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827"/>
  <workbookPr codeName="ThisWorkbook" defaultThemeVersion="124226"/>
  <mc:AlternateContent xmlns:mc="http://schemas.openxmlformats.org/markup-compatibility/2006">
    <mc:Choice Requires="x15">
      <x15ac:absPath xmlns:x15ac="http://schemas.microsoft.com/office/spreadsheetml/2010/11/ac" url="Y:\Frogs\Otay Ranch II\Financing\TCAC\Prep\"/>
    </mc:Choice>
  </mc:AlternateContent>
  <xr:revisionPtr revIDLastSave="0" documentId="13_ncr:1_{40C51508-DEA6-4187-AE49-45FDF9B7B588}" xr6:coauthVersionLast="45" xr6:coauthVersionMax="45" xr10:uidLastSave="{00000000-0000-0000-0000-000000000000}"/>
  <workbookProtection workbookAlgorithmName="SHA-512" workbookHashValue="9Q41fiLmf5+hQBo1OZn8lSmTm1MU48NaGGF22uKM/DVfddTGTKF8z2xNteiqFebT6vO12KlqtI1zurSoy84DJw==" workbookSaltValue="y506cr2bla0thwCwbOKS2g==" workbookSpinCount="100000" lockStructure="1"/>
  <bookViews>
    <workbookView xWindow="30675" yWindow="0" windowWidth="25320" windowHeight="15105" tabRatio="786" activeTab="3" xr2:uid="{00000000-000D-0000-FFFF-FFFF00000000}"/>
  </bookViews>
  <sheets>
    <sheet name="Instructions-App Completion" sheetId="1" r:id="rId1"/>
    <sheet name="Instructions-Electronic Submit" sheetId="2" r:id="rId2"/>
    <sheet name="Checklist Items" sheetId="21" r:id="rId3"/>
    <sheet name="Application" sheetId="3" r:id="rId4"/>
    <sheet name="Sources and Uses Budget" sheetId="4" r:id="rId5"/>
    <sheet name="Sources and Basis Breakdown" sheetId="18" r:id="rId6"/>
    <sheet name="Basis &amp; Credits" sheetId="5" r:id="rId7"/>
    <sheet name="Points System" sheetId="6" r:id="rId8"/>
    <sheet name="Service Amenities Budget" sheetId="7"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externalReferences>
    <externalReference r:id="rId18"/>
    <externalReference r:id="rId19"/>
    <externalReference r:id="rId20"/>
  </externalReferences>
  <definedNames>
    <definedName name="_xlnm._FilterDatabase" localSheetId="3" hidden="1">Application!$870:$992</definedName>
    <definedName name="Alameda">Application!$BC$674:$BI$731</definedName>
    <definedName name="bedrooms" localSheetId="2">[1]Application!$BC$673:$BI$673</definedName>
    <definedName name="bedrooms" localSheetId="9">[2]Application!$BC$682:$BI$682</definedName>
    <definedName name="bedrooms">Application!$BC$673:$BI$673</definedName>
    <definedName name="Counties" localSheetId="15">#REF!</definedName>
    <definedName name="Counties" localSheetId="9">#REF!</definedName>
    <definedName name="Counties" localSheetId="14">#REF!</definedName>
    <definedName name="Counties">#REF!</definedName>
    <definedName name="FMRS" localSheetId="15">#REF!</definedName>
    <definedName name="FMRS" localSheetId="9">#REF!</definedName>
    <definedName name="FMRS" localSheetId="14">#REF!</definedName>
    <definedName name="FMRS">#REF!</definedName>
    <definedName name="importme" localSheetId="15">#REF!</definedName>
    <definedName name="importme" localSheetId="9">#REF!</definedName>
    <definedName name="importme" localSheetId="14">#REF!</definedName>
    <definedName name="importme">#REF!</definedName>
    <definedName name="my_lookup_counties" localSheetId="15">#REF!</definedName>
    <definedName name="my_lookup_counties" localSheetId="9">#REF!</definedName>
    <definedName name="my_lookup_counties" localSheetId="14">#REF!</definedName>
    <definedName name="my_lookup_counties">#REF!</definedName>
    <definedName name="PRINT" localSheetId="9">'[3]Basis Matrix'!$A$1:$H$145</definedName>
    <definedName name="PRINT">'[3]Basis Matrix'!$A$1:$H$145</definedName>
    <definedName name="_xlnm.Print_Area" localSheetId="10">'15 Year Pro Forma'!$A$1:$AH$65</definedName>
    <definedName name="_xlnm.Print_Area" localSheetId="6">'Basis &amp; Credits'!$A$1:$AN$81</definedName>
    <definedName name="_xlnm.Print_Area" localSheetId="2">'Checklist Items'!$A$1:$G$1307</definedName>
    <definedName name="_xlnm.Print_Area" localSheetId="15">'FCE Basis and Credits'!$A$1:$AN$81</definedName>
    <definedName name="_xlnm.Print_Area" localSheetId="9">'Final Tie Breaker '!$A$1:$S$110</definedName>
    <definedName name="_xlnm.Print_Area" localSheetId="0">'Instructions-App Completion'!$A$1:$AL$410</definedName>
    <definedName name="_xlnm.Print_Area" localSheetId="1">'Instructions-Electronic Submit'!$A$1:$J$77</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8">'Service Amenities Budget'!$A$1:$BS$40</definedName>
    <definedName name="_xlnm.Print_Area" localSheetId="5">'Sources and Basis Breakdown'!$A$1:$J$106</definedName>
    <definedName name="_xlnm.Print_Area" localSheetId="4">'Sources and Uses Budget'!$A$1:$T$142</definedName>
    <definedName name="_xlnm.Print_Area" localSheetId="11">'Subsidy Contract Calculation'!$A$1:$I$34</definedName>
    <definedName name="_xlnm.Print_Titles" localSheetId="16">'Post-award Project Cost Changes'!$2:$3</definedName>
    <definedName name="_xlnm.Print_Titles" localSheetId="5">'Sources and Basis Breakdown'!$1:$2</definedName>
    <definedName name="_xlnm.Print_Titles" localSheetId="4">'Sources and Uses Budget'!$1:$2</definedName>
    <definedName name="PRINT1" localSheetId="9">[3]Feasibility!$X$4:$AL$75</definedName>
    <definedName name="PRINT1">[3]Feasibility!$X$4:$AL$75</definedName>
    <definedName name="PRINT2" localSheetId="9">[3]Feasibility!$X$78:$AM$145</definedName>
    <definedName name="PRINT2">[3]Feasibility!$X$78:$AM$145</definedName>
    <definedName name="PRINT3" localSheetId="9">[3]Feasibility!$A$152:$L$224</definedName>
    <definedName name="PRINT3">[3]Feasibility!$A$152:$L$224</definedName>
    <definedName name="PRINT4" localSheetId="9">[3]Feasibility!$A$225:$L$310</definedName>
    <definedName name="PRINT4">[3]Feasibility!$A$225:$L$310</definedName>
    <definedName name="set_aside" localSheetId="2">[1]Application!$AP$211:$AP$220</definedName>
    <definedName name="set_aside">Application!$AP$198:$AP$208</definedName>
    <definedName name="TC_Rent" localSheetId="2">[1]Application!$BC$674:$BI$731</definedName>
    <definedName name="TC_Rent" localSheetId="9">[2]Application!$BC$683:$BI$740</definedName>
    <definedName name="TC_Rent">Application!$BC$674:$BI$731</definedName>
    <definedName name="Z_48A1B9AA_9520_4513_968D_1FB22989E0AF_.wvu.Cols" localSheetId="3" hidden="1">Application!$AM:$IV</definedName>
    <definedName name="Z_48A1B9AA_9520_4513_968D_1FB22989E0AF_.wvu.Cols" localSheetId="6"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5" hidden="1">'Sources and Basis Breakdown'!$K:$IV</definedName>
    <definedName name="Z_48A1B9AA_9520_4513_968D_1FB22989E0AF_.wvu.Cols" localSheetId="4" hidden="1">'Sources and Uses Budget'!$V:$IV</definedName>
    <definedName name="Z_48A1B9AA_9520_4513_968D_1FB22989E0AF_.wvu.FilterData" localSheetId="3" hidden="1">Application!$870:$992</definedName>
    <definedName name="Z_48A1B9AA_9520_4513_968D_1FB22989E0AF_.wvu.PrintArea" localSheetId="10" hidden="1">'15 Year Pro Forma'!$A$1:$AH$65</definedName>
    <definedName name="Z_48A1B9AA_9520_4513_968D_1FB22989E0AF_.wvu.PrintArea" localSheetId="3" hidden="1">Application!$A$1:$AL$1029</definedName>
    <definedName name="Z_48A1B9AA_9520_4513_968D_1FB22989E0AF_.wvu.PrintArea" localSheetId="6" hidden="1">'Basis &amp; Credits'!$A$1:$AN$81</definedName>
    <definedName name="Z_48A1B9AA_9520_4513_968D_1FB22989E0AF_.wvu.PrintArea" localSheetId="2" hidden="1">'Checklist Items'!$A$1:$G$1308</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Completion'!$A$1:$AL$410</definedName>
    <definedName name="Z_48A1B9AA_9520_4513_968D_1FB22989E0AF_.wvu.PrintArea" localSheetId="7" hidden="1">'Points System'!$A$1:$AM$721</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8" hidden="1">'Service Amenities Budget'!$A$1:$K$41</definedName>
    <definedName name="Z_48A1B9AA_9520_4513_968D_1FB22989E0AF_.wvu.PrintArea" localSheetId="5" hidden="1">'Sources and Basis Breakdown'!$A$1:$J$107</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5" hidden="1">'Sources and Basis Breakdown'!$1:$2</definedName>
    <definedName name="Z_48A1B9AA_9520_4513_968D_1FB22989E0AF_.wvu.PrintTitles" localSheetId="4" hidden="1">'Sources and Uses Budget'!$1:$2</definedName>
    <definedName name="Z_48A1B9AA_9520_4513_968D_1FB22989E0AF_.wvu.Rows" localSheetId="3" hidden="1">Application!$1065:$65541</definedName>
    <definedName name="Z_48A1B9AA_9520_4513_968D_1FB22989E0AF_.wvu.Rows" localSheetId="6" hidden="1">'Basis &amp; Credits'!$90:$65525,'Basis &amp; Credits'!$82:$89</definedName>
    <definedName name="Z_48A1B9AA_9520_4513_968D_1FB22989E0AF_.wvu.Rows" localSheetId="2" hidden="1">'Checklist Items'!#REF!,'Checklist Items'!$1308:$1308</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System'!$784:$65543,'Points System'!$727:$783</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91029" iterate="1" concurrentCalc="0"/>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O587" i="3" l="1"/>
  <c r="BK588" i="3"/>
  <c r="BP590" i="3"/>
  <c r="BP591" i="3"/>
  <c r="C8" i="10"/>
  <c r="B9" i="10"/>
  <c r="F9" i="10"/>
  <c r="C9" i="10"/>
  <c r="H4" i="10"/>
  <c r="I4" i="10"/>
  <c r="H5" i="10"/>
  <c r="I5" i="10"/>
  <c r="H6" i="10"/>
  <c r="I6" i="10"/>
  <c r="H7" i="10"/>
  <c r="I7" i="10"/>
  <c r="H8" i="10"/>
  <c r="I8" i="10"/>
  <c r="H9" i="10"/>
  <c r="I9" i="10"/>
  <c r="Z780" i="3"/>
  <c r="E8" i="9"/>
  <c r="E9" i="9"/>
  <c r="E15" i="9"/>
  <c r="E18" i="9"/>
  <c r="G18" i="9"/>
  <c r="I18" i="9"/>
  <c r="K18" i="9"/>
  <c r="M18" i="9"/>
  <c r="O18" i="9"/>
  <c r="Q18" i="9"/>
  <c r="S18" i="9"/>
  <c r="U18" i="9"/>
  <c r="W18" i="9"/>
  <c r="Y18" i="9"/>
  <c r="AA18" i="9"/>
  <c r="AC18" i="9"/>
  <c r="AE18" i="9"/>
  <c r="AG18" i="9"/>
  <c r="W840" i="3"/>
  <c r="E20" i="9"/>
  <c r="G20" i="9"/>
  <c r="I20" i="9"/>
  <c r="K20" i="9"/>
  <c r="M20" i="9"/>
  <c r="O20" i="9"/>
  <c r="Q20" i="9"/>
  <c r="S20" i="9"/>
  <c r="U20" i="9"/>
  <c r="W20" i="9"/>
  <c r="Y20" i="9"/>
  <c r="AA20" i="9"/>
  <c r="AC20" i="9"/>
  <c r="AE20" i="9"/>
  <c r="AG20" i="9"/>
  <c r="E24" i="9"/>
  <c r="G24" i="9"/>
  <c r="I24" i="9"/>
  <c r="K24" i="9"/>
  <c r="M24" i="9"/>
  <c r="O24" i="9"/>
  <c r="Q24" i="9"/>
  <c r="S24" i="9"/>
  <c r="U24" i="9"/>
  <c r="W24" i="9"/>
  <c r="Y24" i="9"/>
  <c r="AA24" i="9"/>
  <c r="AC24" i="9"/>
  <c r="AE24" i="9"/>
  <c r="AG24" i="9"/>
  <c r="E25" i="9"/>
  <c r="U25" i="9"/>
  <c r="E26" i="9"/>
  <c r="G26" i="9"/>
  <c r="I26" i="9"/>
  <c r="K26" i="9"/>
  <c r="M26" i="9"/>
  <c r="O26" i="9"/>
  <c r="Q26" i="9"/>
  <c r="S26" i="9"/>
  <c r="U26" i="9"/>
  <c r="W26" i="9"/>
  <c r="Y26" i="9"/>
  <c r="AA26" i="9"/>
  <c r="AC26" i="9"/>
  <c r="AE26" i="9"/>
  <c r="AG26" i="9"/>
  <c r="E35" i="9"/>
  <c r="U35" i="9"/>
  <c r="U38" i="9"/>
  <c r="E34" i="18"/>
  <c r="F34" i="18"/>
  <c r="E32" i="18"/>
  <c r="F32" i="18"/>
  <c r="E31" i="18"/>
  <c r="F31" i="18"/>
  <c r="E30" i="18"/>
  <c r="F30" i="18"/>
  <c r="D35" i="15"/>
  <c r="B32" i="18"/>
  <c r="C32" i="18"/>
  <c r="D32" i="15"/>
  <c r="C7" i="10"/>
  <c r="E13" i="18"/>
  <c r="C14" i="15"/>
  <c r="G107" i="4"/>
  <c r="E90" i="18"/>
  <c r="F90" i="18"/>
  <c r="E89" i="18"/>
  <c r="F89" i="18"/>
  <c r="B90" i="18"/>
  <c r="C90" i="18"/>
  <c r="D90" i="15"/>
  <c r="Y737" i="3"/>
  <c r="Y741" i="3"/>
  <c r="E97" i="18"/>
  <c r="F97" i="18"/>
  <c r="F103" i="18"/>
  <c r="E86" i="18"/>
  <c r="F86" i="18"/>
  <c r="E87" i="18"/>
  <c r="F87" i="18"/>
  <c r="E91" i="18"/>
  <c r="F91" i="18"/>
  <c r="F92" i="18"/>
  <c r="F93" i="18"/>
  <c r="E85" i="18"/>
  <c r="F85" i="18"/>
  <c r="E82" i="18"/>
  <c r="F82" i="18"/>
  <c r="E80" i="18"/>
  <c r="F80" i="18"/>
  <c r="E76" i="18"/>
  <c r="F76" i="18"/>
  <c r="E75" i="18"/>
  <c r="F75" i="18"/>
  <c r="E65" i="18"/>
  <c r="F65" i="18"/>
  <c r="E64" i="18"/>
  <c r="F64" i="18"/>
  <c r="E44" i="18"/>
  <c r="F44" i="18"/>
  <c r="E45" i="18"/>
  <c r="F45" i="18"/>
  <c r="E47" i="18"/>
  <c r="F47" i="18"/>
  <c r="E49" i="18"/>
  <c r="F49" i="18"/>
  <c r="F51" i="18"/>
  <c r="E43" i="18"/>
  <c r="F43" i="18"/>
  <c r="E41" i="18"/>
  <c r="F41" i="18"/>
  <c r="E38" i="18"/>
  <c r="F38" i="18"/>
  <c r="E29" i="18"/>
  <c r="F29" i="18"/>
  <c r="B97" i="18"/>
  <c r="C97" i="18"/>
  <c r="C103" i="18"/>
  <c r="D81" i="15"/>
  <c r="B81" i="18"/>
  <c r="C81" i="18"/>
  <c r="B83" i="15"/>
  <c r="B85" i="15"/>
  <c r="B85" i="18"/>
  <c r="C85" i="18"/>
  <c r="B87" i="15"/>
  <c r="D88" i="15"/>
  <c r="B91" i="18"/>
  <c r="C91" i="18"/>
  <c r="C80" i="15"/>
  <c r="B76" i="18"/>
  <c r="C76" i="18"/>
  <c r="B76" i="15"/>
  <c r="B65" i="15"/>
  <c r="B56" i="18"/>
  <c r="C56" i="18"/>
  <c r="C45" i="15"/>
  <c r="B45" i="4"/>
  <c r="D48" i="15"/>
  <c r="B49" i="18"/>
  <c r="C49" i="18"/>
  <c r="C51" i="15"/>
  <c r="C51" i="18"/>
  <c r="B43" i="18"/>
  <c r="C43" i="18"/>
  <c r="B41" i="4"/>
  <c r="D40" i="15"/>
  <c r="C39" i="15"/>
  <c r="C30" i="15"/>
  <c r="B5" i="15"/>
  <c r="E72" i="4"/>
  <c r="CO590" i="3"/>
  <c r="AF405" i="3"/>
  <c r="AG501" i="6"/>
  <c r="AG499" i="6"/>
  <c r="AG512" i="6"/>
  <c r="AG510" i="6"/>
  <c r="AG506" i="6"/>
  <c r="AG537" i="6"/>
  <c r="AD66" i="5"/>
  <c r="Y66" i="5"/>
  <c r="T25" i="5"/>
  <c r="AI7" i="5"/>
  <c r="AD20" i="5"/>
  <c r="AD22" i="5"/>
  <c r="V961" i="3"/>
  <c r="AN929" i="3"/>
  <c r="AN901" i="3"/>
  <c r="AO889" i="3"/>
  <c r="AN930" i="3"/>
  <c r="AN931" i="3"/>
  <c r="AN932" i="3"/>
  <c r="AN933" i="3"/>
  <c r="AN934" i="3"/>
  <c r="AN935" i="3"/>
  <c r="AN936" i="3"/>
  <c r="AN937" i="3"/>
  <c r="G90" i="25"/>
  <c r="G91" i="25"/>
  <c r="G92" i="25"/>
  <c r="G98" i="25"/>
  <c r="D100" i="25"/>
  <c r="D102" i="25"/>
  <c r="D104" i="25"/>
  <c r="D110" i="25"/>
  <c r="G38" i="25"/>
  <c r="G93" i="25"/>
  <c r="G94" i="25"/>
  <c r="G95" i="25"/>
  <c r="G96" i="25"/>
  <c r="G97" i="25"/>
  <c r="Q91" i="25"/>
  <c r="Q93" i="25"/>
  <c r="B15" i="4"/>
  <c r="E50" i="25"/>
  <c r="G52" i="25"/>
  <c r="G53" i="25"/>
  <c r="Q48" i="25"/>
  <c r="D8" i="4"/>
  <c r="D11" i="4"/>
  <c r="D25" i="4"/>
  <c r="D36" i="4"/>
  <c r="D40" i="4"/>
  <c r="D52" i="4"/>
  <c r="D61" i="4"/>
  <c r="D66" i="4"/>
  <c r="D73" i="4"/>
  <c r="D77" i="4"/>
  <c r="D94" i="4"/>
  <c r="D103" i="4"/>
  <c r="C11" i="4"/>
  <c r="C25" i="4"/>
  <c r="B25" i="18"/>
  <c r="C65" i="25"/>
  <c r="Y20" i="5"/>
  <c r="Y22" i="5"/>
  <c r="AI20" i="5"/>
  <c r="AI22" i="5"/>
  <c r="S25" i="4"/>
  <c r="F25" i="18"/>
  <c r="T20" i="5"/>
  <c r="T22" i="5"/>
  <c r="T25" i="4"/>
  <c r="T36" i="4"/>
  <c r="T40" i="4"/>
  <c r="T52" i="4"/>
  <c r="T11" i="4"/>
  <c r="T62" i="4"/>
  <c r="T66" i="4"/>
  <c r="H66" i="18"/>
  <c r="T77" i="4"/>
  <c r="T94" i="4"/>
  <c r="H94" i="18"/>
  <c r="T95" i="4"/>
  <c r="T104" i="4"/>
  <c r="H104" i="18"/>
  <c r="T106" i="4"/>
  <c r="H106" i="18"/>
  <c r="T103" i="4"/>
  <c r="I11" i="18"/>
  <c r="I25" i="18"/>
  <c r="I36" i="18"/>
  <c r="I40" i="18"/>
  <c r="I62" i="18"/>
  <c r="I95" i="18"/>
  <c r="I104" i="18"/>
  <c r="I106" i="18"/>
  <c r="I52" i="18"/>
  <c r="I66" i="18"/>
  <c r="I77" i="18"/>
  <c r="I94" i="18"/>
  <c r="I103" i="18"/>
  <c r="U61" i="25"/>
  <c r="U63" i="25"/>
  <c r="U69" i="25"/>
  <c r="U65" i="25"/>
  <c r="U67" i="25"/>
  <c r="AG427" i="3"/>
  <c r="AG431" i="3"/>
  <c r="AG430" i="3"/>
  <c r="AP377" i="6"/>
  <c r="BA587" i="3"/>
  <c r="BA588" i="3"/>
  <c r="BA589" i="3"/>
  <c r="BA590" i="3"/>
  <c r="BA591" i="3"/>
  <c r="BA592" i="3"/>
  <c r="BA593" i="3"/>
  <c r="BA594" i="3"/>
  <c r="BA595" i="3"/>
  <c r="BA596" i="3"/>
  <c r="BA597" i="3"/>
  <c r="BA598" i="3"/>
  <c r="BA599" i="3"/>
  <c r="BA600" i="3"/>
  <c r="BA601" i="3"/>
  <c r="BA602" i="3"/>
  <c r="BA603" i="3"/>
  <c r="BA604" i="3"/>
  <c r="BA605" i="3"/>
  <c r="BA606" i="3"/>
  <c r="BA607" i="3"/>
  <c r="BA608" i="3"/>
  <c r="BA609" i="3"/>
  <c r="BA610" i="3"/>
  <c r="BA611" i="3"/>
  <c r="BF587" i="3"/>
  <c r="BF588" i="3"/>
  <c r="BF589" i="3"/>
  <c r="BF590" i="3"/>
  <c r="BF591" i="3"/>
  <c r="BF592" i="3"/>
  <c r="BF593" i="3"/>
  <c r="BF594" i="3"/>
  <c r="BF595" i="3"/>
  <c r="BF596" i="3"/>
  <c r="BF597" i="3"/>
  <c r="BF598" i="3"/>
  <c r="BF599" i="3"/>
  <c r="BF600" i="3"/>
  <c r="BF601" i="3"/>
  <c r="BF602" i="3"/>
  <c r="BF603" i="3"/>
  <c r="BF604" i="3"/>
  <c r="BF605" i="3"/>
  <c r="BF606" i="3"/>
  <c r="BF607" i="3"/>
  <c r="BF608" i="3"/>
  <c r="BF609" i="3"/>
  <c r="BF610" i="3"/>
  <c r="BF611" i="3"/>
  <c r="BK590" i="3"/>
  <c r="BK591" i="3"/>
  <c r="BK592" i="3"/>
  <c r="BK593" i="3"/>
  <c r="BK594" i="3"/>
  <c r="BK595" i="3"/>
  <c r="BK596" i="3"/>
  <c r="BK597" i="3"/>
  <c r="BK598" i="3"/>
  <c r="BK599" i="3"/>
  <c r="BK600" i="3"/>
  <c r="BK601" i="3"/>
  <c r="BK602" i="3"/>
  <c r="BK603" i="3"/>
  <c r="BK604" i="3"/>
  <c r="BK605" i="3"/>
  <c r="BK606" i="3"/>
  <c r="BK607" i="3"/>
  <c r="BK608" i="3"/>
  <c r="BK609" i="3"/>
  <c r="BK610" i="3"/>
  <c r="BK611" i="3"/>
  <c r="BP587" i="3"/>
  <c r="BP588" i="3"/>
  <c r="BP589" i="3"/>
  <c r="BP593" i="3"/>
  <c r="BP594" i="3"/>
  <c r="BP595" i="3"/>
  <c r="BP596" i="3"/>
  <c r="BP597" i="3"/>
  <c r="BP598" i="3"/>
  <c r="BP599" i="3"/>
  <c r="BP600" i="3"/>
  <c r="BP601" i="3"/>
  <c r="BP602" i="3"/>
  <c r="BP603" i="3"/>
  <c r="BP604" i="3"/>
  <c r="BP605" i="3"/>
  <c r="BP606" i="3"/>
  <c r="BP607" i="3"/>
  <c r="BP608" i="3"/>
  <c r="BP609" i="3"/>
  <c r="BP610" i="3"/>
  <c r="BP611" i="3"/>
  <c r="BU587" i="3"/>
  <c r="BU588" i="3"/>
  <c r="BU589" i="3"/>
  <c r="BU590" i="3"/>
  <c r="BU591" i="3"/>
  <c r="BU592" i="3"/>
  <c r="BU593" i="3"/>
  <c r="BU594" i="3"/>
  <c r="BU595" i="3"/>
  <c r="BU596" i="3"/>
  <c r="BU597" i="3"/>
  <c r="BU598" i="3"/>
  <c r="BU599" i="3"/>
  <c r="BU600" i="3"/>
  <c r="BU601" i="3"/>
  <c r="BU602" i="3"/>
  <c r="BU603" i="3"/>
  <c r="BU604" i="3"/>
  <c r="BU605" i="3"/>
  <c r="BU606" i="3"/>
  <c r="BU607" i="3"/>
  <c r="BU608" i="3"/>
  <c r="BU609" i="3"/>
  <c r="BU610" i="3"/>
  <c r="BU611" i="3"/>
  <c r="BZ587" i="3"/>
  <c r="BZ588" i="3"/>
  <c r="BZ589" i="3"/>
  <c r="BZ590" i="3"/>
  <c r="BZ591" i="3"/>
  <c r="BZ592" i="3"/>
  <c r="BZ593" i="3"/>
  <c r="BZ594" i="3"/>
  <c r="BZ595" i="3"/>
  <c r="BZ596" i="3"/>
  <c r="BZ597" i="3"/>
  <c r="BZ598" i="3"/>
  <c r="BZ599" i="3"/>
  <c r="BZ600" i="3"/>
  <c r="BZ601" i="3"/>
  <c r="BZ602" i="3"/>
  <c r="BZ603" i="3"/>
  <c r="BZ604" i="3"/>
  <c r="BZ605" i="3"/>
  <c r="BZ606" i="3"/>
  <c r="BZ607" i="3"/>
  <c r="BZ608" i="3"/>
  <c r="BZ609" i="3"/>
  <c r="BZ610" i="3"/>
  <c r="BZ611" i="3"/>
  <c r="BA621" i="3"/>
  <c r="BA622" i="3"/>
  <c r="BA623" i="3"/>
  <c r="BA624" i="3"/>
  <c r="BA625" i="3"/>
  <c r="BA626" i="3"/>
  <c r="BA627" i="3"/>
  <c r="BA628" i="3"/>
  <c r="BA629" i="3"/>
  <c r="BA630" i="3"/>
  <c r="BF621" i="3"/>
  <c r="BF622" i="3"/>
  <c r="BF623" i="3"/>
  <c r="BF624" i="3"/>
  <c r="BF625" i="3"/>
  <c r="BF626" i="3"/>
  <c r="BF627" i="3"/>
  <c r="BF628" i="3"/>
  <c r="BF629" i="3"/>
  <c r="BF630" i="3"/>
  <c r="BK621" i="3"/>
  <c r="BK622" i="3"/>
  <c r="BK623" i="3"/>
  <c r="BK624" i="3"/>
  <c r="BK625" i="3"/>
  <c r="BK626" i="3"/>
  <c r="BK627" i="3"/>
  <c r="BK628" i="3"/>
  <c r="BK629" i="3"/>
  <c r="BK630" i="3"/>
  <c r="BP621" i="3"/>
  <c r="BP622" i="3"/>
  <c r="BP623" i="3"/>
  <c r="BP624" i="3"/>
  <c r="BP625" i="3"/>
  <c r="BP626" i="3"/>
  <c r="BP627" i="3"/>
  <c r="BP628" i="3"/>
  <c r="BP629" i="3"/>
  <c r="BP630" i="3"/>
  <c r="BU621" i="3"/>
  <c r="BU622" i="3"/>
  <c r="BU623" i="3"/>
  <c r="BU624" i="3"/>
  <c r="BU625" i="3"/>
  <c r="BU626" i="3"/>
  <c r="BU627" i="3"/>
  <c r="BU628" i="3"/>
  <c r="BU629" i="3"/>
  <c r="BU630" i="3"/>
  <c r="BZ621" i="3"/>
  <c r="BZ622" i="3"/>
  <c r="BZ623" i="3"/>
  <c r="BZ624" i="3"/>
  <c r="BZ625" i="3"/>
  <c r="BZ626" i="3"/>
  <c r="BZ627" i="3"/>
  <c r="BZ628" i="3"/>
  <c r="BZ629" i="3"/>
  <c r="BZ630" i="3"/>
  <c r="U369" i="6"/>
  <c r="AP376" i="6"/>
  <c r="AP375" i="6"/>
  <c r="AP374" i="6"/>
  <c r="AP373" i="6"/>
  <c r="AP372" i="6"/>
  <c r="AP371" i="6"/>
  <c r="AP370" i="6"/>
  <c r="AP369" i="6"/>
  <c r="AP368" i="6"/>
  <c r="AP367" i="6"/>
  <c r="AP365" i="6"/>
  <c r="AP364" i="6"/>
  <c r="AP363" i="6"/>
  <c r="AP362" i="6"/>
  <c r="AP361" i="6"/>
  <c r="AP360" i="6"/>
  <c r="AP366" i="6"/>
  <c r="AQ366" i="6"/>
  <c r="AP359" i="6"/>
  <c r="AP358" i="6"/>
  <c r="AP357" i="6"/>
  <c r="AP356" i="6"/>
  <c r="AP355" i="6"/>
  <c r="AP354" i="6"/>
  <c r="AP353" i="6"/>
  <c r="AP352" i="6"/>
  <c r="AP378" i="6"/>
  <c r="AP379" i="6"/>
  <c r="AQ379" i="6"/>
  <c r="E599" i="6"/>
  <c r="BD534" i="6"/>
  <c r="J11" i="18"/>
  <c r="J62" i="18"/>
  <c r="J95" i="18"/>
  <c r="J104" i="18"/>
  <c r="J106" i="18"/>
  <c r="J25" i="18"/>
  <c r="J36" i="18"/>
  <c r="J40" i="18"/>
  <c r="J52" i="18"/>
  <c r="J66" i="18"/>
  <c r="J77" i="18"/>
  <c r="J94" i="18"/>
  <c r="J103" i="18"/>
  <c r="AD39" i="27"/>
  <c r="AD39" i="26"/>
  <c r="T21" i="27"/>
  <c r="Y21" i="27"/>
  <c r="AD21" i="27"/>
  <c r="AD22" i="27"/>
  <c r="AI21" i="27"/>
  <c r="T13" i="27"/>
  <c r="Y13" i="27"/>
  <c r="Y14" i="27"/>
  <c r="Y15" i="27"/>
  <c r="Y16" i="27"/>
  <c r="Y17" i="27"/>
  <c r="Y18" i="27"/>
  <c r="Y19" i="27"/>
  <c r="AD13" i="27"/>
  <c r="AD20" i="27"/>
  <c r="AI13" i="27"/>
  <c r="AI14" i="27"/>
  <c r="AI15" i="27"/>
  <c r="AI16" i="27"/>
  <c r="AI17" i="27"/>
  <c r="AI18" i="27"/>
  <c r="AI19" i="27"/>
  <c r="AI20" i="27"/>
  <c r="AI22" i="27"/>
  <c r="T14" i="27"/>
  <c r="AD14" i="27"/>
  <c r="T15" i="27"/>
  <c r="AD15" i="27"/>
  <c r="T16" i="27"/>
  <c r="AD16" i="27"/>
  <c r="T17" i="27"/>
  <c r="AD17" i="27"/>
  <c r="T18" i="27"/>
  <c r="AD18" i="27"/>
  <c r="T19" i="27"/>
  <c r="AD19" i="27"/>
  <c r="C19" i="27"/>
  <c r="AD67" i="27"/>
  <c r="BO803" i="3"/>
  <c r="BA615" i="3"/>
  <c r="BA616" i="3"/>
  <c r="BA617" i="3"/>
  <c r="BA618" i="3"/>
  <c r="BF615" i="3"/>
  <c r="BF616" i="3"/>
  <c r="BF617" i="3"/>
  <c r="BF618" i="3"/>
  <c r="BK615" i="3"/>
  <c r="BK616" i="3"/>
  <c r="BK619" i="3"/>
  <c r="BK617" i="3"/>
  <c r="BK618" i="3"/>
  <c r="L931" i="3"/>
  <c r="BP615" i="3"/>
  <c r="BP616" i="3"/>
  <c r="BP617" i="3"/>
  <c r="BP618" i="3"/>
  <c r="BZ615" i="3"/>
  <c r="BZ616" i="3"/>
  <c r="BZ617" i="3"/>
  <c r="BZ618" i="3"/>
  <c r="BU615" i="3"/>
  <c r="BU619" i="3"/>
  <c r="BU616" i="3"/>
  <c r="BU617" i="3"/>
  <c r="BU618" i="3"/>
  <c r="AD936" i="3"/>
  <c r="AO884" i="3"/>
  <c r="AD939" i="3"/>
  <c r="AO885" i="3"/>
  <c r="AD943" i="3"/>
  <c r="AO886" i="3"/>
  <c r="AD947" i="3"/>
  <c r="AO887" i="3"/>
  <c r="AD949" i="3"/>
  <c r="AO888" i="3"/>
  <c r="AD952" i="3"/>
  <c r="AD969" i="3"/>
  <c r="T21" i="26"/>
  <c r="Y21" i="26"/>
  <c r="AD21" i="26"/>
  <c r="AI21" i="26"/>
  <c r="C19" i="26"/>
  <c r="T13" i="26"/>
  <c r="Y13" i="26"/>
  <c r="Y14" i="26"/>
  <c r="Y15" i="26"/>
  <c r="Y16" i="26"/>
  <c r="Y17" i="26"/>
  <c r="Y18" i="26"/>
  <c r="Y19" i="26"/>
  <c r="Y20" i="26"/>
  <c r="Y22" i="26"/>
  <c r="AD13" i="26"/>
  <c r="AI13" i="26"/>
  <c r="T14" i="26"/>
  <c r="AD14" i="26"/>
  <c r="AI14" i="26"/>
  <c r="T15" i="26"/>
  <c r="AD15" i="26"/>
  <c r="AD20" i="26"/>
  <c r="AD22" i="26"/>
  <c r="AI15" i="26"/>
  <c r="T16" i="26"/>
  <c r="AD16" i="26"/>
  <c r="AI16" i="26"/>
  <c r="T17" i="26"/>
  <c r="AD17" i="26"/>
  <c r="AI17" i="26"/>
  <c r="T18" i="26"/>
  <c r="AD18" i="26"/>
  <c r="AI18" i="26"/>
  <c r="T19" i="26"/>
  <c r="AD19" i="26"/>
  <c r="AI19" i="26"/>
  <c r="AD67" i="26"/>
  <c r="I36" i="4"/>
  <c r="I8" i="4"/>
  <c r="I11" i="4"/>
  <c r="I25" i="4"/>
  <c r="I40" i="4"/>
  <c r="I62" i="4"/>
  <c r="I52" i="4"/>
  <c r="I61" i="4"/>
  <c r="I77" i="4"/>
  <c r="I66" i="4"/>
  <c r="I73" i="4"/>
  <c r="I94" i="4"/>
  <c r="J77" i="4"/>
  <c r="J8" i="4"/>
  <c r="J11" i="4"/>
  <c r="J25" i="4"/>
  <c r="J36" i="4"/>
  <c r="J40" i="4"/>
  <c r="J52" i="4"/>
  <c r="J61" i="4"/>
  <c r="J66" i="4"/>
  <c r="J73" i="4"/>
  <c r="J94" i="4"/>
  <c r="K8" i="4"/>
  <c r="K11" i="4"/>
  <c r="K25" i="4"/>
  <c r="K36" i="4"/>
  <c r="K40" i="4"/>
  <c r="K52" i="4"/>
  <c r="K61" i="4"/>
  <c r="K66" i="4"/>
  <c r="K73" i="4"/>
  <c r="K77" i="4"/>
  <c r="K94" i="4"/>
  <c r="L8" i="4"/>
  <c r="L12" i="4"/>
  <c r="L11" i="4"/>
  <c r="L25" i="4"/>
  <c r="L36" i="4"/>
  <c r="L40" i="4"/>
  <c r="L52" i="4"/>
  <c r="L61" i="4"/>
  <c r="L66" i="4"/>
  <c r="L73" i="4"/>
  <c r="L77" i="4"/>
  <c r="L94" i="4"/>
  <c r="M8" i="4"/>
  <c r="M11" i="4"/>
  <c r="M25" i="4"/>
  <c r="M36" i="4"/>
  <c r="M40" i="4"/>
  <c r="M52" i="4"/>
  <c r="M61" i="4"/>
  <c r="M66" i="4"/>
  <c r="M73" i="4"/>
  <c r="M77" i="4"/>
  <c r="M94" i="4"/>
  <c r="N8" i="4"/>
  <c r="N11" i="4"/>
  <c r="N25" i="4"/>
  <c r="N36" i="4"/>
  <c r="N40" i="4"/>
  <c r="N62" i="4"/>
  <c r="N52" i="4"/>
  <c r="N61" i="4"/>
  <c r="N66" i="4"/>
  <c r="N73" i="4"/>
  <c r="N77" i="4"/>
  <c r="N94" i="4"/>
  <c r="O8" i="4"/>
  <c r="O11" i="4"/>
  <c r="O25" i="4"/>
  <c r="O36" i="4"/>
  <c r="O40" i="4"/>
  <c r="O52" i="4"/>
  <c r="O61" i="4"/>
  <c r="O66" i="4"/>
  <c r="O73" i="4"/>
  <c r="O77" i="4"/>
  <c r="O94" i="4"/>
  <c r="P8" i="4"/>
  <c r="P11" i="4"/>
  <c r="P25" i="4"/>
  <c r="P36" i="4"/>
  <c r="P40" i="4"/>
  <c r="P52" i="4"/>
  <c r="P61" i="4"/>
  <c r="P66" i="4"/>
  <c r="P73" i="4"/>
  <c r="P77" i="4"/>
  <c r="P94" i="4"/>
  <c r="Q8" i="4"/>
  <c r="Q11" i="4"/>
  <c r="Q25" i="4"/>
  <c r="Q36" i="4"/>
  <c r="Q40" i="4"/>
  <c r="Q52" i="4"/>
  <c r="Q61" i="4"/>
  <c r="Q66" i="4"/>
  <c r="Q73" i="4"/>
  <c r="Q77" i="4"/>
  <c r="Q94" i="4"/>
  <c r="G77" i="18"/>
  <c r="D77" i="18"/>
  <c r="R72" i="4"/>
  <c r="F77" i="4"/>
  <c r="G77" i="4"/>
  <c r="H77" i="4"/>
  <c r="G73" i="4"/>
  <c r="F73" i="4"/>
  <c r="H76" i="18"/>
  <c r="AG436" i="3"/>
  <c r="B102" i="4"/>
  <c r="G25" i="18"/>
  <c r="G36" i="18"/>
  <c r="G40" i="18"/>
  <c r="G52" i="18"/>
  <c r="G62" i="18"/>
  <c r="G95" i="18"/>
  <c r="G66" i="18"/>
  <c r="G94" i="18"/>
  <c r="G103" i="18"/>
  <c r="G104" i="18"/>
  <c r="G106" i="18"/>
  <c r="E10" i="7"/>
  <c r="J7" i="7"/>
  <c r="C9" i="9"/>
  <c r="C7" i="9"/>
  <c r="C5" i="9"/>
  <c r="H10" i="10"/>
  <c r="I10" i="10"/>
  <c r="H11" i="10"/>
  <c r="I11" i="10"/>
  <c r="H12" i="10"/>
  <c r="I12" i="10"/>
  <c r="H13" i="10"/>
  <c r="I13" i="10"/>
  <c r="H14" i="10"/>
  <c r="I14" i="10"/>
  <c r="H15" i="10"/>
  <c r="I15" i="10"/>
  <c r="H16" i="10"/>
  <c r="I16" i="10"/>
  <c r="H17" i="10"/>
  <c r="I17" i="10"/>
  <c r="H18" i="10"/>
  <c r="I18" i="10"/>
  <c r="H19" i="10"/>
  <c r="I19" i="10"/>
  <c r="H20" i="10"/>
  <c r="I20" i="10"/>
  <c r="H21" i="10"/>
  <c r="I21" i="10"/>
  <c r="H22" i="10"/>
  <c r="I22" i="10"/>
  <c r="H23" i="10"/>
  <c r="I23" i="10"/>
  <c r="H24" i="10"/>
  <c r="I24" i="10"/>
  <c r="H25" i="10"/>
  <c r="I25" i="10"/>
  <c r="H26" i="10"/>
  <c r="I26" i="10"/>
  <c r="H27" i="10"/>
  <c r="I27" i="10"/>
  <c r="H28" i="10"/>
  <c r="I28" i="10"/>
  <c r="A5" i="10"/>
  <c r="A6" i="10"/>
  <c r="A7" i="10"/>
  <c r="A8" i="10"/>
  <c r="A9" i="10"/>
  <c r="A10" i="10"/>
  <c r="B10" i="10"/>
  <c r="F10" i="10"/>
  <c r="C10" i="10"/>
  <c r="A11" i="10"/>
  <c r="B11" i="10"/>
  <c r="F11" i="10"/>
  <c r="C11" i="10"/>
  <c r="A12" i="10"/>
  <c r="B12" i="10"/>
  <c r="F12" i="10"/>
  <c r="C12" i="10"/>
  <c r="A13" i="10"/>
  <c r="B13" i="10"/>
  <c r="F13" i="10"/>
  <c r="C13" i="10"/>
  <c r="A14" i="10"/>
  <c r="B14" i="10"/>
  <c r="F14" i="10"/>
  <c r="C14" i="10"/>
  <c r="A15" i="10"/>
  <c r="B15" i="10"/>
  <c r="F15" i="10"/>
  <c r="C15" i="10"/>
  <c r="A16" i="10"/>
  <c r="B16" i="10"/>
  <c r="F16" i="10"/>
  <c r="C16" i="10"/>
  <c r="A17" i="10"/>
  <c r="B17" i="10"/>
  <c r="F17" i="10"/>
  <c r="C17" i="10"/>
  <c r="A18" i="10"/>
  <c r="B18" i="10"/>
  <c r="F18" i="10"/>
  <c r="C18" i="10"/>
  <c r="A19" i="10"/>
  <c r="B19" i="10"/>
  <c r="F19" i="10"/>
  <c r="C19" i="10"/>
  <c r="A20" i="10"/>
  <c r="B20" i="10"/>
  <c r="F20" i="10"/>
  <c r="C20" i="10"/>
  <c r="A21" i="10"/>
  <c r="B21" i="10"/>
  <c r="F21" i="10"/>
  <c r="C21" i="10"/>
  <c r="A22" i="10"/>
  <c r="B22" i="10"/>
  <c r="F22" i="10"/>
  <c r="C22" i="10"/>
  <c r="A23" i="10"/>
  <c r="B23" i="10"/>
  <c r="F23" i="10"/>
  <c r="C23" i="10"/>
  <c r="A24" i="10"/>
  <c r="B24" i="10"/>
  <c r="F24" i="10"/>
  <c r="C24" i="10"/>
  <c r="A25" i="10"/>
  <c r="B25" i="10"/>
  <c r="F25" i="10"/>
  <c r="C25" i="10"/>
  <c r="A26" i="10"/>
  <c r="B26" i="10"/>
  <c r="F26" i="10"/>
  <c r="C26" i="10"/>
  <c r="A27" i="10"/>
  <c r="B27" i="10"/>
  <c r="F27" i="10"/>
  <c r="C27" i="10"/>
  <c r="A28" i="10"/>
  <c r="B28" i="10"/>
  <c r="F28" i="10"/>
  <c r="C28" i="10"/>
  <c r="A4" i="10"/>
  <c r="AJ279" i="6"/>
  <c r="A102" i="18"/>
  <c r="A90" i="18"/>
  <c r="A91" i="18"/>
  <c r="A92" i="18"/>
  <c r="A93" i="18"/>
  <c r="A89" i="18"/>
  <c r="A72" i="18"/>
  <c r="A65" i="18"/>
  <c r="A60" i="18"/>
  <c r="A59" i="18"/>
  <c r="A51" i="18"/>
  <c r="A50" i="18"/>
  <c r="A35" i="18"/>
  <c r="A24" i="18"/>
  <c r="W586" i="6"/>
  <c r="AD67" i="5"/>
  <c r="B5" i="18"/>
  <c r="B6" i="18"/>
  <c r="B7" i="18"/>
  <c r="B9" i="18"/>
  <c r="B10" i="18"/>
  <c r="B14" i="18"/>
  <c r="B15" i="18"/>
  <c r="H105" i="18"/>
  <c r="H102" i="18"/>
  <c r="H101" i="18"/>
  <c r="H100" i="18"/>
  <c r="H99" i="18"/>
  <c r="H98" i="18"/>
  <c r="H97" i="18"/>
  <c r="H93" i="18"/>
  <c r="H92" i="18"/>
  <c r="H91" i="18"/>
  <c r="H90" i="18"/>
  <c r="H89" i="18"/>
  <c r="H88" i="18"/>
  <c r="H87" i="18"/>
  <c r="H86" i="18"/>
  <c r="H85" i="18"/>
  <c r="H83" i="18"/>
  <c r="H82" i="18"/>
  <c r="H81" i="18"/>
  <c r="H80" i="18"/>
  <c r="H77" i="18"/>
  <c r="H75" i="18"/>
  <c r="H65" i="18"/>
  <c r="H64" i="18"/>
  <c r="H51" i="18"/>
  <c r="H50" i="18"/>
  <c r="H49" i="18"/>
  <c r="H48" i="18"/>
  <c r="H47" i="18"/>
  <c r="H46" i="18"/>
  <c r="H45" i="18"/>
  <c r="H44" i="18"/>
  <c r="H43" i="18"/>
  <c r="H41" i="18"/>
  <c r="H39" i="18"/>
  <c r="H38" i="18"/>
  <c r="H35" i="18"/>
  <c r="H34" i="18"/>
  <c r="H33" i="18"/>
  <c r="H32" i="18"/>
  <c r="H31" i="18"/>
  <c r="H30" i="18"/>
  <c r="H29" i="18"/>
  <c r="H28" i="18"/>
  <c r="H26" i="18"/>
  <c r="H24" i="18"/>
  <c r="H23" i="18"/>
  <c r="H22" i="18"/>
  <c r="H21" i="18"/>
  <c r="H20" i="18"/>
  <c r="H19" i="18"/>
  <c r="H18" i="18"/>
  <c r="H17" i="18"/>
  <c r="H15" i="18"/>
  <c r="H14" i="18"/>
  <c r="H13" i="18"/>
  <c r="H10" i="18"/>
  <c r="H9" i="18"/>
  <c r="E105" i="18"/>
  <c r="E102" i="18"/>
  <c r="E101" i="18"/>
  <c r="E100" i="18"/>
  <c r="E99" i="18"/>
  <c r="E98" i="18"/>
  <c r="E93" i="18"/>
  <c r="E92" i="18"/>
  <c r="E88" i="18"/>
  <c r="F88" i="18"/>
  <c r="E83" i="18"/>
  <c r="F83" i="18"/>
  <c r="E51" i="18"/>
  <c r="E50" i="18"/>
  <c r="F50" i="18"/>
  <c r="E48" i="18"/>
  <c r="F48" i="18"/>
  <c r="E46" i="18"/>
  <c r="F46" i="18"/>
  <c r="E35" i="18"/>
  <c r="E33" i="18"/>
  <c r="E28" i="18"/>
  <c r="E26" i="18"/>
  <c r="E24" i="18"/>
  <c r="E23" i="18"/>
  <c r="E22" i="18"/>
  <c r="E21" i="18"/>
  <c r="E20" i="18"/>
  <c r="E19" i="18"/>
  <c r="E18" i="18"/>
  <c r="E17" i="18"/>
  <c r="E14" i="18"/>
  <c r="E15" i="18"/>
  <c r="E10" i="18"/>
  <c r="B102" i="18"/>
  <c r="B101" i="18"/>
  <c r="B100" i="18"/>
  <c r="B99" i="18"/>
  <c r="B98" i="18"/>
  <c r="B93" i="18"/>
  <c r="C93" i="18"/>
  <c r="B92" i="18"/>
  <c r="C92" i="18"/>
  <c r="B88" i="18"/>
  <c r="C88" i="18"/>
  <c r="B83" i="18"/>
  <c r="C83" i="18"/>
  <c r="B72" i="18"/>
  <c r="B70" i="18"/>
  <c r="B69" i="18"/>
  <c r="B68" i="18"/>
  <c r="B60" i="18"/>
  <c r="B59" i="18"/>
  <c r="B58" i="18"/>
  <c r="B57" i="18"/>
  <c r="B54" i="18"/>
  <c r="B51" i="18"/>
  <c r="B46" i="18"/>
  <c r="C46" i="18"/>
  <c r="B35" i="18"/>
  <c r="B33" i="18"/>
  <c r="B28" i="18"/>
  <c r="B26" i="18"/>
  <c r="B24" i="18"/>
  <c r="B23" i="18"/>
  <c r="B22" i="18"/>
  <c r="B21" i="18"/>
  <c r="B20" i="18"/>
  <c r="B19" i="18"/>
  <c r="B18" i="18"/>
  <c r="B17" i="18"/>
  <c r="D103" i="18"/>
  <c r="D94" i="18"/>
  <c r="D73" i="18"/>
  <c r="D66" i="18"/>
  <c r="D61" i="18"/>
  <c r="D52" i="18"/>
  <c r="D40" i="18"/>
  <c r="D36" i="18"/>
  <c r="D25" i="18"/>
  <c r="C25" i="18"/>
  <c r="D11" i="18"/>
  <c r="C11" i="18"/>
  <c r="D8" i="18"/>
  <c r="D12" i="18"/>
  <c r="AG526" i="6"/>
  <c r="AO659" i="6"/>
  <c r="AO658" i="6"/>
  <c r="AO657" i="6"/>
  <c r="AO656" i="6"/>
  <c r="AO655" i="6"/>
  <c r="AO654" i="6"/>
  <c r="AJ269" i="6"/>
  <c r="AJ254" i="6"/>
  <c r="AJ242" i="6"/>
  <c r="AJ228" i="6"/>
  <c r="AJ216" i="6"/>
  <c r="AJ204" i="6"/>
  <c r="AJ189" i="6"/>
  <c r="AJ144" i="6"/>
  <c r="AK281" i="6"/>
  <c r="T704" i="6"/>
  <c r="AO697" i="6"/>
  <c r="AJ129" i="6"/>
  <c r="AK73" i="6"/>
  <c r="T702" i="6"/>
  <c r="AF702" i="6"/>
  <c r="AJ47" i="6"/>
  <c r="T701" i="6"/>
  <c r="AJ31" i="6"/>
  <c r="T700" i="6"/>
  <c r="AO634" i="6"/>
  <c r="AO633" i="6"/>
  <c r="AG533" i="6"/>
  <c r="AG529" i="6"/>
  <c r="AG522" i="6"/>
  <c r="AG517" i="6"/>
  <c r="AG494" i="6"/>
  <c r="R26" i="4"/>
  <c r="R24" i="4"/>
  <c r="R23" i="4"/>
  <c r="R22" i="4"/>
  <c r="R21" i="4"/>
  <c r="R20" i="4"/>
  <c r="R19" i="4"/>
  <c r="R18" i="4"/>
  <c r="R17" i="4"/>
  <c r="R15" i="4"/>
  <c r="R14" i="4"/>
  <c r="R10" i="4"/>
  <c r="R9" i="4"/>
  <c r="B6" i="15"/>
  <c r="E6" i="15"/>
  <c r="C6" i="15"/>
  <c r="D6" i="15"/>
  <c r="B7" i="15"/>
  <c r="B8" i="15"/>
  <c r="E8" i="15"/>
  <c r="B10" i="15"/>
  <c r="B11" i="15"/>
  <c r="B12" i="15"/>
  <c r="C7" i="15"/>
  <c r="D7" i="15"/>
  <c r="C8" i="15"/>
  <c r="D8" i="15"/>
  <c r="C10" i="15"/>
  <c r="C11" i="15"/>
  <c r="D10" i="15"/>
  <c r="D12" i="15"/>
  <c r="D11" i="15"/>
  <c r="B15" i="15"/>
  <c r="C15" i="15"/>
  <c r="D15" i="15"/>
  <c r="B16" i="15"/>
  <c r="E16" i="15"/>
  <c r="C16" i="15"/>
  <c r="D16" i="15"/>
  <c r="B18" i="15"/>
  <c r="C18" i="15"/>
  <c r="E18" i="15"/>
  <c r="D18" i="15"/>
  <c r="B19" i="15"/>
  <c r="C19" i="15"/>
  <c r="E19" i="15"/>
  <c r="D19" i="15"/>
  <c r="B20" i="15"/>
  <c r="C20" i="15"/>
  <c r="E20" i="15"/>
  <c r="D20" i="15"/>
  <c r="B21" i="15"/>
  <c r="C21" i="15"/>
  <c r="E21" i="15"/>
  <c r="D21" i="15"/>
  <c r="B22" i="15"/>
  <c r="C22" i="15"/>
  <c r="D22" i="15"/>
  <c r="B23" i="15"/>
  <c r="C23" i="15"/>
  <c r="D23" i="15"/>
  <c r="B24" i="15"/>
  <c r="C24" i="15"/>
  <c r="E24" i="15"/>
  <c r="D24" i="15"/>
  <c r="B25" i="15"/>
  <c r="C25" i="15"/>
  <c r="D25" i="15"/>
  <c r="B27" i="15"/>
  <c r="C27" i="15"/>
  <c r="D27" i="15"/>
  <c r="B29" i="15"/>
  <c r="C29" i="15"/>
  <c r="E29" i="15"/>
  <c r="D29" i="15"/>
  <c r="D34" i="15"/>
  <c r="D36" i="15"/>
  <c r="C34" i="15"/>
  <c r="C36" i="15"/>
  <c r="E36" i="15"/>
  <c r="B34" i="15"/>
  <c r="E34" i="15"/>
  <c r="B36" i="15"/>
  <c r="B47" i="15"/>
  <c r="E47" i="15"/>
  <c r="B52" i="15"/>
  <c r="C47" i="15"/>
  <c r="C52" i="15"/>
  <c r="E52" i="15"/>
  <c r="D47" i="15"/>
  <c r="D52" i="15"/>
  <c r="B55" i="15"/>
  <c r="C55" i="15"/>
  <c r="D55" i="15"/>
  <c r="D57" i="15"/>
  <c r="B58" i="15"/>
  <c r="C58" i="15"/>
  <c r="D58" i="15"/>
  <c r="B59" i="15"/>
  <c r="E59" i="15"/>
  <c r="C59" i="15"/>
  <c r="D59" i="15"/>
  <c r="B60" i="15"/>
  <c r="E60" i="15"/>
  <c r="C60" i="15"/>
  <c r="D60" i="15"/>
  <c r="B61" i="15"/>
  <c r="E61" i="15"/>
  <c r="C61" i="15"/>
  <c r="D61" i="15"/>
  <c r="B69" i="15"/>
  <c r="C69" i="15"/>
  <c r="D69" i="15"/>
  <c r="B70" i="15"/>
  <c r="E70" i="15"/>
  <c r="C70" i="15"/>
  <c r="D70" i="15"/>
  <c r="B71" i="15"/>
  <c r="C71" i="15"/>
  <c r="E71" i="15"/>
  <c r="D71" i="15"/>
  <c r="B73" i="15"/>
  <c r="C73" i="15"/>
  <c r="E73" i="15"/>
  <c r="D73" i="15"/>
  <c r="B84" i="15"/>
  <c r="C84" i="15"/>
  <c r="E84" i="15"/>
  <c r="D84" i="15"/>
  <c r="B89" i="15"/>
  <c r="C89" i="15"/>
  <c r="E89" i="15"/>
  <c r="D89" i="15"/>
  <c r="B93" i="15"/>
  <c r="E93" i="15"/>
  <c r="B94" i="15"/>
  <c r="C93" i="15"/>
  <c r="C94" i="15"/>
  <c r="E94" i="15"/>
  <c r="D93" i="15"/>
  <c r="D94" i="15"/>
  <c r="D99" i="15"/>
  <c r="D100" i="15"/>
  <c r="D101" i="15"/>
  <c r="D102" i="15"/>
  <c r="D103" i="15"/>
  <c r="B99" i="15"/>
  <c r="C99" i="15"/>
  <c r="E99" i="15"/>
  <c r="B100" i="15"/>
  <c r="C100" i="15"/>
  <c r="B101" i="15"/>
  <c r="C101" i="15"/>
  <c r="E101" i="15"/>
  <c r="B102" i="15"/>
  <c r="C102" i="15"/>
  <c r="B103" i="15"/>
  <c r="C103" i="15"/>
  <c r="H11" i="18"/>
  <c r="H25" i="18"/>
  <c r="H36" i="18"/>
  <c r="H52" i="18"/>
  <c r="H103" i="18"/>
  <c r="B11" i="18"/>
  <c r="P697" i="3"/>
  <c r="P698" i="3"/>
  <c r="P699" i="3"/>
  <c r="P700" i="3"/>
  <c r="P701" i="3"/>
  <c r="P702" i="3"/>
  <c r="P703" i="3"/>
  <c r="P704" i="3"/>
  <c r="P705" i="3"/>
  <c r="P706" i="3"/>
  <c r="P707" i="3"/>
  <c r="P708" i="3"/>
  <c r="P709" i="3"/>
  <c r="P710" i="3"/>
  <c r="P711" i="3"/>
  <c r="P712" i="3"/>
  <c r="P713" i="3"/>
  <c r="P714" i="3"/>
  <c r="P715" i="3"/>
  <c r="Y738" i="3"/>
  <c r="Y739" i="3"/>
  <c r="Y740" i="3"/>
  <c r="Y751" i="3"/>
  <c r="Y752" i="3"/>
  <c r="Y753" i="3"/>
  <c r="Y754" i="3"/>
  <c r="Y755" i="3"/>
  <c r="Y756" i="3"/>
  <c r="Y757" i="3"/>
  <c r="Y758" i="3"/>
  <c r="Y759" i="3"/>
  <c r="Y760" i="3"/>
  <c r="Y761" i="3"/>
  <c r="E23" i="9"/>
  <c r="G23" i="9"/>
  <c r="I23" i="9"/>
  <c r="K23" i="9"/>
  <c r="M23" i="9"/>
  <c r="O23" i="9"/>
  <c r="Q23" i="9"/>
  <c r="S23" i="9"/>
  <c r="U23" i="9"/>
  <c r="W23" i="9"/>
  <c r="Y23" i="9"/>
  <c r="AA23" i="9"/>
  <c r="AC23" i="9"/>
  <c r="AE23" i="9"/>
  <c r="AG23" i="9"/>
  <c r="A27" i="9"/>
  <c r="E27" i="9"/>
  <c r="G27" i="9"/>
  <c r="I27" i="9"/>
  <c r="K27" i="9"/>
  <c r="M27" i="9"/>
  <c r="O27" i="9"/>
  <c r="Q27" i="9"/>
  <c r="S27" i="9"/>
  <c r="U27" i="9"/>
  <c r="W27" i="9"/>
  <c r="Y27" i="9"/>
  <c r="AA27" i="9"/>
  <c r="AC27" i="9"/>
  <c r="AE27" i="9"/>
  <c r="AG27" i="9"/>
  <c r="A28" i="9"/>
  <c r="E28" i="9"/>
  <c r="G28" i="9"/>
  <c r="I28" i="9"/>
  <c r="K28" i="9"/>
  <c r="M28" i="9"/>
  <c r="O28" i="9"/>
  <c r="Q28" i="9"/>
  <c r="S28" i="9"/>
  <c r="U28" i="9"/>
  <c r="W28" i="9"/>
  <c r="Y28" i="9"/>
  <c r="AA28" i="9"/>
  <c r="AC28" i="9"/>
  <c r="AE28" i="9"/>
  <c r="AG28" i="9"/>
  <c r="A35" i="9"/>
  <c r="I36" i="9"/>
  <c r="I37" i="9"/>
  <c r="G36" i="9"/>
  <c r="K36" i="9"/>
  <c r="M36" i="9"/>
  <c r="O36" i="9"/>
  <c r="Q36" i="9"/>
  <c r="S36" i="9"/>
  <c r="U36" i="9"/>
  <c r="W36" i="9"/>
  <c r="Y36" i="9"/>
  <c r="AA36" i="9"/>
  <c r="AC36" i="9"/>
  <c r="AE36" i="9"/>
  <c r="AG36" i="9"/>
  <c r="G37" i="9"/>
  <c r="K37" i="9"/>
  <c r="M37" i="9"/>
  <c r="O37" i="9"/>
  <c r="Q37" i="9"/>
  <c r="S37" i="9"/>
  <c r="U37" i="9"/>
  <c r="W37" i="9"/>
  <c r="Y37" i="9"/>
  <c r="AA37" i="9"/>
  <c r="AC37" i="9"/>
  <c r="AE37" i="9"/>
  <c r="AG37" i="9"/>
  <c r="E7" i="7"/>
  <c r="E8" i="7"/>
  <c r="E9" i="7"/>
  <c r="G35" i="7"/>
  <c r="AO110" i="6"/>
  <c r="AJ156" i="6"/>
  <c r="BJ537" i="6"/>
  <c r="Q594" i="6"/>
  <c r="W594" i="6"/>
  <c r="AC594" i="6"/>
  <c r="CY587" i="3"/>
  <c r="CY588" i="3"/>
  <c r="CY589" i="3"/>
  <c r="CY591" i="3"/>
  <c r="CY592" i="3"/>
  <c r="CY593" i="3"/>
  <c r="CY594" i="3"/>
  <c r="CY595" i="3"/>
  <c r="CY596" i="3"/>
  <c r="CY597" i="3"/>
  <c r="CY598" i="3"/>
  <c r="CY599" i="3"/>
  <c r="CY600" i="3"/>
  <c r="CY601" i="3"/>
  <c r="CY602" i="3"/>
  <c r="CY603" i="3"/>
  <c r="CY604" i="3"/>
  <c r="CY605" i="3"/>
  <c r="CY606" i="3"/>
  <c r="CY607" i="3"/>
  <c r="CY608" i="3"/>
  <c r="CY609" i="3"/>
  <c r="CY610" i="3"/>
  <c r="CY611" i="3"/>
  <c r="BJ536" i="6"/>
  <c r="CT587" i="3"/>
  <c r="CT588" i="3"/>
  <c r="CT589" i="3"/>
  <c r="CT591" i="3"/>
  <c r="CT592" i="3"/>
  <c r="CT593" i="3"/>
  <c r="CT594" i="3"/>
  <c r="CT595" i="3"/>
  <c r="CT596" i="3"/>
  <c r="CT597" i="3"/>
  <c r="CT598" i="3"/>
  <c r="CT599" i="3"/>
  <c r="CT600" i="3"/>
  <c r="CT601" i="3"/>
  <c r="CT602" i="3"/>
  <c r="CT603" i="3"/>
  <c r="CT604" i="3"/>
  <c r="CT605" i="3"/>
  <c r="CT606" i="3"/>
  <c r="CT607" i="3"/>
  <c r="CT608" i="3"/>
  <c r="CT609" i="3"/>
  <c r="CT610" i="3"/>
  <c r="CT611" i="3"/>
  <c r="CO588" i="3"/>
  <c r="CO589" i="3"/>
  <c r="CO591" i="3"/>
  <c r="CO592" i="3"/>
  <c r="CO593" i="3"/>
  <c r="CO594" i="3"/>
  <c r="CO595" i="3"/>
  <c r="CO596" i="3"/>
  <c r="CO597" i="3"/>
  <c r="CO598" i="3"/>
  <c r="CO599" i="3"/>
  <c r="CO600" i="3"/>
  <c r="CO601" i="3"/>
  <c r="CO602" i="3"/>
  <c r="CO603" i="3"/>
  <c r="CO604" i="3"/>
  <c r="CO605" i="3"/>
  <c r="CO606" i="3"/>
  <c r="CO607" i="3"/>
  <c r="CO608" i="3"/>
  <c r="CO609" i="3"/>
  <c r="CO610" i="3"/>
  <c r="CO611" i="3"/>
  <c r="CJ587" i="3"/>
  <c r="CJ588" i="3"/>
  <c r="CJ589" i="3"/>
  <c r="CJ591" i="3"/>
  <c r="CJ592" i="3"/>
  <c r="CJ593" i="3"/>
  <c r="CJ594" i="3"/>
  <c r="CJ595" i="3"/>
  <c r="CJ596" i="3"/>
  <c r="CJ597" i="3"/>
  <c r="CJ598" i="3"/>
  <c r="CJ599" i="3"/>
  <c r="CJ600" i="3"/>
  <c r="CJ601" i="3"/>
  <c r="CJ602" i="3"/>
  <c r="CJ603" i="3"/>
  <c r="CJ604" i="3"/>
  <c r="CJ605" i="3"/>
  <c r="CJ606" i="3"/>
  <c r="CJ607" i="3"/>
  <c r="CJ608" i="3"/>
  <c r="CJ609" i="3"/>
  <c r="CJ610" i="3"/>
  <c r="CJ611" i="3"/>
  <c r="CE587" i="3"/>
  <c r="CE588" i="3"/>
  <c r="CE589" i="3"/>
  <c r="CE591" i="3"/>
  <c r="CE592" i="3"/>
  <c r="CE593" i="3"/>
  <c r="CE594" i="3"/>
  <c r="CE595" i="3"/>
  <c r="CE596" i="3"/>
  <c r="CE597" i="3"/>
  <c r="CE598" i="3"/>
  <c r="CE599" i="3"/>
  <c r="CE600" i="3"/>
  <c r="CE601" i="3"/>
  <c r="CE602" i="3"/>
  <c r="CE603" i="3"/>
  <c r="CE604" i="3"/>
  <c r="CE605" i="3"/>
  <c r="CE606" i="3"/>
  <c r="CE607" i="3"/>
  <c r="CE608" i="3"/>
  <c r="CE609" i="3"/>
  <c r="CE610" i="3"/>
  <c r="CE611" i="3"/>
  <c r="BM546" i="6"/>
  <c r="BY559" i="6"/>
  <c r="AZ597" i="6"/>
  <c r="DD587" i="3"/>
  <c r="DD588" i="3"/>
  <c r="DD589" i="3"/>
  <c r="DD591" i="3"/>
  <c r="DD592" i="3"/>
  <c r="DD593" i="3"/>
  <c r="DD594" i="3"/>
  <c r="DD595" i="3"/>
  <c r="DD596" i="3"/>
  <c r="DD597" i="3"/>
  <c r="DD598" i="3"/>
  <c r="DD599" i="3"/>
  <c r="DD600" i="3"/>
  <c r="DD601" i="3"/>
  <c r="DD602" i="3"/>
  <c r="DD603" i="3"/>
  <c r="DD604" i="3"/>
  <c r="DD605" i="3"/>
  <c r="DD606" i="3"/>
  <c r="DD607" i="3"/>
  <c r="DD608" i="3"/>
  <c r="DD609" i="3"/>
  <c r="DD610" i="3"/>
  <c r="DD611" i="3"/>
  <c r="AP580" i="6"/>
  <c r="AP581" i="6"/>
  <c r="AP582" i="6"/>
  <c r="AP583" i="6"/>
  <c r="AP584" i="6"/>
  <c r="AP585" i="6"/>
  <c r="AP586" i="6"/>
  <c r="K596" i="6"/>
  <c r="K597" i="6"/>
  <c r="U703" i="6"/>
  <c r="V703" i="6"/>
  <c r="W703" i="6"/>
  <c r="X703" i="6"/>
  <c r="Y703" i="6"/>
  <c r="T709" i="6"/>
  <c r="AF712" i="6"/>
  <c r="F2" i="4"/>
  <c r="G2" i="4"/>
  <c r="H2" i="4"/>
  <c r="I2" i="4"/>
  <c r="J2" i="4"/>
  <c r="K2" i="4"/>
  <c r="L2" i="4"/>
  <c r="M2" i="4"/>
  <c r="N2" i="4"/>
  <c r="O2" i="4"/>
  <c r="P2" i="4"/>
  <c r="Q2" i="4"/>
  <c r="B5" i="4"/>
  <c r="B6" i="4"/>
  <c r="B7" i="4"/>
  <c r="E8" i="4"/>
  <c r="E12" i="4"/>
  <c r="E11" i="4"/>
  <c r="F8" i="4"/>
  <c r="H8" i="4"/>
  <c r="H12" i="4"/>
  <c r="H11" i="4"/>
  <c r="B9" i="4"/>
  <c r="B10" i="4"/>
  <c r="F11" i="4"/>
  <c r="F12" i="4"/>
  <c r="G11" i="4"/>
  <c r="I12" i="4"/>
  <c r="K12" i="4"/>
  <c r="O12" i="4"/>
  <c r="B14" i="4"/>
  <c r="B17" i="4"/>
  <c r="B18" i="4"/>
  <c r="B19" i="4"/>
  <c r="B20" i="4"/>
  <c r="B21" i="4"/>
  <c r="B22" i="4"/>
  <c r="B23" i="4"/>
  <c r="B24" i="4"/>
  <c r="E25" i="4"/>
  <c r="F25" i="4"/>
  <c r="G25" i="4"/>
  <c r="H25" i="4"/>
  <c r="M103" i="4"/>
  <c r="Q103" i="4"/>
  <c r="B26" i="4"/>
  <c r="B28" i="4"/>
  <c r="B33" i="4"/>
  <c r="B35" i="4"/>
  <c r="G36" i="4"/>
  <c r="H36" i="4"/>
  <c r="O103" i="4"/>
  <c r="F40" i="4"/>
  <c r="G40" i="4"/>
  <c r="H40" i="4"/>
  <c r="B46" i="4"/>
  <c r="B51" i="4"/>
  <c r="F52" i="4"/>
  <c r="F61" i="4"/>
  <c r="F94" i="4"/>
  <c r="F66" i="4"/>
  <c r="F103" i="4"/>
  <c r="G52" i="4"/>
  <c r="H52" i="4"/>
  <c r="B54" i="4"/>
  <c r="B57" i="4"/>
  <c r="B58" i="4"/>
  <c r="B59" i="4"/>
  <c r="B60" i="4"/>
  <c r="G61" i="4"/>
  <c r="H61" i="4"/>
  <c r="G66" i="4"/>
  <c r="H66" i="4"/>
  <c r="B68" i="4"/>
  <c r="B69" i="4"/>
  <c r="B70" i="4"/>
  <c r="B72" i="4"/>
  <c r="H73" i="4"/>
  <c r="B83" i="4"/>
  <c r="B88" i="4"/>
  <c r="B92" i="4"/>
  <c r="B93" i="4"/>
  <c r="G94" i="4"/>
  <c r="H94" i="4"/>
  <c r="B98" i="4"/>
  <c r="B99" i="4"/>
  <c r="R99" i="4"/>
  <c r="B100" i="4"/>
  <c r="R100" i="4"/>
  <c r="B101" i="4"/>
  <c r="R101" i="4"/>
  <c r="R102" i="4"/>
  <c r="G103" i="4"/>
  <c r="I103" i="4"/>
  <c r="J103" i="4"/>
  <c r="K103" i="4"/>
  <c r="L103" i="4"/>
  <c r="N103" i="4"/>
  <c r="P103" i="4"/>
  <c r="I107" i="4"/>
  <c r="J107" i="4"/>
  <c r="K107" i="4"/>
  <c r="L107" i="4"/>
  <c r="M107" i="4"/>
  <c r="N107" i="4"/>
  <c r="O107" i="4"/>
  <c r="P107" i="4"/>
  <c r="Q107" i="4"/>
  <c r="B131" i="4"/>
  <c r="I191" i="3"/>
  <c r="M240" i="3"/>
  <c r="AT246" i="3"/>
  <c r="AT247" i="3"/>
  <c r="AT248" i="3"/>
  <c r="AT249" i="3"/>
  <c r="AT250" i="3"/>
  <c r="AT252" i="3"/>
  <c r="AT253" i="3"/>
  <c r="AT254" i="3"/>
  <c r="AT256" i="3"/>
  <c r="AT257" i="3"/>
  <c r="AT258" i="3"/>
  <c r="AT259" i="3"/>
  <c r="AT260" i="3"/>
  <c r="AT261" i="3"/>
  <c r="W405" i="3"/>
  <c r="G559" i="3"/>
  <c r="Z559" i="3"/>
  <c r="G567" i="3"/>
  <c r="Z567" i="3"/>
  <c r="G575" i="3"/>
  <c r="Z575" i="3"/>
  <c r="G583" i="3"/>
  <c r="Z583" i="3"/>
  <c r="AR587" i="3"/>
  <c r="AT587" i="3"/>
  <c r="AV587" i="3"/>
  <c r="AR588" i="3"/>
  <c r="AV588" i="3"/>
  <c r="AX588" i="3"/>
  <c r="AR589" i="3"/>
  <c r="AT589" i="3"/>
  <c r="AV589" i="3"/>
  <c r="AX589" i="3"/>
  <c r="G591" i="3"/>
  <c r="Z591" i="3"/>
  <c r="AR591" i="3"/>
  <c r="AV591" i="3"/>
  <c r="AX591" i="3"/>
  <c r="AR592" i="3"/>
  <c r="AT592" i="3"/>
  <c r="AV592" i="3"/>
  <c r="AX592" i="3"/>
  <c r="AR593" i="3"/>
  <c r="AT593" i="3"/>
  <c r="AV593" i="3"/>
  <c r="AX593" i="3"/>
  <c r="AR594" i="3"/>
  <c r="AT594" i="3"/>
  <c r="AV594" i="3"/>
  <c r="AX594" i="3"/>
  <c r="AR595" i="3"/>
  <c r="AT595" i="3"/>
  <c r="AV595" i="3"/>
  <c r="AX595" i="3"/>
  <c r="AR596" i="3"/>
  <c r="AT596" i="3"/>
  <c r="AV596" i="3"/>
  <c r="AX596" i="3"/>
  <c r="AR597" i="3"/>
  <c r="AT597" i="3"/>
  <c r="AV597" i="3"/>
  <c r="AX597" i="3"/>
  <c r="AR598" i="3"/>
  <c r="AT598" i="3"/>
  <c r="AV598" i="3"/>
  <c r="AX598" i="3"/>
  <c r="G599" i="3"/>
  <c r="Z599" i="3"/>
  <c r="AR599" i="3"/>
  <c r="AT599" i="3"/>
  <c r="AV599" i="3"/>
  <c r="AX599" i="3"/>
  <c r="AR600" i="3"/>
  <c r="AT600" i="3"/>
  <c r="AV600" i="3"/>
  <c r="AX600" i="3"/>
  <c r="AR601" i="3"/>
  <c r="AT601" i="3"/>
  <c r="AV601" i="3"/>
  <c r="AX601" i="3"/>
  <c r="AR602" i="3"/>
  <c r="AT602" i="3"/>
  <c r="AV602" i="3"/>
  <c r="AX602" i="3"/>
  <c r="AR603" i="3"/>
  <c r="AT603" i="3"/>
  <c r="AV603" i="3"/>
  <c r="AX603" i="3"/>
  <c r="AR604" i="3"/>
  <c r="AT604" i="3"/>
  <c r="AV604" i="3"/>
  <c r="AX604" i="3"/>
  <c r="AR605" i="3"/>
  <c r="AT605" i="3"/>
  <c r="AV605" i="3"/>
  <c r="AX605" i="3"/>
  <c r="AR606" i="3"/>
  <c r="AT606" i="3"/>
  <c r="AV606" i="3"/>
  <c r="AX606" i="3"/>
  <c r="AR607" i="3"/>
  <c r="AT607" i="3"/>
  <c r="AV607" i="3"/>
  <c r="AX607" i="3"/>
  <c r="AR608" i="3"/>
  <c r="AT608" i="3"/>
  <c r="AV608" i="3"/>
  <c r="AX608" i="3"/>
  <c r="AR609" i="3"/>
  <c r="AT609" i="3"/>
  <c r="AV609" i="3"/>
  <c r="AX609" i="3"/>
  <c r="AR610" i="3"/>
  <c r="AT610" i="3"/>
  <c r="AV610" i="3"/>
  <c r="AX610" i="3"/>
  <c r="AR611" i="3"/>
  <c r="AT611" i="3"/>
  <c r="AV611" i="3"/>
  <c r="AX611" i="3"/>
  <c r="G633" i="3"/>
  <c r="Z633" i="3"/>
  <c r="G641" i="3"/>
  <c r="Z641" i="3"/>
  <c r="G649" i="3"/>
  <c r="Z649" i="3"/>
  <c r="G657" i="3"/>
  <c r="Z657" i="3"/>
  <c r="G665" i="3"/>
  <c r="Z665" i="3"/>
  <c r="G673" i="3"/>
  <c r="Z673" i="3"/>
  <c r="AT681" i="3"/>
  <c r="AT682" i="3"/>
  <c r="AT683" i="3"/>
  <c r="AT684" i="3"/>
  <c r="AT685" i="3"/>
  <c r="AT686" i="3"/>
  <c r="AT687" i="3"/>
  <c r="AT688" i="3"/>
  <c r="AT689" i="3"/>
  <c r="AT690" i="3"/>
  <c r="AT691" i="3"/>
  <c r="AT692" i="3"/>
  <c r="AT693" i="3"/>
  <c r="AT694" i="3"/>
  <c r="AT695" i="3"/>
  <c r="AT696" i="3"/>
  <c r="AT697" i="3"/>
  <c r="AT698" i="3"/>
  <c r="AT699" i="3"/>
  <c r="AN680" i="3"/>
  <c r="AN681" i="3"/>
  <c r="AN682" i="3"/>
  <c r="AN683" i="3"/>
  <c r="AN684" i="3"/>
  <c r="AN685" i="3"/>
  <c r="AN686" i="3"/>
  <c r="AN687" i="3"/>
  <c r="AN688" i="3"/>
  <c r="AN689" i="3"/>
  <c r="AN690" i="3"/>
  <c r="AN691" i="3"/>
  <c r="AN692" i="3"/>
  <c r="AN693" i="3"/>
  <c r="AN694" i="3"/>
  <c r="AN695" i="3"/>
  <c r="AN696" i="3"/>
  <c r="Y697" i="3"/>
  <c r="AI697" i="3"/>
  <c r="AN697" i="3"/>
  <c r="Y698" i="3"/>
  <c r="AI698" i="3"/>
  <c r="AN698" i="3"/>
  <c r="Y699" i="3"/>
  <c r="AI699" i="3"/>
  <c r="Y700" i="3"/>
  <c r="AI700" i="3"/>
  <c r="Y701" i="3"/>
  <c r="AI701" i="3"/>
  <c r="Y702" i="3"/>
  <c r="AI702" i="3"/>
  <c r="Y703" i="3"/>
  <c r="AI703" i="3"/>
  <c r="Y704" i="3"/>
  <c r="AI704" i="3"/>
  <c r="Y705" i="3"/>
  <c r="AI705" i="3"/>
  <c r="Y706" i="3"/>
  <c r="AI706" i="3"/>
  <c r="Y707" i="3"/>
  <c r="AI707" i="3"/>
  <c r="Y708" i="3"/>
  <c r="AI708" i="3"/>
  <c r="Y709" i="3"/>
  <c r="AI709" i="3"/>
  <c r="Y710" i="3"/>
  <c r="AI710" i="3"/>
  <c r="Y711" i="3"/>
  <c r="AI711" i="3"/>
  <c r="Y712" i="3"/>
  <c r="AI712" i="3"/>
  <c r="Y713" i="3"/>
  <c r="AI713" i="3"/>
  <c r="Y714" i="3"/>
  <c r="AI714" i="3"/>
  <c r="Y715" i="3"/>
  <c r="AI715" i="3"/>
  <c r="O741" i="3"/>
  <c r="O761" i="3"/>
  <c r="M795" i="3"/>
  <c r="Q795" i="3"/>
  <c r="U795" i="3"/>
  <c r="Y795" i="3"/>
  <c r="AC795" i="3"/>
  <c r="AG795" i="3"/>
  <c r="Z860" i="3"/>
  <c r="Z957" i="3"/>
  <c r="Z963" i="3"/>
  <c r="M12" i="4"/>
  <c r="E55" i="15"/>
  <c r="E58" i="15"/>
  <c r="H40" i="18"/>
  <c r="H62" i="18"/>
  <c r="E102" i="15"/>
  <c r="E15" i="15"/>
  <c r="P12" i="4"/>
  <c r="N12" i="4"/>
  <c r="J12" i="4"/>
  <c r="R11" i="4"/>
  <c r="E25" i="15"/>
  <c r="B11" i="4"/>
  <c r="E25" i="18"/>
  <c r="E100" i="15"/>
  <c r="E10" i="15"/>
  <c r="E27" i="15"/>
  <c r="E11" i="15"/>
  <c r="AO635" i="6"/>
  <c r="AK661" i="6"/>
  <c r="T710" i="6"/>
  <c r="AF710" i="6"/>
  <c r="AO660" i="6"/>
  <c r="AK689" i="6"/>
  <c r="T711" i="6"/>
  <c r="AF711" i="6"/>
  <c r="AK549" i="6"/>
  <c r="T706" i="6"/>
  <c r="AF706" i="6"/>
  <c r="E69" i="15"/>
  <c r="C12" i="15"/>
  <c r="E12" i="15"/>
  <c r="E103" i="15"/>
  <c r="E22" i="15"/>
  <c r="E23" i="15"/>
  <c r="D26" i="15"/>
  <c r="E7" i="15"/>
  <c r="R25" i="4"/>
  <c r="D12" i="4"/>
  <c r="H95" i="18"/>
  <c r="B25" i="4"/>
  <c r="B26" i="15"/>
  <c r="Q595" i="6"/>
  <c r="W595" i="6"/>
  <c r="AC595" i="6"/>
  <c r="AT264" i="3"/>
  <c r="BB265" i="3"/>
  <c r="T274" i="3"/>
  <c r="BF619" i="3"/>
  <c r="BZ631" i="3"/>
  <c r="BP631" i="3"/>
  <c r="BT632" i="3"/>
  <c r="BF631" i="3"/>
  <c r="BJ632" i="3"/>
  <c r="BU631" i="3"/>
  <c r="BY632" i="3"/>
  <c r="BK631" i="3"/>
  <c r="BO632" i="3"/>
  <c r="BA631" i="3"/>
  <c r="BE632" i="3"/>
  <c r="AI20" i="26"/>
  <c r="AI22" i="26"/>
  <c r="BZ619" i="3"/>
  <c r="BP619" i="3"/>
  <c r="C26" i="15"/>
  <c r="D62" i="18"/>
  <c r="D95" i="18"/>
  <c r="D104" i="18"/>
  <c r="M62" i="4"/>
  <c r="BA619" i="3"/>
  <c r="Y20" i="27"/>
  <c r="Y22" i="27"/>
  <c r="CD632" i="3"/>
  <c r="T20" i="26"/>
  <c r="T22" i="26"/>
  <c r="L928" i="3"/>
  <c r="L932" i="3"/>
  <c r="L929" i="3"/>
  <c r="L930" i="3"/>
  <c r="T20" i="27"/>
  <c r="T22" i="27"/>
  <c r="AK66" i="6"/>
  <c r="Q598" i="6"/>
  <c r="W598" i="6"/>
  <c r="Q596" i="6"/>
  <c r="W596" i="6"/>
  <c r="AC596" i="6"/>
  <c r="Q593" i="6"/>
  <c r="W593" i="6"/>
  <c r="AC593" i="6"/>
  <c r="Q592" i="6"/>
  <c r="W592" i="6"/>
  <c r="AC592" i="6"/>
  <c r="Q597" i="6"/>
  <c r="W597" i="6"/>
  <c r="AC597" i="6"/>
  <c r="Q591" i="6"/>
  <c r="W591" i="6"/>
  <c r="AC591" i="6"/>
  <c r="BD533" i="6"/>
  <c r="Q590" i="6"/>
  <c r="W590" i="6"/>
  <c r="AC590" i="6"/>
  <c r="T699" i="6"/>
  <c r="AF699" i="6"/>
  <c r="AD63" i="5"/>
  <c r="AD7" i="5"/>
  <c r="T7" i="5"/>
  <c r="Y7" i="5"/>
  <c r="E26" i="15"/>
  <c r="CD633" i="3"/>
  <c r="C92" i="15"/>
  <c r="E92" i="15"/>
  <c r="B92" i="15"/>
  <c r="D92" i="15"/>
  <c r="B91" i="4"/>
  <c r="E107" i="4"/>
  <c r="H103" i="4"/>
  <c r="H107" i="4"/>
  <c r="D31" i="15"/>
  <c r="B31" i="15"/>
  <c r="B13" i="4"/>
  <c r="C6" i="10"/>
  <c r="M95" i="4"/>
  <c r="M104" i="4"/>
  <c r="N95" i="4"/>
  <c r="N104" i="4"/>
  <c r="I95" i="4"/>
  <c r="I104" i="4"/>
  <c r="K62" i="4"/>
  <c r="K95" i="4"/>
  <c r="K104" i="4"/>
  <c r="D62" i="4"/>
  <c r="D95" i="4"/>
  <c r="D104" i="4"/>
  <c r="O62" i="4"/>
  <c r="O95" i="4"/>
  <c r="O104" i="4"/>
  <c r="J62" i="4"/>
  <c r="J95" i="4"/>
  <c r="J104" i="4"/>
  <c r="Q62" i="4"/>
  <c r="Q95" i="4"/>
  <c r="Q104" i="4"/>
  <c r="P62" i="4"/>
  <c r="P95" i="4"/>
  <c r="P104" i="4"/>
  <c r="AD11" i="26"/>
  <c r="AD23" i="26"/>
  <c r="AD26" i="26"/>
  <c r="AI11" i="5"/>
  <c r="AI23" i="5"/>
  <c r="AI26" i="5"/>
  <c r="AD11" i="27"/>
  <c r="AD23" i="27"/>
  <c r="AD26" i="27"/>
  <c r="AD11" i="5"/>
  <c r="AD23" i="5"/>
  <c r="AD26" i="5"/>
  <c r="AI11" i="26"/>
  <c r="AI23" i="26"/>
  <c r="AI26" i="26"/>
  <c r="AI11" i="27"/>
  <c r="AI23" i="27"/>
  <c r="AI26" i="27"/>
  <c r="L62" i="4"/>
  <c r="L95" i="4"/>
  <c r="L104" i="4"/>
  <c r="H62" i="4"/>
  <c r="H95" i="4"/>
  <c r="H104" i="4"/>
  <c r="Q12" i="4"/>
  <c r="Y27" i="5"/>
  <c r="Y27" i="26"/>
  <c r="AI27" i="5"/>
  <c r="T27" i="26"/>
  <c r="AD27" i="5"/>
  <c r="AD28" i="5"/>
  <c r="AI27" i="27"/>
  <c r="AD27" i="27"/>
  <c r="T27" i="5"/>
  <c r="T27" i="27"/>
  <c r="Y27" i="27"/>
  <c r="AD27" i="26"/>
  <c r="AD28" i="26"/>
  <c r="AI27" i="26"/>
  <c r="AI28" i="26"/>
  <c r="AD63" i="26"/>
  <c r="B13" i="18"/>
  <c r="C13" i="18"/>
  <c r="F13" i="18"/>
  <c r="B75" i="4"/>
  <c r="B14" i="15"/>
  <c r="E14" i="15"/>
  <c r="D14" i="15"/>
  <c r="C31" i="15"/>
  <c r="B56" i="4"/>
  <c r="Y695" i="3"/>
  <c r="B30" i="18"/>
  <c r="C30" i="18"/>
  <c r="B30" i="4"/>
  <c r="AT678" i="3"/>
  <c r="B91" i="15"/>
  <c r="AS355" i="6"/>
  <c r="AS353" i="6"/>
  <c r="D39" i="15"/>
  <c r="D41" i="15"/>
  <c r="AN675" i="3"/>
  <c r="D91" i="15"/>
  <c r="Y35" i="9"/>
  <c r="Y38" i="9"/>
  <c r="F66" i="18"/>
  <c r="AX587" i="3"/>
  <c r="E31" i="15"/>
  <c r="D65" i="15"/>
  <c r="AN677" i="3"/>
  <c r="C77" i="15"/>
  <c r="C91" i="15"/>
  <c r="E91" i="15"/>
  <c r="B46" i="15"/>
  <c r="C50" i="15"/>
  <c r="B86" i="18"/>
  <c r="C86" i="18"/>
  <c r="B64" i="4"/>
  <c r="B50" i="15"/>
  <c r="B49" i="4"/>
  <c r="R66" i="4"/>
  <c r="C65" i="15"/>
  <c r="E65" i="15"/>
  <c r="D46" i="15"/>
  <c r="B64" i="18"/>
  <c r="C64" i="18"/>
  <c r="B42" i="15"/>
  <c r="R77" i="4"/>
  <c r="C87" i="15"/>
  <c r="E87" i="15"/>
  <c r="B33" i="15"/>
  <c r="B4" i="10"/>
  <c r="F4" i="10"/>
  <c r="Y693" i="3"/>
  <c r="P693" i="3"/>
  <c r="C61" i="4"/>
  <c r="B61" i="4"/>
  <c r="B38" i="18"/>
  <c r="C38" i="18"/>
  <c r="B38" i="4"/>
  <c r="AN676" i="3"/>
  <c r="P696" i="3"/>
  <c r="B85" i="4"/>
  <c r="B45" i="15"/>
  <c r="E45" i="15"/>
  <c r="C49" i="15"/>
  <c r="B43" i="4"/>
  <c r="B49" i="15"/>
  <c r="B29" i="4"/>
  <c r="D49" i="15"/>
  <c r="B44" i="4"/>
  <c r="D30" i="15"/>
  <c r="B48" i="4"/>
  <c r="B90" i="15"/>
  <c r="B44" i="15"/>
  <c r="C72" i="15"/>
  <c r="C74" i="15"/>
  <c r="B80" i="15"/>
  <c r="E80" i="15"/>
  <c r="B82" i="15"/>
  <c r="C32" i="15"/>
  <c r="D45" i="15"/>
  <c r="B48" i="18"/>
  <c r="C48" i="18"/>
  <c r="B84" i="18"/>
  <c r="C84" i="18"/>
  <c r="B90" i="4"/>
  <c r="B39" i="15"/>
  <c r="E39" i="15"/>
  <c r="C44" i="15"/>
  <c r="E44" i="15"/>
  <c r="B44" i="18"/>
  <c r="C44" i="18"/>
  <c r="D44" i="15"/>
  <c r="B89" i="18"/>
  <c r="C89" i="18"/>
  <c r="K35" i="9"/>
  <c r="K38" i="9"/>
  <c r="C46" i="15"/>
  <c r="B45" i="18"/>
  <c r="C45" i="18"/>
  <c r="B30" i="15"/>
  <c r="E30" i="15"/>
  <c r="D87" i="15"/>
  <c r="B31" i="4"/>
  <c r="B31" i="18"/>
  <c r="C31" i="18"/>
  <c r="B57" i="15"/>
  <c r="C42" i="15"/>
  <c r="B75" i="18"/>
  <c r="C75" i="18"/>
  <c r="C77" i="18"/>
  <c r="D76" i="15"/>
  <c r="C76" i="15"/>
  <c r="E76" i="15"/>
  <c r="B29" i="18"/>
  <c r="C29" i="18"/>
  <c r="S103" i="4"/>
  <c r="E103" i="18"/>
  <c r="D50" i="15"/>
  <c r="B86" i="4"/>
  <c r="C57" i="15"/>
  <c r="B5" i="10"/>
  <c r="F5" i="10"/>
  <c r="D77" i="15"/>
  <c r="F36" i="18"/>
  <c r="P694" i="3"/>
  <c r="P692" i="3"/>
  <c r="Q35" i="9"/>
  <c r="Q38" i="9"/>
  <c r="B77" i="15"/>
  <c r="B78" i="15"/>
  <c r="G8" i="9"/>
  <c r="I8" i="9"/>
  <c r="K8" i="9"/>
  <c r="C85" i="15"/>
  <c r="E85" i="15"/>
  <c r="B32" i="15"/>
  <c r="AE35" i="9"/>
  <c r="AE38" i="9"/>
  <c r="B41" i="18"/>
  <c r="C41" i="18"/>
  <c r="D42" i="15"/>
  <c r="G716" i="3"/>
  <c r="AC845" i="3"/>
  <c r="BU612" i="3"/>
  <c r="BU637" i="3"/>
  <c r="B34" i="4"/>
  <c r="D80" i="15"/>
  <c r="AE557" i="3"/>
  <c r="S66" i="4"/>
  <c r="E66" i="18"/>
  <c r="E103" i="4"/>
  <c r="S36" i="4"/>
  <c r="E36" i="18"/>
  <c r="B34" i="18"/>
  <c r="C34" i="18"/>
  <c r="B79" i="4"/>
  <c r="B79" i="18"/>
  <c r="C79" i="18"/>
  <c r="BZ612" i="3"/>
  <c r="BZ637" i="3"/>
  <c r="D72" i="15"/>
  <c r="D74" i="15"/>
  <c r="AC599" i="6"/>
  <c r="AK625" i="6"/>
  <c r="R73" i="4"/>
  <c r="E73" i="4"/>
  <c r="B65" i="18"/>
  <c r="C65" i="18"/>
  <c r="Y696" i="3"/>
  <c r="AT676" i="3"/>
  <c r="B76" i="4"/>
  <c r="B71" i="18"/>
  <c r="C71" i="18"/>
  <c r="C73" i="18"/>
  <c r="AC25" i="9"/>
  <c r="S77" i="4"/>
  <c r="E77" i="18"/>
  <c r="B84" i="4"/>
  <c r="F52" i="18"/>
  <c r="B72" i="15"/>
  <c r="B74" i="15"/>
  <c r="B50" i="18"/>
  <c r="C50" i="18"/>
  <c r="B7" i="10"/>
  <c r="F7" i="10"/>
  <c r="BP592" i="3"/>
  <c r="BP612" i="3"/>
  <c r="BT613" i="3"/>
  <c r="C73" i="4"/>
  <c r="B73" i="18"/>
  <c r="C5" i="10"/>
  <c r="D82" i="15"/>
  <c r="B50" i="4"/>
  <c r="D86" i="15"/>
  <c r="C86" i="15"/>
  <c r="B89" i="4"/>
  <c r="AT588" i="3"/>
  <c r="Y694" i="3"/>
  <c r="AN674" i="3"/>
  <c r="AG25" i="9"/>
  <c r="C94" i="4"/>
  <c r="B94" i="4"/>
  <c r="B56" i="15"/>
  <c r="D33" i="15"/>
  <c r="C33" i="15"/>
  <c r="CO612" i="3"/>
  <c r="T617" i="6"/>
  <c r="AZ583" i="6"/>
  <c r="BK587" i="3"/>
  <c r="Y692" i="3"/>
  <c r="AT680" i="3"/>
  <c r="C77" i="4"/>
  <c r="B71" i="4"/>
  <c r="Q25" i="9"/>
  <c r="D85" i="15"/>
  <c r="B32" i="4"/>
  <c r="C5" i="15"/>
  <c r="C9" i="15"/>
  <c r="C13" i="15"/>
  <c r="B51" i="15"/>
  <c r="E51" i="15"/>
  <c r="AT675" i="3"/>
  <c r="AN679" i="3"/>
  <c r="B81" i="4"/>
  <c r="C82" i="15"/>
  <c r="C90" i="15"/>
  <c r="B86" i="15"/>
  <c r="W823" i="3"/>
  <c r="E17" i="9"/>
  <c r="G17" i="9"/>
  <c r="I17" i="9"/>
  <c r="K17" i="9"/>
  <c r="M17" i="9"/>
  <c r="O17" i="9"/>
  <c r="Q17" i="9"/>
  <c r="S17" i="9"/>
  <c r="U17" i="9"/>
  <c r="W17" i="9"/>
  <c r="Y17" i="9"/>
  <c r="AA17" i="9"/>
  <c r="AC17" i="9"/>
  <c r="AE17" i="9"/>
  <c r="AG17" i="9"/>
  <c r="AA35" i="9"/>
  <c r="AA38" i="9"/>
  <c r="W35" i="9"/>
  <c r="W38" i="9"/>
  <c r="B65" i="4"/>
  <c r="C48" i="15"/>
  <c r="D98" i="15"/>
  <c r="D104" i="15"/>
  <c r="B97" i="4"/>
  <c r="AA25" i="9"/>
  <c r="G25" i="9"/>
  <c r="W25" i="9"/>
  <c r="C36" i="4"/>
  <c r="D56" i="15"/>
  <c r="D62" i="15"/>
  <c r="B4" i="4"/>
  <c r="D5" i="15"/>
  <c r="D9" i="15"/>
  <c r="D13" i="15"/>
  <c r="B4" i="18"/>
  <c r="C4" i="18"/>
  <c r="C8" i="18"/>
  <c r="C12" i="18"/>
  <c r="D51" i="15"/>
  <c r="AV590" i="3"/>
  <c r="AX590" i="3"/>
  <c r="AX612" i="3"/>
  <c r="DD590" i="3"/>
  <c r="DD612" i="3"/>
  <c r="T614" i="6"/>
  <c r="AZ580" i="6"/>
  <c r="CE590" i="3"/>
  <c r="CE612" i="3"/>
  <c r="T619" i="6"/>
  <c r="CY590" i="3"/>
  <c r="CY612" i="3"/>
  <c r="T615" i="6"/>
  <c r="W810" i="3"/>
  <c r="E14" i="9"/>
  <c r="G14" i="9"/>
  <c r="I14" i="9"/>
  <c r="K14" i="9"/>
  <c r="M14" i="9"/>
  <c r="O14" i="9"/>
  <c r="Q14" i="9"/>
  <c r="S14" i="9"/>
  <c r="U14" i="9"/>
  <c r="W14" i="9"/>
  <c r="Y14" i="9"/>
  <c r="AA14" i="9"/>
  <c r="O35" i="9"/>
  <c r="O38" i="9"/>
  <c r="C35" i="15"/>
  <c r="B98" i="15"/>
  <c r="B104" i="15"/>
  <c r="C52" i="4"/>
  <c r="AE25" i="9"/>
  <c r="S25" i="9"/>
  <c r="O25" i="9"/>
  <c r="S52" i="4"/>
  <c r="E52" i="18"/>
  <c r="C8" i="4"/>
  <c r="C12" i="4"/>
  <c r="B12" i="18"/>
  <c r="B35" i="15"/>
  <c r="B47" i="4"/>
  <c r="AR590" i="3"/>
  <c r="AT590" i="3"/>
  <c r="CJ590" i="3"/>
  <c r="CJ612" i="3"/>
  <c r="T618" i="6"/>
  <c r="W818" i="3"/>
  <c r="E16" i="9"/>
  <c r="B82" i="4"/>
  <c r="B47" i="18"/>
  <c r="C47" i="18"/>
  <c r="C103" i="4"/>
  <c r="B103" i="18"/>
  <c r="I25" i="9"/>
  <c r="K25" i="9"/>
  <c r="Y25" i="9"/>
  <c r="M25" i="9"/>
  <c r="B48" i="15"/>
  <c r="AN678" i="3"/>
  <c r="AI695" i="3"/>
  <c r="CT590" i="3"/>
  <c r="CT612" i="3"/>
  <c r="T616" i="6"/>
  <c r="C66" i="25"/>
  <c r="G67" i="25"/>
  <c r="C67" i="25"/>
  <c r="C98" i="15"/>
  <c r="F77" i="18"/>
  <c r="P691" i="3"/>
  <c r="C4" i="10"/>
  <c r="Y691" i="3"/>
  <c r="BF612" i="3"/>
  <c r="BA612" i="3"/>
  <c r="B9" i="15"/>
  <c r="B39" i="18"/>
  <c r="C39" i="18"/>
  <c r="C40" i="4"/>
  <c r="C40" i="15"/>
  <c r="B39" i="4"/>
  <c r="B40" i="15"/>
  <c r="S40" i="4"/>
  <c r="E39" i="18"/>
  <c r="F39" i="18"/>
  <c r="F40" i="18"/>
  <c r="AG629" i="3"/>
  <c r="F107" i="4"/>
  <c r="E52" i="9"/>
  <c r="W833" i="3"/>
  <c r="E19" i="9"/>
  <c r="G19" i="9"/>
  <c r="I19" i="9"/>
  <c r="K19" i="9"/>
  <c r="M19" i="9"/>
  <c r="O19" i="9"/>
  <c r="Q19" i="9"/>
  <c r="S19" i="9"/>
  <c r="U19" i="9"/>
  <c r="W19" i="9"/>
  <c r="Y19" i="9"/>
  <c r="AA19" i="9"/>
  <c r="AC19" i="9"/>
  <c r="AE19" i="9"/>
  <c r="AG19" i="9"/>
  <c r="B55" i="4"/>
  <c r="B55" i="18"/>
  <c r="C55" i="18"/>
  <c r="C61" i="18"/>
  <c r="C66" i="15"/>
  <c r="D66" i="15"/>
  <c r="C66" i="4"/>
  <c r="D83" i="15"/>
  <c r="B82" i="18"/>
  <c r="C82" i="18"/>
  <c r="C83" i="15"/>
  <c r="E83" i="15"/>
  <c r="S94" i="4"/>
  <c r="E94" i="18"/>
  <c r="E81" i="18"/>
  <c r="F81" i="18"/>
  <c r="F94" i="18"/>
  <c r="G8" i="4"/>
  <c r="R8" i="4"/>
  <c r="I35" i="9"/>
  <c r="I38" i="9"/>
  <c r="S35" i="9"/>
  <c r="S38" i="9"/>
  <c r="M35" i="9"/>
  <c r="M38" i="9"/>
  <c r="AC35" i="9"/>
  <c r="AC38" i="9"/>
  <c r="AG35" i="9"/>
  <c r="AG38" i="9"/>
  <c r="G35" i="9"/>
  <c r="G38" i="9"/>
  <c r="E38" i="9"/>
  <c r="C56" i="15"/>
  <c r="I30" i="10"/>
  <c r="Z772" i="3"/>
  <c r="E6" i="9"/>
  <c r="B8" i="10"/>
  <c r="F8" i="10"/>
  <c r="P695" i="3"/>
  <c r="AT679" i="3"/>
  <c r="AT591" i="3"/>
  <c r="BK589" i="3"/>
  <c r="B6" i="10"/>
  <c r="F6" i="10"/>
  <c r="AT677" i="3"/>
  <c r="B66" i="15"/>
  <c r="B67" i="15"/>
  <c r="B87" i="4"/>
  <c r="B88" i="15"/>
  <c r="C88" i="15"/>
  <c r="B87" i="18"/>
  <c r="C87" i="18"/>
  <c r="B81" i="15"/>
  <c r="C81" i="15"/>
  <c r="B80" i="18"/>
  <c r="C80" i="18"/>
  <c r="B80" i="4"/>
  <c r="C40" i="18"/>
  <c r="AD28" i="27"/>
  <c r="AI28" i="5"/>
  <c r="AI28" i="27"/>
  <c r="AD63" i="27"/>
  <c r="AI692" i="3"/>
  <c r="T708" i="6"/>
  <c r="AK483" i="6"/>
  <c r="T705" i="6"/>
  <c r="AO698" i="6"/>
  <c r="AO696" i="6"/>
  <c r="T703" i="6"/>
  <c r="AF703" i="6"/>
  <c r="C78" i="15"/>
  <c r="E86" i="15"/>
  <c r="E42" i="15"/>
  <c r="E77" i="4"/>
  <c r="E50" i="15"/>
  <c r="E46" i="15"/>
  <c r="D67" i="15"/>
  <c r="E90" i="15"/>
  <c r="F62" i="18"/>
  <c r="F95" i="18"/>
  <c r="F104" i="18"/>
  <c r="F106" i="18"/>
  <c r="BU537" i="6"/>
  <c r="BU540" i="6"/>
  <c r="E33" i="15"/>
  <c r="AI694" i="3"/>
  <c r="AI693" i="3"/>
  <c r="B94" i="18"/>
  <c r="E66" i="4"/>
  <c r="C66" i="18"/>
  <c r="B61" i="18"/>
  <c r="O614" i="6"/>
  <c r="AU580" i="6"/>
  <c r="E32" i="15"/>
  <c r="D37" i="15"/>
  <c r="BK612" i="3"/>
  <c r="BK637" i="3"/>
  <c r="V930" i="3"/>
  <c r="AD930" i="3"/>
  <c r="E74" i="15"/>
  <c r="AT612" i="3"/>
  <c r="B73" i="4"/>
  <c r="O616" i="6"/>
  <c r="Y616" i="6"/>
  <c r="CD613" i="3"/>
  <c r="D53" i="15"/>
  <c r="E72" i="15"/>
  <c r="E57" i="15"/>
  <c r="E49" i="15"/>
  <c r="BP637" i="3"/>
  <c r="V931" i="3"/>
  <c r="AD931" i="3"/>
  <c r="O615" i="6"/>
  <c r="AU581" i="6"/>
  <c r="C37" i="15"/>
  <c r="D78" i="15"/>
  <c r="C53" i="15"/>
  <c r="E5" i="15"/>
  <c r="B41" i="15"/>
  <c r="B53" i="15"/>
  <c r="E82" i="15"/>
  <c r="C36" i="18"/>
  <c r="C62" i="4"/>
  <c r="B62" i="18"/>
  <c r="B62" i="15"/>
  <c r="B37" i="15"/>
  <c r="E77" i="15"/>
  <c r="E78" i="15"/>
  <c r="Y614" i="6"/>
  <c r="BE580" i="6"/>
  <c r="AP590" i="6"/>
  <c r="BJ580" i="6"/>
  <c r="BJ586" i="6"/>
  <c r="C52" i="18"/>
  <c r="V932" i="3"/>
  <c r="AD932" i="3"/>
  <c r="E40" i="4"/>
  <c r="BY613" i="3"/>
  <c r="I9" i="9"/>
  <c r="R40" i="4"/>
  <c r="AI691" i="3"/>
  <c r="R52" i="4"/>
  <c r="G9" i="9"/>
  <c r="R103" i="4"/>
  <c r="E35" i="15"/>
  <c r="D95" i="15"/>
  <c r="E98" i="15"/>
  <c r="AO701" i="6"/>
  <c r="AF707" i="6"/>
  <c r="AF713" i="6"/>
  <c r="T707" i="6"/>
  <c r="B103" i="4"/>
  <c r="C104" i="15"/>
  <c r="E104" i="15"/>
  <c r="C94" i="18"/>
  <c r="E88" i="15"/>
  <c r="AI696" i="3"/>
  <c r="B77" i="4"/>
  <c r="B77" i="18"/>
  <c r="AZ584" i="6"/>
  <c r="BY538" i="6"/>
  <c r="BY540" i="6"/>
  <c r="AP545" i="6"/>
  <c r="BJ595" i="6"/>
  <c r="BJ597" i="6"/>
  <c r="Y618" i="6"/>
  <c r="BE584" i="6"/>
  <c r="AP594" i="6"/>
  <c r="BQ536" i="6"/>
  <c r="BQ540" i="6"/>
  <c r="AP544" i="6"/>
  <c r="BF594" i="6"/>
  <c r="BF597" i="6"/>
  <c r="AZ582" i="6"/>
  <c r="B95" i="15"/>
  <c r="E66" i="15"/>
  <c r="C67" i="15"/>
  <c r="E67" i="15"/>
  <c r="B8" i="18"/>
  <c r="B8" i="4"/>
  <c r="B12" i="4"/>
  <c r="B52" i="4"/>
  <c r="B52" i="18"/>
  <c r="F30" i="10"/>
  <c r="T620" i="6"/>
  <c r="E48" i="15"/>
  <c r="B36" i="18"/>
  <c r="B36" i="4"/>
  <c r="E52" i="4"/>
  <c r="AC844" i="3"/>
  <c r="AC846" i="3"/>
  <c r="E56" i="15"/>
  <c r="C62" i="15"/>
  <c r="B66" i="18"/>
  <c r="B66" i="4"/>
  <c r="G16" i="9"/>
  <c r="I16" i="9"/>
  <c r="K16" i="9"/>
  <c r="M16" i="9"/>
  <c r="O16" i="9"/>
  <c r="Q16" i="9"/>
  <c r="S16" i="9"/>
  <c r="U16" i="9"/>
  <c r="W16" i="9"/>
  <c r="Y16" i="9"/>
  <c r="AA16" i="9"/>
  <c r="AC16" i="9"/>
  <c r="AE16" i="9"/>
  <c r="AG16" i="9"/>
  <c r="E21" i="9"/>
  <c r="E30" i="9"/>
  <c r="F36" i="4"/>
  <c r="F62" i="4"/>
  <c r="F95" i="4"/>
  <c r="F104" i="4"/>
  <c r="C41" i="15"/>
  <c r="E40" i="15"/>
  <c r="E81" i="15"/>
  <c r="C95" i="15"/>
  <c r="G6" i="9"/>
  <c r="E7" i="9"/>
  <c r="R61" i="4"/>
  <c r="E61" i="4"/>
  <c r="R12" i="4"/>
  <c r="G52" i="9"/>
  <c r="AB47" i="26"/>
  <c r="AB47" i="5"/>
  <c r="AG631" i="3"/>
  <c r="AB47" i="27"/>
  <c r="B40" i="18"/>
  <c r="B40" i="4"/>
  <c r="K9" i="9"/>
  <c r="M8" i="9"/>
  <c r="B13" i="15"/>
  <c r="E13" i="15"/>
  <c r="E9" i="15"/>
  <c r="AT700" i="3"/>
  <c r="AU679" i="3"/>
  <c r="AV679" i="3"/>
  <c r="G62" i="4"/>
  <c r="G95" i="4"/>
  <c r="G104" i="4"/>
  <c r="G12" i="4"/>
  <c r="AZ581" i="6"/>
  <c r="BK574" i="6"/>
  <c r="Y615" i="6"/>
  <c r="AP542" i="6"/>
  <c r="AX592" i="6"/>
  <c r="AX597" i="6"/>
  <c r="AX598" i="6"/>
  <c r="BM535" i="6"/>
  <c r="BM540" i="6"/>
  <c r="AP557" i="6"/>
  <c r="AZ585" i="6"/>
  <c r="Y619" i="6"/>
  <c r="AP546" i="6"/>
  <c r="BN596" i="6"/>
  <c r="BN597" i="6"/>
  <c r="CC539" i="6"/>
  <c r="CC540" i="6"/>
  <c r="O619" i="6"/>
  <c r="AU585" i="6"/>
  <c r="BA637" i="3"/>
  <c r="V928" i="3"/>
  <c r="BE613" i="3"/>
  <c r="R94" i="4"/>
  <c r="E94" i="4"/>
  <c r="AP543" i="6"/>
  <c r="S62" i="4"/>
  <c r="E40" i="18"/>
  <c r="BJ613" i="3"/>
  <c r="BF637" i="3"/>
  <c r="V929" i="3"/>
  <c r="AD929" i="3"/>
  <c r="O618" i="6"/>
  <c r="AU584" i="6"/>
  <c r="P716" i="3"/>
  <c r="AC14" i="9"/>
  <c r="CH558" i="6"/>
  <c r="D63" i="15"/>
  <c r="D96" i="15"/>
  <c r="D105" i="15"/>
  <c r="AU582" i="6"/>
  <c r="E41" i="15"/>
  <c r="CA538" i="6"/>
  <c r="CA540" i="6"/>
  <c r="BY541" i="6"/>
  <c r="O617" i="6"/>
  <c r="O620" i="6"/>
  <c r="BO613" i="3"/>
  <c r="CD614" i="3"/>
  <c r="CD635" i="3"/>
  <c r="J8" i="7"/>
  <c r="J10" i="7"/>
  <c r="U368" i="6"/>
  <c r="E53" i="15"/>
  <c r="E95" i="15"/>
  <c r="E62" i="15"/>
  <c r="E37" i="15"/>
  <c r="C62" i="18"/>
  <c r="C95" i="18"/>
  <c r="C104" i="18"/>
  <c r="B63" i="15"/>
  <c r="B96" i="15"/>
  <c r="B105" i="15"/>
  <c r="B62" i="4"/>
  <c r="C95" i="4"/>
  <c r="C104" i="4"/>
  <c r="BL594" i="6"/>
  <c r="BP594" i="6"/>
  <c r="BP595" i="6"/>
  <c r="BE585" i="6"/>
  <c r="AP595" i="6"/>
  <c r="CH559" i="6"/>
  <c r="CE539" i="6"/>
  <c r="CE540" i="6"/>
  <c r="CC541" i="6"/>
  <c r="T11" i="26"/>
  <c r="T23" i="26"/>
  <c r="T26" i="26"/>
  <c r="T28" i="26"/>
  <c r="T11" i="5"/>
  <c r="T23" i="5"/>
  <c r="T11" i="27"/>
  <c r="T23" i="27"/>
  <c r="T26" i="27"/>
  <c r="T28" i="27"/>
  <c r="AU681" i="3"/>
  <c r="AV681" i="3"/>
  <c r="AU693" i="3"/>
  <c r="AV693" i="3"/>
  <c r="AU682" i="3"/>
  <c r="AV682" i="3"/>
  <c r="AU697" i="3"/>
  <c r="AV697" i="3"/>
  <c r="AU695" i="3"/>
  <c r="AV695" i="3"/>
  <c r="AU689" i="3"/>
  <c r="AV689" i="3"/>
  <c r="AU684" i="3"/>
  <c r="AV684" i="3"/>
  <c r="AU678" i="3"/>
  <c r="AV678" i="3"/>
  <c r="AU683" i="3"/>
  <c r="AV683" i="3"/>
  <c r="AU690" i="3"/>
  <c r="AV690" i="3"/>
  <c r="AU686" i="3"/>
  <c r="AV686" i="3"/>
  <c r="AU687" i="3"/>
  <c r="AV687" i="3"/>
  <c r="AU685" i="3"/>
  <c r="AV685" i="3"/>
  <c r="AU696" i="3"/>
  <c r="AV696" i="3"/>
  <c r="AU699" i="3"/>
  <c r="AV699" i="3"/>
  <c r="AU692" i="3"/>
  <c r="AV692" i="3"/>
  <c r="AU694" i="3"/>
  <c r="AV694" i="3"/>
  <c r="AU680" i="3"/>
  <c r="AV680" i="3"/>
  <c r="AU688" i="3"/>
  <c r="AV688" i="3"/>
  <c r="AU675" i="3"/>
  <c r="AU676" i="3"/>
  <c r="AV676" i="3"/>
  <c r="AU691" i="3"/>
  <c r="AV691" i="3"/>
  <c r="AU698" i="3"/>
  <c r="AV698" i="3"/>
  <c r="BL593" i="6"/>
  <c r="BB593" i="6"/>
  <c r="BB597" i="6"/>
  <c r="BH593" i="6"/>
  <c r="BP593" i="6"/>
  <c r="V933" i="3"/>
  <c r="AD928" i="3"/>
  <c r="AD934" i="3"/>
  <c r="BP592" i="6"/>
  <c r="CH555" i="6"/>
  <c r="BO535" i="6"/>
  <c r="BO540" i="6"/>
  <c r="BM541" i="6"/>
  <c r="BE581" i="6"/>
  <c r="I52" i="9"/>
  <c r="E36" i="4"/>
  <c r="E62" i="4"/>
  <c r="E95" i="4"/>
  <c r="E104" i="4"/>
  <c r="R36" i="4"/>
  <c r="R62" i="4"/>
  <c r="R95" i="4"/>
  <c r="R104" i="4"/>
  <c r="Y617" i="6"/>
  <c r="AU543" i="6"/>
  <c r="AE14" i="9"/>
  <c r="CH556" i="6"/>
  <c r="BE582" i="6"/>
  <c r="AP592" i="6"/>
  <c r="BS536" i="6"/>
  <c r="BS540" i="6"/>
  <c r="BQ541" i="6"/>
  <c r="BH592" i="6"/>
  <c r="BD592" i="6"/>
  <c r="BD597" i="6"/>
  <c r="AU677" i="3"/>
  <c r="AV677" i="3"/>
  <c r="O8" i="9"/>
  <c r="M9" i="9"/>
  <c r="S95" i="4"/>
  <c r="E62" i="18"/>
  <c r="Y763" i="3"/>
  <c r="C30" i="10"/>
  <c r="Y764" i="3"/>
  <c r="C63" i="15"/>
  <c r="BL592" i="6"/>
  <c r="G7" i="9"/>
  <c r="I6" i="9"/>
  <c r="BF574" i="6"/>
  <c r="BK577" i="6"/>
  <c r="AU555" i="6"/>
  <c r="AX555" i="6"/>
  <c r="AY550" i="6"/>
  <c r="AS551" i="6"/>
  <c r="AU583" i="6"/>
  <c r="BY544" i="6"/>
  <c r="B95" i="18"/>
  <c r="BY543" i="6"/>
  <c r="B95" i="4"/>
  <c r="BL597" i="6"/>
  <c r="BJ598" i="6"/>
  <c r="AU558" i="6"/>
  <c r="BH597" i="6"/>
  <c r="BF598" i="6"/>
  <c r="BP597" i="6"/>
  <c r="BN598" i="6"/>
  <c r="BB598" i="6"/>
  <c r="CC544" i="6"/>
  <c r="CC545" i="6"/>
  <c r="S104" i="4"/>
  <c r="E95" i="18"/>
  <c r="AP591" i="6"/>
  <c r="BO581" i="6"/>
  <c r="C96" i="15"/>
  <c r="E63" i="15"/>
  <c r="I7" i="9"/>
  <c r="K6" i="9"/>
  <c r="B104" i="4"/>
  <c r="AC441" i="3"/>
  <c r="B104" i="18"/>
  <c r="BQ542" i="6"/>
  <c r="BQ546" i="6"/>
  <c r="K52" i="9"/>
  <c r="BE554" i="6"/>
  <c r="BE559" i="6"/>
  <c r="AV675" i="3"/>
  <c r="AV700" i="3"/>
  <c r="AD716" i="3"/>
  <c r="AU700" i="3"/>
  <c r="T26" i="5"/>
  <c r="T28" i="5"/>
  <c r="AU544" i="6"/>
  <c r="CH557" i="6"/>
  <c r="BW537" i="6"/>
  <c r="BW540" i="6"/>
  <c r="BU541" i="6"/>
  <c r="BE583" i="6"/>
  <c r="AP593" i="6"/>
  <c r="AU545" i="6"/>
  <c r="AD966" i="3"/>
  <c r="AO892" i="3"/>
  <c r="B984" i="3"/>
  <c r="O9" i="9"/>
  <c r="Q8" i="9"/>
  <c r="E4" i="9"/>
  <c r="Z781" i="3"/>
  <c r="AG14" i="9"/>
  <c r="AU542" i="6"/>
  <c r="AU546" i="6"/>
  <c r="BJ599" i="6"/>
  <c r="AV563" i="6"/>
  <c r="G4" i="9"/>
  <c r="E5" i="9"/>
  <c r="E10" i="9"/>
  <c r="E32" i="9"/>
  <c r="J58" i="25"/>
  <c r="AB46" i="26"/>
  <c r="AB48" i="26"/>
  <c r="AB46" i="27"/>
  <c r="AB48" i="27"/>
  <c r="AB46" i="5"/>
  <c r="AB48" i="5"/>
  <c r="AC440" i="3"/>
  <c r="BI555" i="6"/>
  <c r="BI559" i="6"/>
  <c r="Q9" i="9"/>
  <c r="S8" i="9"/>
  <c r="AD974" i="3"/>
  <c r="BU543" i="6"/>
  <c r="BU542" i="6"/>
  <c r="BY542" i="6"/>
  <c r="BY546" i="6"/>
  <c r="CC542" i="6"/>
  <c r="AO895" i="3"/>
  <c r="B982" i="3"/>
  <c r="AO893" i="3"/>
  <c r="M6" i="9"/>
  <c r="K7" i="9"/>
  <c r="C105" i="15"/>
  <c r="E105" i="15"/>
  <c r="E96" i="15"/>
  <c r="S106" i="4"/>
  <c r="E104" i="18"/>
  <c r="M52" i="9"/>
  <c r="BO586" i="6"/>
  <c r="BT582" i="6"/>
  <c r="BT586" i="6"/>
  <c r="BY583" i="6"/>
  <c r="CD584" i="6"/>
  <c r="CD586" i="6"/>
  <c r="BM556" i="6"/>
  <c r="BQ557" i="6"/>
  <c r="E44" i="9"/>
  <c r="E40" i="9"/>
  <c r="E106" i="18"/>
  <c r="X977" i="3"/>
  <c r="X978" i="3"/>
  <c r="D979" i="3"/>
  <c r="AC442" i="3"/>
  <c r="O6" i="9"/>
  <c r="M7" i="9"/>
  <c r="T24" i="26"/>
  <c r="T24" i="5"/>
  <c r="T24" i="27"/>
  <c r="AB53" i="26"/>
  <c r="AB54" i="26"/>
  <c r="O52" i="9"/>
  <c r="CC543" i="6"/>
  <c r="CC546" i="6"/>
  <c r="AB53" i="27"/>
  <c r="AB54" i="27"/>
  <c r="S9" i="9"/>
  <c r="U8" i="9"/>
  <c r="G71" i="25"/>
  <c r="G72" i="25"/>
  <c r="B75" i="25"/>
  <c r="B76" i="25"/>
  <c r="O76" i="25"/>
  <c r="I4" i="9"/>
  <c r="G5" i="9"/>
  <c r="G10" i="9"/>
  <c r="BU546" i="6"/>
  <c r="AB53" i="5"/>
  <c r="AB54" i="5"/>
  <c r="BM559" i="6"/>
  <c r="BY586" i="6"/>
  <c r="CI585" i="6"/>
  <c r="CI586" i="6"/>
  <c r="CN586" i="6"/>
  <c r="BD567" i="6"/>
  <c r="CG546" i="6"/>
  <c r="G15" i="9"/>
  <c r="G21" i="9"/>
  <c r="G30" i="9"/>
  <c r="G32" i="9"/>
  <c r="Q52" i="9"/>
  <c r="Q6" i="9"/>
  <c r="O7" i="9"/>
  <c r="E54" i="9"/>
  <c r="E56" i="9"/>
  <c r="E43" i="9"/>
  <c r="E42" i="9"/>
  <c r="Y11" i="26"/>
  <c r="Y23" i="26"/>
  <c r="Y26" i="26"/>
  <c r="Y28" i="26"/>
  <c r="Y38" i="26"/>
  <c r="Y40" i="26"/>
  <c r="Y11" i="5"/>
  <c r="Y23" i="5"/>
  <c r="AD38" i="5"/>
  <c r="AD40" i="5"/>
  <c r="Y11" i="27"/>
  <c r="Y23" i="27"/>
  <c r="Y26" i="27"/>
  <c r="Y28" i="27"/>
  <c r="BQ559" i="6"/>
  <c r="BU558" i="6"/>
  <c r="BU559" i="6"/>
  <c r="K4" i="9"/>
  <c r="I5" i="9"/>
  <c r="I10" i="9"/>
  <c r="W8" i="9"/>
  <c r="U9" i="9"/>
  <c r="CC559" i="6"/>
  <c r="AT569" i="6"/>
  <c r="AW571" i="6"/>
  <c r="AD38" i="26"/>
  <c r="AD40" i="26"/>
  <c r="Y41" i="26"/>
  <c r="AB55" i="26"/>
  <c r="AB56" i="26"/>
  <c r="G40" i="9"/>
  <c r="G44" i="9"/>
  <c r="I15" i="9"/>
  <c r="I21" i="9"/>
  <c r="I30" i="9"/>
  <c r="I32" i="9"/>
  <c r="Y8" i="9"/>
  <c r="W9" i="9"/>
  <c r="Y26" i="5"/>
  <c r="Y28" i="5"/>
  <c r="Q71" i="25"/>
  <c r="O75" i="25"/>
  <c r="R75" i="25"/>
  <c r="Y38" i="27"/>
  <c r="Y40" i="27"/>
  <c r="Y63" i="27"/>
  <c r="Y67" i="27"/>
  <c r="T29" i="27"/>
  <c r="AD38" i="27"/>
  <c r="AD40" i="27"/>
  <c r="Y63" i="26"/>
  <c r="Y67" i="26"/>
  <c r="T29" i="26"/>
  <c r="M4" i="9"/>
  <c r="K5" i="9"/>
  <c r="K10" i="9"/>
  <c r="Q7" i="9"/>
  <c r="S6" i="9"/>
  <c r="S52" i="9"/>
  <c r="Y41" i="27"/>
  <c r="AB55" i="27"/>
  <c r="AB56" i="27"/>
  <c r="AB58" i="27"/>
  <c r="U52" i="9"/>
  <c r="Y63" i="5"/>
  <c r="Y67" i="5"/>
  <c r="T29" i="5"/>
  <c r="Y38" i="5"/>
  <c r="Y40" i="5"/>
  <c r="K15" i="9"/>
  <c r="K21" i="9"/>
  <c r="K30" i="9"/>
  <c r="K32" i="9"/>
  <c r="I40" i="9"/>
  <c r="I44" i="9"/>
  <c r="M5" i="9"/>
  <c r="M10" i="9"/>
  <c r="O4" i="9"/>
  <c r="AB58" i="26"/>
  <c r="U6" i="9"/>
  <c r="S7" i="9"/>
  <c r="AA8" i="9"/>
  <c r="Y9" i="9"/>
  <c r="G43" i="9"/>
  <c r="G42" i="9"/>
  <c r="G54" i="9"/>
  <c r="G56" i="9"/>
  <c r="M15" i="9"/>
  <c r="M21" i="9"/>
  <c r="M30" i="9"/>
  <c r="M32" i="9"/>
  <c r="K44" i="9"/>
  <c r="K40" i="9"/>
  <c r="AC8" i="9"/>
  <c r="AA9" i="9"/>
  <c r="Q4" i="9"/>
  <c r="O5" i="9"/>
  <c r="O10" i="9"/>
  <c r="AR43" i="5"/>
  <c r="Y41" i="5"/>
  <c r="AB55" i="5"/>
  <c r="AR42" i="5"/>
  <c r="W6" i="9"/>
  <c r="U7" i="9"/>
  <c r="F59" i="26"/>
  <c r="AB75" i="26"/>
  <c r="AB76" i="26"/>
  <c r="AB77" i="26"/>
  <c r="AB79" i="26"/>
  <c r="J80" i="26"/>
  <c r="AB75" i="27"/>
  <c r="AB76" i="27"/>
  <c r="AB77" i="27"/>
  <c r="AB79" i="27"/>
  <c r="J80" i="27"/>
  <c r="F59" i="27"/>
  <c r="I54" i="9"/>
  <c r="I43" i="9"/>
  <c r="I42" i="9"/>
  <c r="W52" i="9"/>
  <c r="I56" i="9"/>
  <c r="O15" i="9"/>
  <c r="O21" i="9"/>
  <c r="O30" i="9"/>
  <c r="O32" i="9"/>
  <c r="M40" i="9"/>
  <c r="M44" i="9"/>
  <c r="Y52" i="9"/>
  <c r="Y6" i="9"/>
  <c r="W7" i="9"/>
  <c r="AC9" i="9"/>
  <c r="AE8" i="9"/>
  <c r="K54" i="9"/>
  <c r="K43" i="9"/>
  <c r="K42" i="9"/>
  <c r="AB56" i="5"/>
  <c r="M25" i="3"/>
  <c r="S4" i="9"/>
  <c r="Q5" i="9"/>
  <c r="Q10" i="9"/>
  <c r="K59" i="9"/>
  <c r="K60" i="9"/>
  <c r="I59" i="9"/>
  <c r="I60" i="9"/>
  <c r="Q15" i="9"/>
  <c r="Q21" i="9"/>
  <c r="Q30" i="9"/>
  <c r="Q32" i="9"/>
  <c r="O44" i="9"/>
  <c r="O40" i="9"/>
  <c r="P210" i="3"/>
  <c r="Y7" i="9"/>
  <c r="AA6" i="9"/>
  <c r="M42" i="9"/>
  <c r="M43" i="9"/>
  <c r="M54" i="9"/>
  <c r="M59" i="9"/>
  <c r="M60" i="9"/>
  <c r="U4" i="9"/>
  <c r="S5" i="9"/>
  <c r="S10" i="9"/>
  <c r="AB58" i="5"/>
  <c r="AG8" i="9"/>
  <c r="AG9" i="9"/>
  <c r="AE9" i="9"/>
  <c r="AA52" i="9"/>
  <c r="S15" i="9"/>
  <c r="S21" i="9"/>
  <c r="S30" i="9"/>
  <c r="S32" i="9"/>
  <c r="Q44" i="9"/>
  <c r="Q40" i="9"/>
  <c r="O42" i="9"/>
  <c r="O43" i="9"/>
  <c r="O54" i="9"/>
  <c r="O59" i="9"/>
  <c r="O60" i="9"/>
  <c r="F59" i="5"/>
  <c r="AB75" i="5"/>
  <c r="AB76" i="5"/>
  <c r="U5" i="9"/>
  <c r="U10" i="9"/>
  <c r="W4" i="9"/>
  <c r="AC6" i="9"/>
  <c r="AA7" i="9"/>
  <c r="AC52" i="9"/>
  <c r="W5" i="9"/>
  <c r="W10" i="9"/>
  <c r="Y4" i="9"/>
  <c r="Q42" i="9"/>
  <c r="Q43" i="9"/>
  <c r="Q54" i="9"/>
  <c r="Q59" i="9"/>
  <c r="Q60" i="9"/>
  <c r="AB77" i="5"/>
  <c r="AB79" i="5"/>
  <c r="J80" i="5"/>
  <c r="M27" i="3"/>
  <c r="S44" i="9"/>
  <c r="S40" i="9"/>
  <c r="AG52" i="9"/>
  <c r="AE52" i="9"/>
  <c r="AE6" i="9"/>
  <c r="AC7" i="9"/>
  <c r="U15" i="9"/>
  <c r="U21" i="9"/>
  <c r="U30" i="9"/>
  <c r="U32" i="9"/>
  <c r="U40" i="9"/>
  <c r="U44" i="9"/>
  <c r="W210" i="3"/>
  <c r="D210" i="3"/>
  <c r="W15" i="9"/>
  <c r="W21" i="9"/>
  <c r="W30" i="9"/>
  <c r="W32" i="9"/>
  <c r="Y5" i="9"/>
  <c r="Y10" i="9"/>
  <c r="AA4" i="9"/>
  <c r="S54" i="9"/>
  <c r="S59" i="9"/>
  <c r="S60" i="9"/>
  <c r="S43" i="9"/>
  <c r="S42" i="9"/>
  <c r="AE7" i="9"/>
  <c r="AG6" i="9"/>
  <c r="AG7" i="9"/>
  <c r="W40" i="9"/>
  <c r="W44" i="9"/>
  <c r="Y15" i="9"/>
  <c r="Y21" i="9"/>
  <c r="Y30" i="9"/>
  <c r="Y32" i="9"/>
  <c r="AC4" i="9"/>
  <c r="AA5" i="9"/>
  <c r="AA10" i="9"/>
  <c r="U42" i="9"/>
  <c r="U54" i="9"/>
  <c r="U59" i="9"/>
  <c r="U60" i="9"/>
  <c r="U43" i="9"/>
  <c r="Y40" i="9"/>
  <c r="Y44" i="9"/>
  <c r="AA15" i="9"/>
  <c r="AA21" i="9"/>
  <c r="AA30" i="9"/>
  <c r="AA32" i="9"/>
  <c r="AE4" i="9"/>
  <c r="AC5" i="9"/>
  <c r="AC10" i="9"/>
  <c r="W54" i="9"/>
  <c r="W59" i="9"/>
  <c r="W60" i="9"/>
  <c r="W42" i="9"/>
  <c r="W43" i="9"/>
  <c r="AA40" i="9"/>
  <c r="AA44" i="9"/>
  <c r="AC15" i="9"/>
  <c r="AC21" i="9"/>
  <c r="AC30" i="9"/>
  <c r="AC32" i="9"/>
  <c r="AE5" i="9"/>
  <c r="AE10" i="9"/>
  <c r="AG4" i="9"/>
  <c r="Y43" i="9"/>
  <c r="Y54" i="9"/>
  <c r="Y59" i="9"/>
  <c r="Y60" i="9"/>
  <c r="Y42" i="9"/>
  <c r="AC40" i="9"/>
  <c r="AC44" i="9"/>
  <c r="AG5" i="9"/>
  <c r="AG10" i="9"/>
  <c r="AE15" i="9"/>
  <c r="AE21" i="9"/>
  <c r="AE30" i="9"/>
  <c r="AE32" i="9"/>
  <c r="AA54" i="9"/>
  <c r="AA59" i="9"/>
  <c r="AA60" i="9"/>
  <c r="AA42" i="9"/>
  <c r="AA43" i="9"/>
  <c r="AE40" i="9"/>
  <c r="AE44" i="9"/>
  <c r="AG15" i="9"/>
  <c r="AG21" i="9"/>
  <c r="AG30" i="9"/>
  <c r="AG32" i="9"/>
  <c r="AC54" i="9"/>
  <c r="AC59" i="9"/>
  <c r="AC60" i="9"/>
  <c r="AC43" i="9"/>
  <c r="AC42" i="9"/>
  <c r="AG40" i="9"/>
  <c r="AG44" i="9"/>
  <c r="AE43" i="9"/>
  <c r="AE42" i="9"/>
  <c r="AE54" i="9"/>
  <c r="AE59" i="9"/>
  <c r="AE60" i="9"/>
  <c r="AG42" i="9"/>
  <c r="AG54" i="9"/>
  <c r="AG59" i="9"/>
  <c r="AG60" i="9"/>
  <c r="AG43"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
  <commentList>
    <comment ref="Z772" authorId="0" shapeId="0" xr:uid="{00000000-0006-0000-0300-000001000000}">
      <text>
        <r>
          <rPr>
            <sz val="9"/>
            <color indexed="81"/>
            <rFont val="Tahoma"/>
            <family val="2"/>
          </rPr>
          <t>Complete the Subsidy Contract Calculation tab, the annual rental subsidy overhang amount will automatically populate</t>
        </r>
      </text>
    </comment>
    <comment ref="L928" authorId="0" shapeId="0" xr:uid="{00000000-0006-0000-0300-000002000000}">
      <text>
        <r>
          <rPr>
            <b/>
            <sz val="9"/>
            <color indexed="81"/>
            <rFont val="Tahoma"/>
            <family val="2"/>
          </rPr>
          <t>Complete III, Section 3, A) Low Income Units and select the county on: II, Section 2, B) Project Information to see the threshold basis limit calculations</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TCAC regulations Section 10327(c)(6)</t>
        </r>
      </text>
    </comment>
    <comment ref="B26" authorId="0" shapeId="0" xr:uid="{00000000-0006-0000-0400-000003000000}">
      <text>
        <r>
          <rPr>
            <sz val="10"/>
            <rFont val="Arial"/>
            <family val="2"/>
          </rPr>
          <t xml:space="preserve">Relocation costs should correlate to the costs approved by either the local agency or federal agency. 
</t>
        </r>
      </text>
    </comment>
    <comment ref="B70" authorId="2" shapeId="0" xr:uid="{00000000-0006-0000-0400-000004000000}">
      <text>
        <r>
          <rPr>
            <sz val="9"/>
            <color indexed="81"/>
            <rFont val="Tahoma"/>
            <family val="2"/>
          </rPr>
          <t>For projects subject to a 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S95 or the amount allowed in cost. See TCAC reg. section 10327(c)(2)(A) for complete requirements and limitations.</t>
        </r>
      </text>
    </comment>
    <comment ref="T103" authorId="0" shapeId="0" xr:uid="{00000000-0006-0000-0400-000008000000}">
      <text>
        <r>
          <rPr>
            <sz val="10"/>
            <rFont val="Arial"/>
            <family val="2"/>
          </rPr>
          <t>For Acq. Credit Only:  cannot exceed 5% of cell T95.</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00000000-0006-0000-0600-000003000000}">
      <text>
        <r>
          <rPr>
            <sz val="10"/>
            <rFont val="Arial"/>
            <family val="2"/>
          </rPr>
          <t>130% adjustment only for sites located in a DDA/QCT. Unless, project is proposing SpNs housing type</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s>
  <commentList>
    <comment ref="H267" authorId="0" shapeId="0" xr:uid="{00000000-0006-0000-0700-000001000000}">
      <text>
        <r>
          <rPr>
            <sz val="10"/>
            <rFont val="Arial"/>
            <family val="2"/>
          </rPr>
          <t>Do not select item (ii) unless the project is applying under the Rural set-aside.</t>
        </r>
        <r>
          <rPr>
            <sz val="10"/>
            <rFont val="Arial"/>
            <family val="2"/>
          </rPr>
          <t xml:space="preserve">
</t>
        </r>
      </text>
    </comment>
    <comment ref="S568" authorId="0" shapeId="0" xr:uid="{00000000-0006-0000-0700-000002000000}">
      <text>
        <r>
          <rPr>
            <sz val="8"/>
            <color indexed="81"/>
            <rFont val="Arial"/>
            <family val="2"/>
          </rPr>
          <t>Available only to Rural set-aside projects.</t>
        </r>
      </text>
    </comment>
    <comment ref="U575" authorId="0" shapeId="0" xr:uid="{00000000-0006-0000-0700-000003000000}">
      <text>
        <r>
          <rPr>
            <sz val="8"/>
            <color indexed="81"/>
            <rFont val="Arial"/>
            <family val="2"/>
          </rPr>
          <t>Available only to Rural set-aside projects.</t>
        </r>
      </text>
    </comment>
    <comment ref="U576" authorId="0" shapeId="0" xr:uid="{00000000-0006-0000-0700-000004000000}">
      <text>
        <r>
          <rPr>
            <sz val="8"/>
            <color indexed="81"/>
            <rFont val="Arial"/>
            <family val="2"/>
          </rPr>
          <t>Available only to Rural set-aside projects.</t>
        </r>
      </text>
    </comment>
    <comment ref="S577" authorId="1" shapeId="0" xr:uid="{00000000-0006-0000-0700-000005000000}">
      <text>
        <r>
          <rPr>
            <sz val="8"/>
            <color indexed="81"/>
            <rFont val="Tahoma"/>
            <family val="2"/>
          </rPr>
          <t>Available only to Rural set-aside projects.</t>
        </r>
      </text>
    </comment>
    <comment ref="S578" authorId="1" shapeId="0" xr:uid="{00000000-0006-0000-0700-000006000000}">
      <text>
        <r>
          <rPr>
            <sz val="8"/>
            <color indexed="81"/>
            <rFont val="Tahoma"/>
            <family val="2"/>
          </rPr>
          <t>Available only to Rural set-aside projects.</t>
        </r>
      </text>
    </comment>
    <comment ref="S579" authorId="1" shapeId="0" xr:uid="{00000000-0006-0000-0700-000007000000}">
      <text>
        <r>
          <rPr>
            <sz val="8"/>
            <color indexed="81"/>
            <rFont val="Tahoma"/>
            <family val="2"/>
          </rPr>
          <t>Available only to Rural set-aside projects.</t>
        </r>
      </text>
    </comment>
    <comment ref="S580" authorId="1" shapeId="0" xr:uid="{00000000-0006-0000-0700-000008000000}">
      <text>
        <r>
          <rPr>
            <sz val="8"/>
            <color indexed="81"/>
            <rFont val="Tahoma"/>
            <family val="2"/>
          </rPr>
          <t>Available only to Rural set-aside projects.</t>
        </r>
      </text>
    </comment>
    <comment ref="S581" authorId="1" shapeId="0" xr:uid="{00000000-0006-0000-0700-000009000000}">
      <text>
        <r>
          <rPr>
            <sz val="8"/>
            <color indexed="81"/>
            <rFont val="Tahoma"/>
            <family val="2"/>
          </rPr>
          <t>Available only to Rural set-aside projects.</t>
        </r>
      </text>
    </comment>
    <comment ref="S582" authorId="1" shapeId="0" xr:uid="{00000000-0006-0000-0700-00000A000000}">
      <text>
        <r>
          <rPr>
            <sz val="8"/>
            <color indexed="81"/>
            <rFont val="Tahoma"/>
            <family val="2"/>
          </rPr>
          <t>Available only to Rural set-aside projects.</t>
        </r>
      </text>
    </comment>
    <comment ref="S583" authorId="1" shapeId="0" xr:uid="{00000000-0006-0000-0700-00000B000000}">
      <text>
        <r>
          <rPr>
            <sz val="8"/>
            <color indexed="81"/>
            <rFont val="Tahoma"/>
            <family val="2"/>
          </rPr>
          <t>Available only to Rural set-aside projects.</t>
        </r>
      </text>
    </comment>
    <comment ref="E596" authorId="1" shapeId="0" xr:uid="{00000000-0006-0000-0700-00000D000000}">
      <text>
        <r>
          <rPr>
            <sz val="9"/>
            <color indexed="81"/>
            <rFont val="Tahoma"/>
            <family val="2"/>
          </rPr>
          <t xml:space="preserve">ONLY for Rural set-aside projects.
</t>
        </r>
      </text>
    </comment>
    <comment ref="E597" authorId="1" shapeId="0" xr:uid="{00000000-0006-0000-0700-00000E000000}">
      <text>
        <r>
          <rPr>
            <sz val="9"/>
            <color indexed="81"/>
            <rFont val="Tahoma"/>
            <family val="2"/>
          </rPr>
          <t>ONLY for Rural set-aside projects.</t>
        </r>
      </text>
    </comment>
    <comment ref="E598" authorId="0" shapeId="0" xr:uid="{7A2EDFE0-3E8A-4F9B-81D8-7BE2891FD054}">
      <text>
        <r>
          <rPr>
            <sz val="9"/>
            <color indexed="81"/>
            <rFont val="Arial"/>
            <family val="2"/>
          </rPr>
          <t xml:space="preserve">DO NOT USE if Rural set-aside projects: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900-000001000000}">
      <text>
        <r>
          <rPr>
            <sz val="11"/>
            <color indexed="81"/>
            <rFont val="Arial"/>
            <family val="2"/>
          </rPr>
          <t>Excess over appraisal will be automatically subtracted from the TOTAL soft financing</t>
        </r>
      </text>
    </comment>
    <comment ref="E51" authorId="0" shapeId="0" xr:uid="{00000000-0006-0000-0900-000002000000}">
      <text>
        <r>
          <rPr>
            <sz val="11"/>
            <color indexed="81"/>
            <rFont val="Arial"/>
            <family val="2"/>
          </rPr>
          <t>Ineligible offsites will be automatically subtracted from the TOTAL soft financing</t>
        </r>
      </text>
    </comment>
    <comment ref="B65" authorId="0" shapeId="0" xr:uid="{00000000-0006-0000-09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E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E00-000002000000}">
      <text>
        <r>
          <rPr>
            <sz val="9"/>
            <color indexed="81"/>
            <rFont val="Tahoma"/>
            <family val="2"/>
          </rPr>
          <t>The Total Requested Unadjusted Eligible Basis must not exceed the Total Adjusted Threshold Basis Limit.</t>
        </r>
      </text>
    </comment>
    <comment ref="T25" authorId="1" shapeId="0" xr:uid="{00000000-0006-0000-0E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State for Fed</t>
        </r>
      </text>
    </comment>
  </commentList>
</comments>
</file>

<file path=xl/sharedStrings.xml><?xml version="1.0" encoding="utf-8"?>
<sst xmlns="http://schemas.openxmlformats.org/spreadsheetml/2006/main" count="4621" uniqueCount="2433">
  <si>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</si>
  <si>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</si>
  <si>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</si>
  <si>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</si>
  <si>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</si>
  <si>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</si>
  <si>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</si>
  <si>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</si>
  <si>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</si>
  <si>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</si>
  <si>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</si>
  <si>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</si>
  <si>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</si>
  <si>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</si>
  <si>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</si>
  <si>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</si>
  <si>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</si>
  <si>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</si>
  <si>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</si>
  <si>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</si>
  <si>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</si>
  <si>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</si>
  <si>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</si>
  <si>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</si>
  <si>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 xml:space="preserve">I agree to hold TCAC, its members, officers, agents, and employees harmless from any matters arising out of or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</si>
  <si>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</si>
  <si>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</si>
  <si>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</si>
  <si>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</si>
  <si>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</si>
  <si>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</si>
  <si>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</si>
  <si>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</si>
  <si>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</si>
  <si>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</si>
  <si>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</si>
  <si>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</si>
  <si>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</si>
  <si>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</si>
  <si>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</si>
  <si>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</si>
  <si>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</si>
  <si>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</si>
  <si>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</si>
  <si>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</si>
  <si>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</si>
  <si>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</si>
  <si>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</si>
  <si>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</si>
  <si>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</si>
  <si>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</si>
  <si>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</si>
  <si>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</si>
  <si>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</si>
  <si>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</si>
  <si>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</si>
  <si>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</si>
  <si>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</si>
  <si>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</si>
  <si>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</si>
  <si>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</si>
  <si>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</si>
  <si>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</si>
  <si>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</si>
  <si>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</si>
  <si>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</si>
  <si>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</si>
  <si>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</si>
  <si>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</si>
  <si>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</si>
  <si>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</si>
  <si>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</si>
  <si>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</si>
  <si>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t xml:space="preserve">timetable set forth (which timetable is in conformance with TCAC rules and regulations) and can be operated in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</si>
  <si>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</si>
  <si>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</si>
  <si>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</si>
  <si>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</si>
  <si>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</si>
  <si>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</si>
  <si>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</si>
  <si>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</si>
  <si>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</si>
  <si>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</si>
  <si>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</si>
  <si>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</si>
  <si>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</si>
  <si>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</si>
  <si>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</si>
  <si>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</si>
  <si>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</si>
  <si>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</si>
  <si>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</si>
  <si>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</si>
  <si>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</si>
  <si>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</si>
  <si>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</si>
  <si>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</si>
  <si>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</si>
  <si>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</si>
  <si>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</si>
  <si>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</si>
  <si>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</si>
  <si>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</si>
  <si>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</si>
  <si>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</si>
  <si>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</si>
  <si>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</si>
  <si>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</si>
  <si>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</si>
  <si>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</si>
  <si>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</si>
  <si>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</si>
  <si>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</si>
  <si>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</si>
  <si>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</si>
  <si>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</si>
  <si>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</si>
  <si>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</si>
  <si>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</si>
  <si>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</si>
  <si>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</si>
  <si>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</si>
  <si>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</si>
  <si>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</si>
  <si>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</si>
  <si>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</si>
  <si>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</si>
  <si>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</si>
  <si>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VI. POINTS SYSTEM - SECTION 3:  SERVICE AMENITIES SOURCES AND USES BUDGET</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</si>
  <si>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</si>
  <si>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</si>
  <si>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</si>
  <si>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</si>
  <si>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</si>
  <si>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</si>
  <si>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</si>
  <si>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</si>
  <si>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</si>
  <si>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</si>
  <si>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</si>
  <si>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</si>
  <si>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</si>
  <si>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such other information as TCAC requests as necessary to evaluate my application.  I represent that if a reservation</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</si>
  <si>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</si>
  <si>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</si>
  <si>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</si>
  <si>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</si>
  <si>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</si>
  <si>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</si>
  <si>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</si>
  <si>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</si>
  <si>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</si>
  <si>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financial feasibility analyses which TCAC is required to perform on at least three occasions.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</si>
  <si>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</si>
  <si>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</si>
  <si>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</si>
  <si>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</si>
  <si>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</si>
  <si>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</si>
  <si>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</si>
  <si>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</si>
  <si>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</si>
  <si>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</si>
  <si>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</si>
  <si>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</si>
  <si>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</si>
  <si>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</si>
  <si>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</si>
  <si>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</si>
  <si>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</si>
  <si>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</si>
  <si>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</si>
  <si>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</si>
  <si>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</si>
  <si>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</si>
  <si>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</si>
  <si>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</si>
  <si>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</si>
  <si>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</si>
  <si>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</si>
  <si>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</si>
  <si>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</si>
  <si>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</si>
  <si>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</si>
  <si>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</si>
  <si>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</si>
  <si>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Special Assessment(s):</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</si>
  <si>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</si>
  <si>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</si>
  <si>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</si>
  <si>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</si>
  <si>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</si>
  <si>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</si>
  <si>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</si>
  <si>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</si>
  <si>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</si>
  <si>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</si>
  <si>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</si>
  <si>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</si>
  <si>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</si>
  <si>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</si>
  <si>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</si>
  <si>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</si>
  <si>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</si>
  <si>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</si>
  <si>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</si>
  <si>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</si>
  <si>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</si>
  <si>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</si>
  <si>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</si>
  <si>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</si>
  <si>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</si>
  <si>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</si>
  <si>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</si>
  <si>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</si>
  <si>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information and documents as may be requested. I understand that TCAC may verify information provided and</t>
  </si>
  <si>
    <t>analyze materials submitted as well as conduct its own investigation to evaluate the application. I recognize that I</t>
  </si>
  <si>
    <t>have an affirmative duty to inform TCAC when any information in the application or supplemental materials is no</t>
  </si>
  <si>
    <t xml:space="preserve">longer true and to supply TCAC with the latest and accurate information. </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</si>
  <si>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</si>
  <si>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</si>
  <si>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</si>
  <si>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</si>
  <si>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</si>
  <si>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</si>
  <si>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</si>
  <si>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</si>
  <si>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</si>
  <si>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</si>
  <si>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</si>
  <si>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</si>
  <si>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</si>
  <si>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</si>
  <si>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</si>
  <si>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</si>
  <si>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</si>
  <si>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Homeless/formerly homeless</t>
  </si>
  <si>
    <t>Transitional housing</t>
  </si>
  <si>
    <t>Persons with physical, mental, development disabilities</t>
  </si>
  <si>
    <t>For 4% federal applications only:</t>
  </si>
  <si>
    <t>Rural area consistent with TCAC methodology</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</si>
  <si>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</si>
  <si>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</si>
  <si>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</si>
  <si>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</si>
  <si>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</si>
  <si>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</si>
  <si>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</si>
  <si>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</si>
  <si>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</si>
  <si>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</si>
  <si>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</si>
  <si>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</si>
  <si>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</si>
  <si>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</si>
  <si>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</si>
  <si>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</si>
  <si>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TCAC #</t>
  </si>
  <si>
    <t>CA -</t>
  </si>
  <si>
    <t>-</t>
  </si>
  <si>
    <t>MAXIMUM POINTS</t>
  </si>
  <si>
    <t>APPLICANT POINTS</t>
  </si>
  <si>
    <t>TOTAL
POINTS</t>
  </si>
  <si>
    <t>General Partner Experience</t>
  </si>
  <si>
    <t xml:space="preserve">Management Company Experience </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</si>
  <si>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</si>
  <si>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</si>
  <si>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</si>
  <si>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</si>
  <si>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</si>
  <si>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</si>
  <si>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</si>
  <si>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</si>
  <si>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</si>
  <si>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</si>
  <si>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</si>
  <si>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</si>
  <si>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</si>
  <si>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</si>
  <si>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</si>
  <si>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</si>
  <si>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</si>
  <si>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</si>
  <si>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</si>
  <si>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</si>
  <si>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</si>
  <si>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</si>
  <si>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</si>
  <si>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</si>
  <si>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</si>
  <si>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</si>
  <si>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</si>
  <si>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</si>
  <si>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</si>
  <si>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</si>
  <si>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</si>
  <si>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</si>
  <si>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</si>
  <si>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</si>
  <si>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</si>
  <si>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</si>
  <si>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</si>
  <si>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</si>
  <si>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</si>
  <si>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</si>
  <si>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</si>
  <si>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</si>
  <si>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</si>
  <si>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</si>
  <si>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</si>
  <si>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</si>
  <si>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</si>
  <si>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LEGAL FEES</t>
  </si>
  <si>
    <t>Lender Legal Paid by Applicant</t>
  </si>
  <si>
    <t>Total Attorney Costs</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</si>
  <si>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</si>
  <si>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</si>
  <si>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</si>
  <si>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</si>
  <si>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</si>
  <si>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</si>
  <si>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</si>
  <si>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</si>
  <si>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The undersigned applicant hereby makes application to the California Tax Credit Allocation Committee (“TCAC”)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</si>
  <si>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</si>
  <si>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</si>
  <si>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</si>
  <si>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</si>
  <si>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</si>
  <si>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</si>
  <si>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</si>
  <si>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</si>
  <si>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by TCAC which identify the priorities and other standards which will be employed to evaluate applications.</t>
  </si>
  <si>
    <t>NC/Rehab</t>
  </si>
  <si>
    <t>Management Company Name:</t>
  </si>
  <si>
    <t>(g)
% of Targeted Area Median Income</t>
  </si>
  <si>
    <t>(h)          % of Actual AMI</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</si>
  <si>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</si>
  <si>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</si>
  <si>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</si>
  <si>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</si>
  <si>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</si>
  <si>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</si>
  <si>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</si>
  <si>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</si>
  <si>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</si>
  <si>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</si>
  <si>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</si>
  <si>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</si>
  <si>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</si>
  <si>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</si>
  <si>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</si>
  <si>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</si>
  <si>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</si>
  <si>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</si>
  <si>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</si>
  <si>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</si>
  <si>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</si>
  <si>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</si>
  <si>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</si>
  <si>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</si>
  <si>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</si>
  <si>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</si>
  <si>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</si>
  <si>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</si>
  <si>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</si>
  <si>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</si>
  <si>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</si>
  <si>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</si>
  <si>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 xml:space="preserve">I acknowledge that the information submitted to TCAC in this application or supplemental thereto may be subject </t>
  </si>
  <si>
    <t>to the Public Records Act or other disclosure.  I understand that TCAC may make such information public.</t>
  </si>
  <si>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</si>
  <si>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</si>
  <si>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</si>
  <si>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</si>
  <si>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</si>
  <si>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</si>
  <si>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</si>
  <si>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</si>
  <si>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</si>
  <si>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</si>
  <si>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</si>
  <si>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</si>
  <si>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</si>
  <si>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</si>
  <si>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</si>
  <si>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</si>
  <si>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</si>
  <si>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</si>
  <si>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</si>
  <si>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Licensed child care*</t>
  </si>
  <si>
    <t>After school program*</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</si>
  <si>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</si>
  <si>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</si>
  <si>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</si>
  <si>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</si>
  <si>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</si>
  <si>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</si>
  <si>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</si>
  <si>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</si>
  <si>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</si>
  <si>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</si>
  <si>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</si>
  <si>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</si>
  <si>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</si>
  <si>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</si>
  <si>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</si>
  <si>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</si>
  <si>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</si>
  <si>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</si>
  <si>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</si>
  <si>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</si>
  <si>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9 Points</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</si>
  <si>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</si>
  <si>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</si>
  <si>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</si>
  <si>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</si>
  <si>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</si>
  <si>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</si>
  <si>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</si>
  <si>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</si>
  <si>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</si>
  <si>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</si>
  <si>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</si>
  <si>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</si>
  <si>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</si>
  <si>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</si>
  <si>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</si>
  <si>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</si>
  <si>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</si>
  <si>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</si>
  <si>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</si>
  <si>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</si>
  <si>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</si>
  <si>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</si>
  <si>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</si>
  <si>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</si>
  <si>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</si>
  <si>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</si>
  <si>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</si>
  <si>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</si>
  <si>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</si>
  <si>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</si>
  <si>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</si>
  <si>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</si>
  <si>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</si>
  <si>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</si>
  <si>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</si>
  <si>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</si>
  <si>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</si>
  <si>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</si>
  <si>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</si>
  <si>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</si>
  <si>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</si>
  <si>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</si>
  <si>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</si>
  <si>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</si>
  <si>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</si>
  <si>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</si>
  <si>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</si>
  <si>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</si>
  <si>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</si>
  <si>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</si>
  <si>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Total Points for Public Elementary, Middle, or High School Amenity:</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</si>
  <si>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</si>
  <si>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</si>
  <si>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</si>
  <si>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</si>
  <si>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</si>
  <si>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</si>
  <si>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</si>
  <si>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</si>
  <si>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</si>
  <si>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</si>
  <si>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</si>
  <si>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</si>
  <si>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</si>
  <si>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</si>
  <si>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</si>
  <si>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</si>
  <si>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</si>
  <si>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</si>
  <si>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</si>
  <si>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</si>
  <si>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</si>
  <si>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</si>
  <si>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</si>
  <si>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</si>
  <si>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</si>
  <si>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</si>
  <si>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</si>
  <si>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</si>
  <si>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</si>
  <si>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</si>
  <si>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</si>
  <si>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</si>
  <si>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</si>
  <si>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</si>
  <si>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</si>
  <si>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</si>
  <si>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</si>
  <si>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</si>
  <si>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</si>
  <si>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</si>
  <si>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</si>
  <si>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</si>
  <si>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</si>
  <si>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</si>
  <si>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</si>
  <si>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</si>
  <si>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</si>
  <si>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</si>
  <si>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</si>
  <si>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</si>
  <si>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</si>
  <si>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</si>
  <si>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</si>
  <si>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</si>
  <si>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</si>
  <si>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</si>
  <si>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</si>
  <si>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</si>
  <si>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</si>
  <si>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</si>
  <si>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</si>
  <si>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</si>
  <si>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</si>
  <si>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</si>
  <si>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</si>
  <si>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</si>
  <si>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</si>
  <si>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</si>
  <si>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</si>
  <si>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</si>
  <si>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</si>
  <si>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</si>
  <si>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</si>
  <si>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</si>
  <si>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</si>
  <si>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</si>
  <si>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</si>
  <si>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</si>
  <si>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</si>
  <si>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</si>
  <si>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</si>
  <si>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</si>
  <si>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</si>
  <si>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</si>
  <si>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</si>
  <si>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</si>
  <si>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</si>
  <si>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</si>
  <si>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</si>
  <si>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</si>
  <si>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</si>
  <si>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</si>
  <si>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</si>
  <si>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</si>
  <si>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</si>
  <si>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</si>
  <si>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</si>
  <si>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</si>
  <si>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</si>
  <si>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</si>
  <si>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</si>
  <si>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</si>
  <si>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</si>
  <si>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</si>
  <si>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</si>
  <si>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</si>
  <si>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</si>
  <si>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</si>
  <si>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</si>
  <si>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</si>
  <si>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</si>
  <si>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</si>
  <si>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</si>
  <si>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</si>
  <si>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</si>
  <si>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</si>
  <si>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</si>
  <si>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</si>
  <si>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</si>
  <si>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</si>
  <si>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</si>
  <si>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</si>
  <si>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</si>
  <si>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</si>
  <si>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</si>
  <si>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</si>
  <si>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</si>
  <si>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</si>
  <si>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Consultant/Processing Agent</t>
  </si>
  <si>
    <t>Project Administration</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</si>
  <si>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</si>
  <si>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</si>
  <si>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</si>
  <si>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</si>
  <si>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</si>
  <si>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</si>
  <si>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</si>
  <si>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</si>
  <si>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</si>
  <si>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</si>
  <si>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</si>
  <si>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</si>
  <si>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</si>
  <si>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</si>
  <si>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</si>
  <si>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</si>
  <si>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</si>
  <si>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</si>
  <si>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Is this project a Re-syndication of a current TCAC project?</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</si>
  <si>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</si>
  <si>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</si>
  <si>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</si>
  <si>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</si>
  <si>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</si>
  <si>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</si>
  <si>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</si>
  <si>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</si>
  <si>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</si>
  <si>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</si>
  <si>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</si>
  <si>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</si>
  <si>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</si>
  <si>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</si>
  <si>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</si>
  <si>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</si>
  <si>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</si>
  <si>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</si>
  <si>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</si>
  <si>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</si>
  <si>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</si>
  <si>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</si>
  <si>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</si>
  <si>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</si>
  <si>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</si>
  <si>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</si>
  <si>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</si>
  <si>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</si>
  <si>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</si>
  <si>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</si>
  <si>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</si>
  <si>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</si>
  <si>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</si>
  <si>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</si>
  <si>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</si>
  <si>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</si>
  <si>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</si>
  <si>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</si>
  <si>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</si>
  <si>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</si>
  <si>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</si>
  <si>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</si>
  <si>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</si>
  <si>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</si>
  <si>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</si>
  <si>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</si>
  <si>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</si>
  <si>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</si>
  <si>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</si>
  <si>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</si>
  <si>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</si>
  <si>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</si>
  <si>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</si>
  <si>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</si>
  <si>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</si>
  <si>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</si>
  <si>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</si>
  <si>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</si>
  <si>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</si>
  <si>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</si>
  <si>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</si>
  <si>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</si>
  <si>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</si>
  <si>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</si>
  <si>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</si>
  <si>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</si>
  <si>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</si>
  <si>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</si>
  <si>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</si>
  <si>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</si>
  <si>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</si>
  <si>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</si>
  <si>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</si>
  <si>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</si>
  <si>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</si>
  <si>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</si>
  <si>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</si>
  <si>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</si>
  <si>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</si>
  <si>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</si>
  <si>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</si>
  <si>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</si>
  <si>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</si>
  <si>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</si>
  <si>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</si>
  <si>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</si>
  <si>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</si>
  <si>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</si>
  <si>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</si>
  <si>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</si>
  <si>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</si>
  <si>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</si>
  <si>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</si>
  <si>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</si>
  <si>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</si>
  <si>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</si>
  <si>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</si>
  <si>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</si>
  <si>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</si>
  <si>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</si>
  <si>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</si>
  <si>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</si>
  <si>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</si>
  <si>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</si>
  <si>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</si>
  <si>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</si>
  <si>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</si>
  <si>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</si>
  <si>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</si>
  <si>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</si>
  <si>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</si>
  <si>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</si>
  <si>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</si>
  <si>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</si>
  <si>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</si>
  <si>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</si>
  <si>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</si>
  <si>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</si>
  <si>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</si>
  <si>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</si>
  <si>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</si>
  <si>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</si>
  <si>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</si>
  <si>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</si>
  <si>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</si>
  <si>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</si>
  <si>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</si>
  <si>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</si>
  <si>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</si>
  <si>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</si>
  <si>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</si>
  <si>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</si>
  <si>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</si>
  <si>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</si>
  <si>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</si>
  <si>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</si>
  <si>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</si>
  <si>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</si>
  <si>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</si>
  <si>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</si>
  <si>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</si>
  <si>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</si>
  <si>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</si>
  <si>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</si>
  <si>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</si>
  <si>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</si>
  <si>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</si>
  <si>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</si>
  <si>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</si>
  <si>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</si>
  <si>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</si>
  <si>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</si>
  <si>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</si>
  <si>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</si>
  <si>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</si>
  <si>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</si>
  <si>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</si>
  <si>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</si>
  <si>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</si>
  <si>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</si>
  <si>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</si>
  <si>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</si>
  <si>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</si>
  <si>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</si>
  <si>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</si>
  <si>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</si>
  <si>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</si>
  <si>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</si>
  <si>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</si>
  <si>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</si>
  <si>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</si>
  <si>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</si>
  <si>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</si>
  <si>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</si>
  <si>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</si>
  <si>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</si>
  <si>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</si>
  <si>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</si>
  <si>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</si>
  <si>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</si>
  <si>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</si>
  <si>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</si>
  <si>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</si>
  <si>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</si>
  <si>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</si>
  <si>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</si>
  <si>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</si>
  <si>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</si>
  <si>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</si>
  <si>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</si>
  <si>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</si>
  <si>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</si>
  <si>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</si>
  <si>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</si>
  <si>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</si>
  <si>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</si>
  <si>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</si>
  <si>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</si>
  <si>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</si>
  <si>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</si>
  <si>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</si>
  <si>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Name of Lender/Source</t>
  </si>
  <si>
    <t>Interest Rate</t>
  </si>
  <si>
    <t>Amount of Funds</t>
  </si>
  <si>
    <t>7)</t>
  </si>
  <si>
    <t>8)</t>
  </si>
  <si>
    <t>Joint Venture</t>
  </si>
  <si>
    <t>Architect:</t>
  </si>
  <si>
    <t>Name of Applicant:</t>
  </si>
  <si>
    <t>Name of Project:</t>
  </si>
  <si>
    <t>Housing type:</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</si>
  <si>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</si>
  <si>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</si>
  <si>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</si>
  <si>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</si>
  <si>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</si>
  <si>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</si>
  <si>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</si>
  <si>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</si>
  <si>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</si>
  <si>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</si>
  <si>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</si>
  <si>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</si>
  <si>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</si>
  <si>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</si>
  <si>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</si>
  <si>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</si>
  <si>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</si>
  <si>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</si>
  <si>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</si>
  <si>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</si>
  <si>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</si>
  <si>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</si>
  <si>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 xml:space="preserve">I agree that TCAC will determine the Credit amount to comply with requirements of IRC Section 42 but that TCAC </t>
  </si>
  <si>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</si>
  <si>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</si>
  <si>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</si>
  <si>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</si>
  <si>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</si>
  <si>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</si>
  <si>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</si>
  <si>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</si>
  <si>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</si>
  <si>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</si>
  <si>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</si>
  <si>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</si>
  <si>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</si>
  <si>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</si>
  <si>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</si>
  <si>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</si>
  <si>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</si>
  <si>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in no way warrants the feasibility or viability of the project to anyone for any purpose.  I acknowledge that TCAC </t>
  </si>
  <si>
    <t xml:space="preserve">makes no representation regarding the effect of any tax Credit which may be allocated and makes no </t>
  </si>
  <si>
    <t>Term:</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</si>
  <si>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</si>
  <si>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</si>
  <si>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</si>
  <si>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</si>
  <si>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</si>
  <si>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</si>
  <si>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</si>
  <si>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</si>
  <si>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</si>
  <si>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</si>
  <si>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</si>
  <si>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</si>
  <si>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</si>
  <si>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Application 
Submittal</t>
  </si>
  <si>
    <t>Estimated 
Approval</t>
  </si>
  <si>
    <t>Sources and Uses Budget</t>
  </si>
  <si>
    <t>TOTAL PROJECT
COST</t>
  </si>
  <si>
    <t>TAX CREDIT EQUITY</t>
  </si>
  <si>
    <t>30% PVC for Acquisition</t>
  </si>
  <si>
    <t>I agree it is my responsibility to provide TCAC with the original complete application and the Local Reviewing Agency</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</si>
  <si>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</si>
  <si>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</si>
  <si>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</si>
  <si>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</si>
  <si>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</si>
  <si>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</si>
  <si>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</si>
  <si>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</si>
  <si>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</si>
  <si>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</si>
  <si>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</si>
  <si>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</si>
  <si>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</si>
  <si>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</si>
  <si>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</si>
  <si>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</si>
  <si>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</si>
  <si>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</si>
  <si>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</si>
  <si>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</si>
  <si>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</si>
  <si>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</si>
  <si>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</si>
  <si>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</si>
  <si>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</si>
  <si>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</si>
  <si>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</si>
  <si>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</si>
  <si>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</si>
  <si>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</si>
  <si>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</si>
  <si>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</si>
  <si>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</si>
  <si>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</si>
  <si>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</si>
  <si>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Annual Debt Service</t>
  </si>
  <si>
    <t>Residual Receipts / Deferred Pymt.</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</si>
  <si>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</si>
  <si>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</si>
  <si>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</si>
  <si>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</si>
  <si>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</si>
  <si>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</si>
  <si>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</si>
  <si>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</si>
  <si>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</si>
  <si>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</si>
  <si>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</si>
  <si>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</si>
  <si>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</si>
  <si>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</si>
  <si>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</si>
  <si>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</si>
  <si>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</si>
  <si>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</si>
  <si>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</si>
  <si>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Actual 
Approval</t>
  </si>
  <si>
    <t>Project Financing</t>
  </si>
  <si>
    <t>Points System</t>
  </si>
  <si>
    <t>7 Points</t>
  </si>
  <si>
    <t>Two or More Story With an Elevator:</t>
  </si>
  <si>
    <t>Two or More Story Without an Elevator:</t>
  </si>
  <si>
    <t>One or More Levels of Subterranean Parking:</t>
  </si>
  <si>
    <t>Conditional Use Permit Approved or Required</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</si>
  <si>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</si>
  <si>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</si>
  <si>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</si>
  <si>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</si>
  <si>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</si>
  <si>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</si>
  <si>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</si>
  <si>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</si>
  <si>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</si>
  <si>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</si>
  <si>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</si>
  <si>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Set-Aside Election  (TCAC Reg. Section 10315(a)-(g))</t>
  </si>
  <si>
    <t>If you selected Special Needs please list the percentage of Special Needs Units.</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</si>
  <si>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</si>
  <si>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</si>
  <si>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</si>
  <si>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</si>
  <si>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</si>
  <si>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Services to be Provided</t>
  </si>
  <si>
    <t>Total Dollars Committed</t>
  </si>
  <si>
    <t>1.</t>
  </si>
  <si>
    <t>2.</t>
  </si>
  <si>
    <t>3.</t>
  </si>
  <si>
    <t>4.</t>
  </si>
  <si>
    <t>5.</t>
  </si>
  <si>
    <t>6.</t>
  </si>
  <si>
    <t>7.</t>
  </si>
  <si>
    <t>8.</t>
  </si>
  <si>
    <t>9.</t>
  </si>
  <si>
    <t>Other Services:</t>
  </si>
  <si>
    <t>Service Coordinator</t>
  </si>
  <si>
    <t>Other Services Specialist</t>
  </si>
  <si>
    <t>TOTAL</t>
  </si>
  <si>
    <t>Total:</t>
  </si>
  <si>
    <t>Total # Units:</t>
  </si>
  <si>
    <t>SRO / STUDIO</t>
  </si>
  <si>
    <t>Applicable Fraction:</t>
  </si>
  <si>
    <t>Fill in the highlighted cells with the appropriate amounts.</t>
  </si>
  <si>
    <t>If yes, will demolition of an existing structure be involved?</t>
  </si>
  <si>
    <t>If yes, will relocation of existing tenants be involved?</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</si>
  <si>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</si>
  <si>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</si>
  <si>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</si>
  <si>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</si>
  <si>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</si>
  <si>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If the project is a scattered site, please contact TCAC for application instructions.</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</si>
  <si>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</si>
  <si>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</si>
  <si>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</si>
  <si>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</si>
  <si>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TCAC cannot accept applications submitted via e-mail.</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</si>
  <si>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</si>
  <si>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</si>
  <si>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</si>
  <si>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</si>
  <si>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</si>
  <si>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</si>
  <si>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</si>
  <si>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</si>
  <si>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</si>
  <si>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</si>
  <si>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</si>
  <si>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</si>
  <si>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</si>
  <si>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</si>
  <si>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</si>
  <si>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</si>
  <si>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</si>
  <si>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</si>
  <si>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</si>
  <si>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</si>
  <si>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</si>
  <si>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</si>
  <si>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</si>
  <si>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</si>
  <si>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</si>
  <si>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</si>
  <si>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</si>
  <si>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</si>
  <si>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</si>
  <si>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</si>
  <si>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</si>
  <si>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</si>
  <si>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</si>
  <si>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</si>
  <si>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</si>
  <si>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</si>
  <si>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</si>
  <si>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</si>
  <si>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</si>
  <si>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</si>
  <si>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</si>
  <si>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</si>
  <si>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</si>
  <si>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</si>
  <si>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</si>
  <si>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</si>
  <si>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</si>
  <si>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</si>
  <si>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</si>
  <si>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 xml:space="preserve">List Below All Projected Sources Required To Complete Construction </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</si>
  <si>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</si>
  <si>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</si>
  <si>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</si>
  <si>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</si>
  <si>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</si>
  <si>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</si>
  <si>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</si>
  <si>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</si>
  <si>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</si>
  <si>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</si>
  <si>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</si>
  <si>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</si>
  <si>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</si>
  <si>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</si>
  <si>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</si>
  <si>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</si>
  <si>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</si>
  <si>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</si>
  <si>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</si>
  <si>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</si>
  <si>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</si>
  <si>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</si>
  <si>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</si>
  <si>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</si>
  <si>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</si>
  <si>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</si>
  <si>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</si>
  <si>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Minimum ratio of 1 FTE Service Coordinator to 1,000 bedrooms.</t>
  </si>
  <si>
    <t>Minimum ratio of 1 FTE Services Specialist to 1,000 bedrooms.</t>
  </si>
  <si>
    <t>7 points</t>
  </si>
  <si>
    <t xml:space="preserve">Minimum of 36 hours of instruction each year (18 hours for small developments).  </t>
  </si>
  <si>
    <t xml:space="preserve">Minimum of 60 hours of services per year for each 100 bedrooms.  </t>
  </si>
  <si>
    <t>2 points</t>
  </si>
  <si>
    <t xml:space="preserve">Minimum of 40 hours of services per year for each 100 bedrooms.  </t>
  </si>
  <si>
    <t>Minimum of 6 hours per week, offered weekdays throughout the school year.</t>
  </si>
  <si>
    <t>Minimum of 4 hours per week, offered weekdays throughout the school year.</t>
  </si>
  <si>
    <t>Minimum ratio of 1 FTE Case Manager to 160 bedrooms.</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</si>
  <si>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</si>
  <si>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</si>
  <si>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</si>
  <si>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</si>
  <si>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</si>
  <si>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</si>
  <si>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</si>
  <si>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</si>
  <si>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</si>
  <si>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</si>
  <si>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</si>
  <si>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</si>
  <si>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</si>
  <si>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</si>
  <si>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</si>
  <si>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</si>
  <si>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</si>
  <si>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</si>
  <si>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</si>
  <si>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</si>
  <si>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</si>
  <si>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</si>
  <si>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</si>
  <si>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</si>
  <si>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</si>
  <si>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</si>
  <si>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 /3)</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</si>
  <si>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</si>
  <si>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</si>
  <si>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</si>
  <si>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</si>
  <si>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</si>
  <si>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</si>
  <si>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</si>
  <si>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</si>
  <si>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</si>
  <si>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</si>
  <si>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</si>
  <si>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</si>
  <si>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</si>
  <si>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</si>
  <si>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</si>
  <si>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</si>
  <si>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</si>
  <si>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</si>
  <si>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</si>
  <si>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</si>
  <si>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</si>
  <si>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</si>
  <si>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Adult education, health, skill building classes</t>
  </si>
  <si>
    <t>Health and wellness services and programs</t>
  </si>
  <si>
    <t>Case manager</t>
  </si>
  <si>
    <t>Service Coordinator or Other Services Specialist</t>
  </si>
  <si>
    <t>10.</t>
  </si>
  <si>
    <t>11.</t>
  </si>
  <si>
    <t>12.</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</si>
  <si>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</si>
  <si>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</si>
  <si>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</si>
  <si>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</si>
  <si>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</si>
  <si>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</si>
  <si>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</si>
  <si>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</si>
  <si>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</si>
  <si>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</si>
  <si>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Provide evidence of eligibility and include:</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</si>
  <si>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</si>
  <si>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</si>
  <si>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</si>
  <si>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</si>
  <si>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</si>
  <si>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</si>
  <si>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</si>
  <si>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</si>
  <si>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</si>
  <si>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</si>
  <si>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</si>
  <si>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</si>
  <si>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</si>
  <si>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For Attachments 4-28, only Attachment 14 and Attachment 26 must be submitted as PDF versions of original hardcopies.  All other attachments may be completed and submitted in their original electronic format utilizing electronic signatures.  Attachments 14 and 26 require public agency signatures and cannot utilize e-signatures.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</si>
  <si>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</si>
  <si>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</si>
  <si>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</si>
  <si>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</si>
  <si>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</si>
  <si>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</si>
  <si>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</si>
  <si>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</si>
  <si>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SUBMIT ONE APPLICATION WITH ATTACHMENTS TO TCAC AND</t>
  </si>
  <si>
    <t>ONE COPY OF THE APPLICATION AND ATTACHMENTS TO THE LOCAL REVIEWING AGENCY</t>
  </si>
  <si>
    <t xml:space="preserve">      ATTACHMENT 5: Legal Status Questionnaire</t>
  </si>
  <si>
    <t>Percentage of the Adjusted Threshold Basis Limit</t>
  </si>
  <si>
    <t>Total Eligible Basis per Unit</t>
  </si>
  <si>
    <t>HIGH COST TEST</t>
  </si>
  <si>
    <t>Is this an Adaptive Reuse project?</t>
  </si>
  <si>
    <t xml:space="preserve">If yes, please consult TCAC staff to determine the applicable </t>
  </si>
  <si>
    <t>regulatory requirements (new construction or rehabilitation).</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</si>
  <si>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</si>
  <si>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</si>
  <si>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</si>
  <si>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</si>
  <si>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</si>
  <si>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</si>
  <si>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</si>
  <si>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</si>
  <si>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</si>
  <si>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</si>
  <si>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</si>
  <si>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</si>
  <si>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</si>
  <si>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</si>
  <si>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</si>
  <si>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</si>
  <si>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</si>
  <si>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</si>
  <si>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</si>
  <si>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</si>
  <si>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</si>
  <si>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</si>
  <si>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</si>
  <si>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</si>
  <si>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</si>
  <si>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</si>
  <si>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</si>
  <si>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</si>
  <si>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</si>
  <si>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</si>
  <si>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</si>
  <si>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</si>
  <si>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</si>
  <si>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</si>
  <si>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</si>
  <si>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</si>
  <si>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</si>
  <si>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</si>
  <si>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</si>
  <si>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</si>
  <si>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</si>
  <si>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</si>
  <si>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</si>
  <si>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</si>
  <si>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</si>
  <si>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</si>
  <si>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</si>
  <si>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</si>
  <si>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</si>
  <si>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</si>
  <si>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</si>
  <si>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</si>
  <si>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</si>
  <si>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</si>
  <si>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</si>
  <si>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</si>
  <si>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r>
      <t>Quantity of Services Committed (Hours/Yr or FTE)</t>
    </r>
    <r>
      <rPr>
        <b/>
        <vertAlign val="superscript"/>
        <sz val="11"/>
        <rFont val="Arial"/>
        <family val="2"/>
      </rPr>
      <t>1</t>
    </r>
  </si>
  <si>
    <t>Name of Service Provider</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</si>
  <si>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</si>
  <si>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</si>
  <si>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</si>
  <si>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</si>
  <si>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</si>
  <si>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</si>
  <si>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</si>
  <si>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</si>
  <si>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</si>
  <si>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Minimum of 60 hours of instruction each year (30 hours for small developments).  </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</si>
  <si>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</si>
  <si>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</si>
  <si>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</si>
  <si>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</si>
  <si>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</si>
  <si>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</si>
  <si>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Evidence of TCAC Executive Director's prior approval of private transit system</t>
  </si>
  <si>
    <t>Evidence of TCAC Executive Director's prior approval of bus line aggregation</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</si>
  <si>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</si>
  <si>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</si>
  <si>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</si>
  <si>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</si>
  <si>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</si>
  <si>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</si>
  <si>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e) Public Elementary, Middle, or High School</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</si>
  <si>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</si>
  <si>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</si>
  <si>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</si>
  <si>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</si>
  <si>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</si>
  <si>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</si>
  <si>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</si>
  <si>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</si>
  <si>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</si>
  <si>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</si>
  <si>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</si>
  <si>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</si>
  <si>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</si>
  <si>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</si>
  <si>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</si>
  <si>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</si>
  <si>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</si>
  <si>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</si>
  <si>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</si>
  <si>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</si>
  <si>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</si>
  <si>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</si>
  <si>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</si>
  <si>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</si>
  <si>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</si>
  <si>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</si>
  <si>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</si>
  <si>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t>Geographic Area (TCAC Reg. Section 10315(h))</t>
  </si>
  <si>
    <t>Housing Type Selection (TCAC Reg. Sections 10315(g) &amp; 10325(g))</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</si>
  <si>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</si>
  <si>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</si>
  <si>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</si>
  <si>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Nonprofit (homeless assistance)</t>
  </si>
  <si>
    <t>Rural</t>
  </si>
  <si>
    <t>Rural apportionment (Section 514)</t>
  </si>
  <si>
    <t>Rural apportionment (Section 515)</t>
  </si>
  <si>
    <t>Rural apportionment (HOME)</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</si>
  <si>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</si>
  <si>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</si>
  <si>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</si>
  <si>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</si>
  <si>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</si>
  <si>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</si>
  <si>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</si>
  <si>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</si>
  <si>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</si>
  <si>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</si>
  <si>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</si>
  <si>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</si>
  <si>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</si>
  <si>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</si>
  <si>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</si>
  <si>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</si>
  <si>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</si>
  <si>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</si>
  <si>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</si>
  <si>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</si>
  <si>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</si>
  <si>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</si>
  <si>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</si>
  <si>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</si>
  <si>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</si>
  <si>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application filing deadline, unless the Executive Director, at his or her sole discretion, determines that the deficiency </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</si>
  <si>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</si>
  <si>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</si>
  <si>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</si>
  <si>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</si>
  <si>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</si>
  <si>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</si>
  <si>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</si>
  <si>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</si>
  <si>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</si>
  <si>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</si>
  <si>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</si>
  <si>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</si>
  <si>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</si>
  <si>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</si>
  <si>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</si>
  <si>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</si>
  <si>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</si>
  <si>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</si>
  <si>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</si>
  <si>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</si>
  <si>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</si>
  <si>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</si>
  <si>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</si>
  <si>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</si>
  <si>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</si>
  <si>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</si>
  <si>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</si>
  <si>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</si>
  <si>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</si>
  <si>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</si>
  <si>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</si>
  <si>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</si>
  <si>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</si>
  <si>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</si>
  <si>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</si>
  <si>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</si>
  <si>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</si>
  <si>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</si>
  <si>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</si>
  <si>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</si>
  <si>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</si>
  <si>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</si>
  <si>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</si>
  <si>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</si>
  <si>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</si>
  <si>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</si>
  <si>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</si>
  <si>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</si>
  <si>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</si>
  <si>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</si>
  <si>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</si>
  <si>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</si>
  <si>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</si>
  <si>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</si>
  <si>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</si>
  <si>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</si>
  <si>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</si>
  <si>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</si>
  <si>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</si>
  <si>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</si>
  <si>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</si>
  <si>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Current/original TCAC ID:</t>
  </si>
  <si>
    <t>First year of credit:</t>
  </si>
  <si>
    <t>See Checklist, Tab 8 for documentation requirements.</t>
  </si>
  <si>
    <t>Is the project subject to hold harmless rent limits?</t>
  </si>
  <si>
    <t>If yes, see page 18 and Checklist, Tab 8.</t>
  </si>
  <si>
    <t>Is this a resyndication project using hold harmless rent limits in the above table?</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</si>
  <si>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</si>
  <si>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</si>
  <si>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</si>
  <si>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</si>
  <si>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</si>
  <si>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</si>
  <si>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</si>
  <si>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</si>
  <si>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</si>
  <si>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</si>
  <si>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Agent with certification from a Committee-approved tax credit compliance entity</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</si>
  <si>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</si>
  <si>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</si>
  <si>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</si>
  <si>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</si>
  <si>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</si>
  <si>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</si>
  <si>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</si>
  <si>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</si>
  <si>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</si>
  <si>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</si>
  <si>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</si>
  <si>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</si>
  <si>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</si>
  <si>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</si>
  <si>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</si>
  <si>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</si>
  <si>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</si>
  <si>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See TCAC Regulation Section 10325(f)(7)(J) for complete requirements.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</si>
  <si>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</si>
  <si>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</si>
  <si>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</si>
  <si>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</si>
  <si>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</si>
  <si>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</si>
  <si>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</si>
  <si>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</si>
  <si>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</si>
  <si>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</si>
  <si>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</si>
  <si>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Are Transfer Event provisions applicable?  See questionnaire on TCAC website.</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</si>
  <si>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</si>
  <si>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</si>
  <si>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</si>
  <si>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</si>
  <si>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</si>
  <si>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</si>
  <si>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</si>
  <si>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</si>
  <si>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</si>
  <si>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Other Discretionary Reviews and Approvals</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</si>
  <si>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</si>
  <si>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</si>
  <si>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</si>
  <si>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</si>
  <si>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</si>
  <si>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</si>
  <si>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</si>
  <si>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</si>
  <si>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</si>
  <si>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</si>
  <si>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</si>
  <si>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</si>
  <si>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</si>
  <si>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</si>
  <si>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</si>
  <si>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</si>
  <si>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</si>
  <si>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</si>
  <si>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</si>
  <si>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</si>
  <si>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</si>
  <si>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</si>
  <si>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</si>
  <si>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</si>
  <si>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</si>
  <si>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</si>
  <si>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</si>
  <si>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TCAC will not accept a budget with a nominal land value.  Please refer to the TCAC website for additional information and guidance.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</si>
  <si>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</si>
  <si>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</si>
  <si>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</si>
  <si>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</si>
  <si>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</si>
  <si>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</si>
  <si>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</si>
  <si>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</si>
  <si>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</si>
  <si>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</si>
  <si>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</si>
  <si>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</si>
  <si>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</si>
  <si>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</si>
  <si>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</si>
  <si>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</si>
  <si>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</si>
  <si>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</si>
  <si>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</si>
  <si>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</si>
  <si>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</si>
  <si>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</si>
  <si>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</si>
  <si>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</si>
  <si>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</si>
  <si>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</si>
  <si>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</si>
  <si>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</si>
  <si>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</si>
  <si>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</si>
  <si>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</si>
  <si>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</si>
  <si>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</si>
  <si>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</si>
  <si>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Checklist Item Tab 25, and the TCAC website for requirements related to the TCAC Sustainable Building Method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</si>
  <si>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</si>
  <si>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</si>
  <si>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</si>
  <si>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</si>
  <si>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</si>
  <si>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</si>
  <si>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</si>
  <si>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</si>
  <si>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</si>
  <si>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</si>
  <si>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</si>
  <si>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</si>
  <si>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Revenue Service and the Franchise Tax Board, and any other actions which 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</si>
  <si>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</si>
  <si>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</si>
  <si>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</si>
  <si>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</si>
  <si>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</si>
  <si>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</si>
  <si>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</si>
  <si>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</si>
  <si>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</si>
  <si>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</si>
  <si>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</si>
  <si>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</si>
  <si>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</si>
  <si>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</si>
  <si>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</si>
  <si>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</si>
  <si>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</si>
  <si>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</si>
  <si>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**The number of units are linked to the Lowest Income Units table in the Application tab, but it may be adjusted manually.</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</si>
  <si>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</si>
  <si>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</si>
  <si>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</si>
  <si>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</si>
  <si>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</si>
  <si>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</si>
  <si>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</si>
  <si>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</si>
  <si>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</si>
  <si>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</si>
  <si>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</si>
  <si>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</si>
  <si>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</si>
  <si>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For applications with multiple or non-contiguous parcels, scattered sites, lot line adjustments, phased projects, or other complex land transactions, include a summary explanation of the site control and value(s).</t>
  </si>
  <si>
    <t xml:space="preserve">Provided </t>
  </si>
  <si>
    <t>ATTACHMENT 28: Applicant Farmworker Eligibility Certification</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</si>
  <si>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</si>
  <si>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</si>
  <si>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</si>
  <si>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</si>
  <si>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</si>
  <si>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</si>
  <si>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</si>
  <si>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</si>
  <si>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</si>
  <si>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</si>
  <si>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</si>
  <si>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</si>
  <si>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</si>
  <si>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</si>
  <si>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</si>
  <si>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</si>
  <si>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</si>
  <si>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</si>
  <si>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</si>
  <si>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</si>
  <si>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</si>
  <si>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</si>
  <si>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</si>
  <si>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</si>
  <si>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</si>
  <si>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</si>
  <si>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</si>
  <si>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</si>
  <si>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25 Sustainable Building Method</t>
  </si>
  <si>
    <t>TAB 26 Readiness to Proceed</t>
  </si>
  <si>
    <t>Miscellaneous Federal and State Credit Policies</t>
  </si>
  <si>
    <t>TAB 27 Miscellaneous Federal and State Credit Policies</t>
  </si>
  <si>
    <t>A current title report (within 90 days of application) including a legal description.</t>
  </si>
  <si>
    <t>For tribal trust land, a title status report (TSR) or an attorney's opinion regarding chain of title and current title status.</t>
  </si>
  <si>
    <t>If the site or improvement acquisition involves a related party, the applicant shall disclose the relationship in the TCAC application.</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</si>
  <si>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</si>
  <si>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Reg. §§ 10325(g)(1)(A) through (I)</t>
  </si>
  <si>
    <t>Reg. §§ 10325(g)(2)(A) through (J)</t>
  </si>
  <si>
    <t>Reg. §§ 10325(g)(3)(A) through (L)</t>
  </si>
  <si>
    <t>Reg. §§ 10322(h)(27), 10322(h)(28), and 1022(h)(29)</t>
  </si>
  <si>
    <t>Reg. § 10325(c)(6)</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</si>
  <si>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</si>
  <si>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</si>
  <si>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</si>
  <si>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</si>
  <si>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</si>
  <si>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</si>
  <si>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</si>
  <si>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</si>
  <si>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</si>
  <si>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</si>
  <si>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</si>
  <si>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</si>
  <si>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</si>
  <si>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</si>
  <si>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</si>
  <si>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</si>
  <si>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</si>
  <si>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</si>
  <si>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</si>
  <si>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</si>
  <si>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ATTACHMENT 4(A): Applicant Large Family Eligibility Certification</t>
  </si>
  <si>
    <t xml:space="preserve">     </t>
  </si>
  <si>
    <t xml:space="preserve">   </t>
  </si>
  <si>
    <t>ATTACHMENT 4(B): Applicant Senior Eligibility Certification</t>
  </si>
  <si>
    <t>ATTACHMENT 4(C): Applicant Special Needs Eligibility Certification</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</si>
  <si>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</si>
  <si>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</si>
  <si>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ATTACHMENT 4(D): Applicant At-Risk Eligibility Certification</t>
  </si>
  <si>
    <t>If Special Needs housing type, list the percentage of Special Needs Units:</t>
  </si>
  <si>
    <t>East Bay Region: Alameda and Contra Costa Counties</t>
  </si>
  <si>
    <t>Northern Region: Butte, Marin, Napa, Shasta, Solano, and Sonoma Counties</t>
  </si>
  <si>
    <t>Central Valley Region: Fresno, Kern, Kings, Madera, Merced, San Joaquin, Stanislaus, and Tulare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</si>
  <si>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</si>
  <si>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</si>
  <si>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</si>
  <si>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</si>
  <si>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</si>
  <si>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</si>
  <si>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</si>
  <si>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</si>
  <si>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 xml:space="preserve">● A Market Study in compliance with TCAC market study guidelines, OR
● If an acquisition/rehabilitation project meeting all of the criteria in Reg. § 10322(h)(10), may provide a streamlined written statement 
</t>
  </si>
  <si>
    <t>The market study has been reviewed by the applicant and meets TCAC market study guidelines.</t>
  </si>
  <si>
    <t xml:space="preserve">Projects with land donated by or leased from a public entity must submit an appraisal. Land value for a transaction involving an applicant related party must  also be supported by an appraisal.  Please review the most current TCAC guidance on scoring requirements for land and improvements prior to application submission. </t>
  </si>
  <si>
    <t>Applicants must provide evidence that the property is within control of the application.
May be evidenced by one of the options listed in Reg. § 10325(f)(2).</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</si>
  <si>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</si>
  <si>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</si>
  <si>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</si>
  <si>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</si>
  <si>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</si>
  <si>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</si>
  <si>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</si>
  <si>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</si>
  <si>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</si>
  <si>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</si>
  <si>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</si>
  <si>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 xml:space="preserve">  ATTACHMENT 21: General Partner (G.P.) Experience</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</si>
  <si>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</si>
  <si>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</si>
  <si>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</si>
  <si>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</si>
  <si>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</si>
  <si>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</si>
  <si>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</si>
  <si>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</si>
  <si>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</si>
  <si>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</si>
  <si>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</si>
  <si>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</si>
  <si>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</si>
  <si>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</si>
  <si>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E.  Lowest Income</t>
  </si>
  <si>
    <t>E(1) Lowest Income Restriction for All Units</t>
  </si>
  <si>
    <t>F.  Readiness to Proceed</t>
  </si>
  <si>
    <t>G.  Miscellaneous Federal and State Policies</t>
  </si>
  <si>
    <t>C(1)</t>
  </si>
  <si>
    <t>C(2)</t>
  </si>
  <si>
    <t>E(1)</t>
  </si>
  <si>
    <t>E(2)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</si>
  <si>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</si>
  <si>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Alternatively, a management company may receive 2 points if it provides evidence that the management agent assigned to the project, either on-site or with management responsibilities for the site, has been certified, prior to application deadline, by a housing tax credit certification examination by a nationally recognized housing tax credit compliance entity and be on a list maintained by the Committee. These points may substitute for other management company experience but will not be awarded in addition to such points.</t>
  </si>
  <si>
    <t xml:space="preserve">General partners and management companies with fewer than 2 active California LIHTC projects for more than 3 years, and general partners and management companies for projects requesting points under the special needs categories with no active California LIHTC projects for more than 3 years, should refer to Regulation Section 10325(c)(1) and Checklist Items Tabs 21 and 22 for additional requirements.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</si>
  <si>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</si>
  <si>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</si>
  <si>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</si>
  <si>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</si>
  <si>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</si>
  <si>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</si>
  <si>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</si>
  <si>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</si>
  <si>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</si>
  <si>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</si>
  <si>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</si>
  <si>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</si>
  <si>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</si>
  <si>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</si>
  <si>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</si>
  <si>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</si>
  <si>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</si>
  <si>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</si>
  <si>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</si>
  <si>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High speed internet service with a 1.5 megabits/second capacity provided in each Low-Income Unit free of charge to the tenants for a minimum of 15 years, and available within 6 months of the project's placed-in-service date.  If internet service is selected, it must be provided even if it is not needed for points.</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</si>
  <si>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</si>
  <si>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</si>
  <si>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Rural set-aside only:  </t>
    </r>
    <r>
      <rPr>
        <sz val="8"/>
        <rFont val="Arial"/>
        <family val="2"/>
      </rPr>
      <t>High speed internet service with a 1.5 megabits/second capacity provided in each unit free of charge to the tenants for a minimum of 15 years, and available within 6 months of the project's placed-in-service date.  If internet service is selected, it must be provided even if it is not needed for points.</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</si>
  <si>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</si>
  <si>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</si>
  <si>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</si>
  <si>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</si>
  <si>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</si>
  <si>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</si>
  <si>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</si>
  <si>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</si>
  <si>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</si>
  <si>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</si>
  <si>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</si>
  <si>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</si>
  <si>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</si>
  <si>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</si>
  <si>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</si>
  <si>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</si>
  <si>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</si>
  <si>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</si>
  <si>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</si>
  <si>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</si>
  <si>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</si>
  <si>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</si>
  <si>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</si>
  <si>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</si>
  <si>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ATTACHMENT 26: Approvals Necessary to Begin Construction</t>
  </si>
  <si>
    <t>ATTACHMENT 27: Enhanced Accessibility and Visitability Architect Certification</t>
  </si>
  <si>
    <t xml:space="preserve">Documentation of the census tract in which at least 50% of the households have an income of less that 60% AMI. This information is available from HUD:  </t>
  </si>
  <si>
    <t xml:space="preserve">The data at the link above provides a ratio of the 60% income limit to the tract median income in the third to last column ‘avg_inc_factor’. Since 50% of households earn the median or less, if the ratio is greater than one, this provides documentation for at least 50% of households earning less than or equal to 60% of area median income.  </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</si>
  <si>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</si>
  <si>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</si>
  <si>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</si>
  <si>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</si>
  <si>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</si>
  <si>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If a waiver has been granted under 10325(f)(7), provide TCAC waiver approval and the supporting documentation included in the original waiver request. Approval must be in advance of application deadline.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</si>
  <si>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</si>
  <si>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</si>
  <si>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 xml:space="preserve">Hold harmless rents cannot exceed the federal set-aside current tax credit rent limits. </t>
  </si>
  <si>
    <t xml:space="preserve">Must use current rent limits for units included in the lowest income point category.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</si>
  <si>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</si>
  <si>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</si>
  <si>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</si>
  <si>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</si>
  <si>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</si>
  <si>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</si>
  <si>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</si>
  <si>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</si>
  <si>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</si>
  <si>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</si>
  <si>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</si>
  <si>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ATTACHMENT 18(A): Local Development Impact Fees 
</t>
    </r>
    <r>
      <rPr>
        <sz val="10"/>
        <rFont val="Arial"/>
        <family val="2"/>
      </rPr>
      <t>OR other evidence from the assessing entity, such as current fee schedules.</t>
    </r>
  </si>
  <si>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</si>
  <si>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</si>
  <si>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</si>
  <si>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</si>
  <si>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</si>
  <si>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</si>
  <si>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</si>
  <si>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</si>
  <si>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</si>
  <si>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</si>
  <si>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</si>
  <si>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</si>
  <si>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</si>
  <si>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</si>
  <si>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</si>
  <si>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</si>
  <si>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</si>
  <si>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</si>
  <si>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</si>
  <si>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</si>
  <si>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</si>
  <si>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</si>
  <si>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</si>
  <si>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</si>
  <si>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</si>
  <si>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</si>
  <si>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</si>
  <si>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</si>
  <si>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</si>
  <si>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</si>
  <si>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</si>
  <si>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</si>
  <si>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r>
      <t xml:space="preserve">Evidence of local approvals and zoning 
Provide evidence of eligibility per regulation guidelines and include signed:
      </t>
    </r>
    <r>
      <rPr>
        <b/>
        <sz val="10"/>
        <rFont val="Arial"/>
        <family val="2"/>
      </rPr>
      <t>ATTACHMENT 14: Verification of Zoning</t>
    </r>
  </si>
  <si>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</si>
  <si>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</si>
  <si>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</si>
  <si>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</si>
  <si>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</si>
  <si>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</si>
  <si>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Use of tax benefits, if credits are not to be syndicated. Reg. § 10322(h)(18)</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</si>
  <si>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</si>
  <si>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</si>
  <si>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</si>
  <si>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</si>
  <si>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</si>
  <si>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</si>
  <si>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</si>
  <si>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</si>
  <si>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</si>
  <si>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</si>
  <si>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</si>
  <si>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</si>
  <si>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</si>
  <si>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</si>
  <si>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</si>
  <si>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</si>
  <si>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</si>
  <si>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A copy of the recorded TCAC regulatory agreement.</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</si>
  <si>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</si>
  <si>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All resyndication projects must complete the ownership transfer questionnaire at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</si>
  <si>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</si>
  <si>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</si>
  <si>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</si>
  <si>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</si>
  <si>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</si>
  <si>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</si>
  <si>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</si>
  <si>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</si>
  <si>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</si>
  <si>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</si>
  <si>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</si>
  <si>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</si>
  <si>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</si>
  <si>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</si>
  <si>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</si>
  <si>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</si>
  <si>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</si>
  <si>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</si>
  <si>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 xml:space="preserve">For additional guidance, please contact your regional TCAC analyst.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</si>
  <si>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</si>
  <si>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</si>
  <si>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</si>
  <si>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</si>
  <si>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</si>
  <si>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</si>
  <si>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</si>
  <si>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</si>
  <si>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</si>
  <si>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</si>
  <si>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</si>
  <si>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</si>
  <si>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</si>
  <si>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</si>
  <si>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r>
      <rPr>
        <b/>
        <sz val="11"/>
        <rFont val="Arial"/>
        <family val="2"/>
      </rPr>
      <t xml:space="preserve">Mixed-Use Ratio = </t>
    </r>
    <r>
      <rPr>
        <sz val="11"/>
        <rFont val="Arial"/>
        <family val="2"/>
      </rPr>
      <t>Total Commercial Cost / Total Project Cost:</t>
    </r>
  </si>
  <si>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</si>
  <si>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</si>
  <si>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</si>
  <si>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</si>
  <si>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</si>
  <si>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</si>
  <si>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</si>
  <si>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</si>
  <si>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</si>
  <si>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</si>
  <si>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</si>
  <si>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</si>
  <si>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</si>
  <si>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</si>
  <si>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</si>
  <si>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</si>
  <si>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</si>
  <si>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</si>
  <si>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</si>
  <si>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</si>
  <si>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</si>
  <si>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</si>
  <si>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</si>
  <si>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</si>
  <si>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</si>
  <si>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</si>
  <si>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This section is included in the application for self-scoring. Note that TCAC will use the tie-breaker self-scores to determine which projects will undergo further review in the competition, including verifying the self-scores for possible reservation of tax credits. TCAC will not evaluate or verify every project’s self-scoring. Projects with too low of a self-score to successfully compete for a reservation of tax credits will not undergo any further review by TCAC.</t>
  </si>
  <si>
    <t>Average Annual Operating Subsidy Amount:</t>
  </si>
  <si>
    <t>Annual Public Operating Subsidies:</t>
  </si>
  <si>
    <t>If a scattered site, provide a brief description of how the application meets the definition of Scattered Site Project. Reg. § 10302(ll).</t>
  </si>
  <si>
    <t>k) Highest or High Resources Area</t>
  </si>
  <si>
    <t>The project is a new construction large family project, except for an inclusionary project as defined in Section 10325(c)(9)(C), and the site is located in a census tract designated on the TCAC/HCD Opportunity Area Map as Highest or High Resource</t>
  </si>
  <si>
    <t>8 Points</t>
  </si>
  <si>
    <t>To receive points under this subsection for projects in existence for more than 3 years from the filing deadline date, the applicant must submit a certification from a 3rd 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</si>
  <si>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Evidence of certification from a housing tax credit compliance entity.</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</si>
  <si>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</si>
  <si>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</si>
  <si>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</si>
  <si>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</si>
  <si>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</si>
  <si>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</si>
  <si>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</si>
  <si>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</si>
  <si>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</si>
  <si>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</si>
  <si>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</si>
  <si>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</si>
  <si>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</si>
  <si>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</si>
  <si>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</si>
  <si>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</si>
  <si>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</si>
  <si>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</si>
  <si>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</si>
  <si>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</si>
  <si>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</si>
  <si>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</si>
  <si>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</si>
  <si>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</si>
  <si>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</si>
  <si>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</si>
  <si>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</si>
  <si>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</si>
  <si>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</si>
  <si>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</si>
  <si>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</si>
  <si>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</si>
  <si>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</si>
  <si>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</si>
  <si>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</si>
  <si>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</si>
  <si>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</si>
  <si>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</si>
  <si>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</si>
  <si>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</si>
  <si>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</si>
  <si>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</si>
  <si>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</si>
  <si>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</si>
  <si>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</si>
  <si>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Sustainable Building Method (Part VI - Points System - Section 1 - D)</t>
  </si>
  <si>
    <t>For rehabilitation projects committing to points for improving energy efficiency of the existing conditions or to points for additional rehabilitation project measures, submit a Sustainable Building Methods and Energy Efficiency Requirements Workbook and accompanying documentation, to be completed by a qualified energy analyst, if not included in Tab 10.</t>
  </si>
  <si>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</si>
  <si>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 xml:space="preserve">For projects applying for LEED, GreenPoint Rated, Passive House Institute US, Passive House, Living Building Challenge, or National Green Building Standard ICC/ASRAE-700 or higher rating  categories, a Sustainable Building Method and Energy Efficiency Requirements. Workbook is not required. </t>
  </si>
  <si>
    <t>If the project consists of both new construction and rehabilitation buildings, provide evidence that the proposed project meets the applicable standards for both construction types.</t>
  </si>
  <si>
    <t>Highest or High Resources Area  Reg. § 10325(c)(4)(A)(11)</t>
  </si>
  <si>
    <t>Total Possible Points: 113, Minimum Point Threshold: 96</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</si>
  <si>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</si>
  <si>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</si>
  <si>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</si>
  <si>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Special Needs projects</t>
  </si>
  <si>
    <t>Total Annual Transit Pass / Internet Expense (site amenity election):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</si>
  <si>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</si>
  <si>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Management companies requesting experience points that manage less than 2 active California low income housing tax credit projects in service more than 3 years:</t>
  </si>
  <si>
    <t>Excess Purchase Price Over Appraisal</t>
  </si>
  <si>
    <t>Purchase price over appraisal</t>
  </si>
  <si>
    <t>Amount of SOFT perm financing covering the excess 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</si>
  <si>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</si>
  <si>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</si>
  <si>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</si>
  <si>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</si>
  <si>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</si>
  <si>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r>
      <t>ONE COPY OF THE ORIGINAL APPLICATION, ATTACHMENTS AND "</t>
    </r>
    <r>
      <rPr>
        <b/>
        <u/>
        <sz val="10"/>
        <color indexed="10"/>
        <rFont val="Arial"/>
        <family val="2"/>
      </rPr>
      <t>TCAC LRA EVALUATION FORM</t>
    </r>
    <r>
      <rPr>
        <b/>
        <sz val="10"/>
        <color indexed="10"/>
        <rFont val="Arial"/>
        <family val="2"/>
      </rPr>
      <t>" WITH INSTRUCTIONS  (HARD COPY OR ELECTRONIC) TO THE LOCAL REVIEWING AGENCY.</t>
    </r>
  </si>
  <si>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</si>
  <si>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</si>
  <si>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</si>
  <si>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</si>
  <si>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</si>
  <si>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</si>
  <si>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</si>
  <si>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</si>
  <si>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Provide evidence of committed permanent leveraged soft financing in Tab 20 and evidence of public rent or public operating subsidies in Tab 17.</t>
  </si>
  <si>
    <t xml:space="preserve">Evidence of land value is required (see Tab 1). The value of the land must be included in "Total Residential Project Development Costs" below as evidenced in Tab 1.  
Donated land value must be included in Total Project Cost and the Sources and Uses Budget.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</si>
  <si>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</si>
  <si>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</si>
  <si>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</si>
  <si>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</si>
  <si>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</si>
  <si>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</si>
  <si>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</si>
  <si>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</si>
  <si>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</si>
  <si>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</si>
  <si>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</si>
  <si>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</si>
  <si>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</si>
  <si>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</si>
  <si>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</si>
  <si>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</si>
  <si>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Native American Apportionment: Total Possible Points: 98, Minimum Point Threshold: 83</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</si>
  <si>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</si>
  <si>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</si>
  <si>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</si>
  <si>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</si>
  <si>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</si>
  <si>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</si>
  <si>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3/4 mile of a public elementary school; 1 mile of a public middle school; or 1.5 miles of a public high school (an additional 1 mile for each public school type for Rural set-aside projects), and the site is within the attendance area of that school.</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</si>
  <si>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</si>
  <si>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</si>
  <si>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</si>
  <si>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r>
      <t xml:space="preserve">15 YEAR PROJECT CASH FLOW PROJECTIONS - </t>
    </r>
    <r>
      <rPr>
        <sz val="12"/>
        <rFont val="Arial"/>
        <family val="2"/>
      </rPr>
      <t>Refer to TCAC Regulation Sections 10322(h)(22), 10325(f)(5), 10326(g)(4), 10327(f) and (g).</t>
    </r>
  </si>
  <si>
    <t>Existing Improvements Cost or Value</t>
  </si>
  <si>
    <t>Please contact Diane.Soohoo@treasurer.ca.gov if you find any errors in the electronic application. For general application questions, please contact the regional analyst.</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</si>
  <si>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</si>
  <si>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</si>
  <si>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</si>
  <si>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</si>
  <si>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</si>
  <si>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</si>
  <si>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</si>
  <si>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t>2nd Housing type/ Non SpNs Units:</t>
  </si>
  <si>
    <r>
      <t xml:space="preserve">Number of residential </t>
    </r>
    <r>
      <rPr>
        <u/>
        <sz val="11"/>
        <rFont val="Arial"/>
        <family val="2"/>
      </rPr>
      <t>units</t>
    </r>
    <r>
      <rPr>
        <sz val="11"/>
        <rFont val="Arial"/>
        <family val="2"/>
      </rPr>
      <t xml:space="preserve"> in project:</t>
    </r>
  </si>
  <si>
    <r>
      <t xml:space="preserve">Number of residential </t>
    </r>
    <r>
      <rPr>
        <u/>
        <sz val="11"/>
        <rFont val="Arial"/>
        <family val="2"/>
      </rPr>
      <t>bedrooms</t>
    </r>
    <r>
      <rPr>
        <sz val="11"/>
        <rFont val="Arial"/>
        <family val="2"/>
      </rPr>
      <t>:</t>
    </r>
  </si>
  <si>
    <r>
      <t xml:space="preserve">Enter Number of </t>
    </r>
    <r>
      <rPr>
        <u/>
        <sz val="11"/>
        <rFont val="Arial"/>
        <family val="2"/>
      </rPr>
      <t>SpNs bedrooms:</t>
    </r>
  </si>
  <si>
    <r>
      <t xml:space="preserve">Number of </t>
    </r>
    <r>
      <rPr>
        <b/>
        <u/>
        <sz val="11"/>
        <rFont val="Arial"/>
        <family val="2"/>
      </rPr>
      <t>Non</t>
    </r>
    <r>
      <rPr>
        <u/>
        <sz val="11"/>
        <rFont val="Arial"/>
        <family val="2"/>
      </rPr>
      <t xml:space="preserve"> SpNs bedrooms</t>
    </r>
    <r>
      <rPr>
        <sz val="11"/>
        <rFont val="Arial"/>
        <family val="2"/>
      </rPr>
      <t>:</t>
    </r>
  </si>
  <si>
    <r>
      <t xml:space="preserve">Architect certification of sustainable building methods that will be incorporated into the project. Provide evidence of eligibility and include signed: </t>
    </r>
    <r>
      <rPr>
        <b/>
        <sz val="10"/>
        <rFont val="Arial"/>
        <family val="2"/>
      </rPr>
      <t>ATTACHMENT 25: Architect Sustainable Building Method Certification</t>
    </r>
  </si>
  <si>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</si>
  <si>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</si>
  <si>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</si>
  <si>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</si>
  <si>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</si>
  <si>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</si>
  <si>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Mail the application materials to TCAC at: 915 Capitol Mall, Room 485, Sacramento, CA 95814. 
Enclose a $2,000 application filing fee in the form of a check (for scattered site projects in differing jurisdictions, an extra $1000 application filing fee is required per additional local review). If the local review agency(ies) has agreed to waive their $1,000 portion of the fee, enclose written confirmation from the local review agency(ies).
Refer to the TCAC website for more complete filing instructions:</t>
  </si>
  <si>
    <t>Project in DDA/QCT but not requesting 130% boost:</t>
  </si>
  <si>
    <t>Project Type:</t>
  </si>
  <si>
    <t xml:space="preserve">Total interior amenity space square footage (TCAC Regulation Section 10325(g)(1)): </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</si>
  <si>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</si>
  <si>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</si>
  <si>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</si>
  <si>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</si>
  <si>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Health or behavioral health services**</t>
  </si>
  <si>
    <r>
      <t>1</t>
    </r>
    <r>
      <rPr>
        <sz val="11"/>
        <rFont val="Arial"/>
        <family val="2"/>
      </rPr>
      <t xml:space="preserve"> *Items 5, 6, 11, 12 may be shown as # of Hours per Week. **Applicants proposing to provide item #10 do not need to provide this information. 1 FTE = 2,080 hours per year.</t>
    </r>
  </si>
  <si>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</si>
  <si>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</si>
  <si>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</si>
  <si>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</si>
  <si>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</si>
  <si>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</si>
  <si>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</si>
  <si>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</si>
  <si>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</si>
  <si>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</si>
  <si>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</si>
  <si>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</si>
  <si>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</si>
  <si>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</si>
  <si>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</si>
  <si>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</si>
  <si>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</si>
  <si>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</si>
  <si>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Scattered site projects. A scattered site more than 1 mile (1.5 miles for Rural set-aside) from the nearest other site with services must provide services independently.</t>
  </si>
  <si>
    <t>Install bamboo, stained concrete, cork, salvaged or FSC-Certified wood, natural linoleum, natural rubber, or ceramic tile in all interior floor space other than units (where no VOC adhesives or backing is also used). 
Threshold Basis Limit increase 2%.</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</si>
  <si>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</si>
  <si>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</si>
  <si>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</si>
  <si>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</si>
  <si>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</si>
  <si>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</si>
  <si>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</si>
  <si>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</si>
  <si>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</si>
  <si>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</si>
  <si>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</si>
  <si>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</si>
  <si>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</si>
  <si>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E(2) Lowest Income for 10% of Total Low-Income Units at no greater than 30% AMI</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</si>
  <si>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</si>
  <si>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</si>
  <si>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</si>
  <si>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</si>
  <si>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</si>
  <si>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</si>
  <si>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</si>
  <si>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</si>
  <si>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</si>
  <si>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</si>
  <si>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</si>
  <si>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</si>
  <si>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</si>
  <si>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</si>
  <si>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</si>
  <si>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36 hours instruction each year (18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</si>
  <si>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</si>
  <si>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</si>
  <si>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</si>
  <si>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</si>
  <si>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</si>
  <si>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</si>
  <si>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</si>
  <si>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</si>
  <si>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</si>
  <si>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</si>
  <si>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</si>
  <si>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</si>
  <si>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Minimum ratio of 1 FTE Service Coordinator/Other Services Specialist to 600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</si>
  <si>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</si>
  <si>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</si>
  <si>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</si>
  <si>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</si>
  <si>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</si>
  <si>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</si>
  <si>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</si>
  <si>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</si>
  <si>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r>
      <t>Bonus for new construction large-family projects in high/higher resource area based on TCAC/HCD Opportunity Area Map</t>
    </r>
    <r>
      <rPr>
        <sz val="11"/>
        <rFont val="Arial"/>
        <family val="2"/>
      </rPr>
      <t xml:space="preserve"> (Please see TCAC Regulations 10325(c)(9)(C) for projects excluded):</t>
    </r>
  </si>
  <si>
    <t>The Prorated Commercial Cost Deduction To Leveraged Soft Financing Must Be Calculated First Before Applying Any Subsidy Adjustment/Increase To The Numerator. TCAC staff may adjust this ratio as deemed appropriate.</t>
  </si>
  <si>
    <t xml:space="preserve">
Requested Unadjusted Eligible Basis </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</si>
  <si>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</si>
  <si>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</si>
  <si>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</si>
  <si>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</si>
  <si>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</si>
  <si>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</si>
  <si>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</si>
  <si>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</si>
  <si>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</si>
  <si>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</si>
  <si>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http://www.treasurer.ca.gov/ctcac/2019/lra/index.asp</t>
  </si>
  <si>
    <t xml:space="preserve">http://www.treasurer.ca.gov/ctcac/2019/methodology.pdf </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</si>
  <si>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</si>
  <si>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</si>
  <si>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r>
      <t xml:space="preserve">Certification that owners, property managers, and service providers will be incompliance with the core components of Housing First, as defined in Welfare and Institutions Code Section 8255(b), with respect to the units designated for homeless households.; </t>
    </r>
    <r>
      <rPr>
        <u/>
        <sz val="10"/>
        <rFont val="Arial"/>
        <family val="2"/>
      </rPr>
      <t>AND</t>
    </r>
  </si>
  <si>
    <t>Acquisition and Rehabilitation/Rehabilitation-only Projects (including Resyndication projects)</t>
  </si>
  <si>
    <r>
      <rPr>
        <b/>
        <sz val="10"/>
        <rFont val="Arial"/>
        <family val="2"/>
      </rPr>
      <t>NOTE</t>
    </r>
    <r>
      <rPr>
        <sz val="10"/>
        <rFont val="Arial"/>
        <family val="2"/>
      </rPr>
      <t>: Rehabilitation Scattered Site Projects with more than one housing type as permitted by 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</si>
  <si>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</si>
  <si>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</si>
  <si>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</si>
  <si>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</si>
  <si>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</si>
  <si>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</si>
  <si>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</si>
  <si>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</si>
  <si>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</si>
  <si>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</si>
  <si>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</si>
  <si>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</si>
  <si>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</si>
  <si>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</si>
  <si>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</si>
  <si>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</si>
  <si>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</si>
  <si>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r>
      <t>Type of Commitment Attached (e.g. letter, MOU, contract)</t>
    </r>
    <r>
      <rPr>
        <b/>
        <sz val="11"/>
        <rFont val="Calibri"/>
        <family val="2"/>
      </rPr>
      <t>³</t>
    </r>
  </si>
  <si>
    <r>
      <t>Cash Flow from Operation</t>
    </r>
    <r>
      <rPr>
        <b/>
        <sz val="11"/>
        <rFont val="Calibri"/>
        <family val="2"/>
      </rPr>
      <t>²</t>
    </r>
    <r>
      <rPr>
        <b/>
        <sz val="11"/>
        <rFont val="Arial"/>
        <family val="2"/>
      </rPr>
      <t>, Grant, In Kind, or Others</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</si>
  <si>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</si>
  <si>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</si>
  <si>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Projects w/ building(s) located in DDA/QCT areas &amp; Non-DDA/Non-QCT areas, bifurcate accordingly.</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</si>
  <si>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TCAC may correct applicant errors in carrying out this largest-to-smallest unit protocol.</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</si>
  <si>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</si>
  <si>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</si>
  <si>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10 points will be available to projects that document all of the above and are able to begin construction within 180 days* of the Credit Reservation, as evidenced by submission of the requirements stated in 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In the event that one of the above criteria have NOT been met, 5 points may be awarded for the one that has been met. In such cases, the 180-day requirements will not apply to projects that do not obtain the maximum points in this category. 
</t>
  </si>
  <si>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</si>
  <si>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</si>
  <si>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</si>
  <si>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</si>
  <si>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r>
      <t>Amenities must be appropriate to the tenant population served.  The amenity must be in place at the time of application (refer to TCAC regulations and the Checklist for limited exceptions).</t>
    </r>
    <r>
      <rPr>
        <sz val="8"/>
        <rFont val="Arial"/>
        <family val="2"/>
      </rPr>
      <t xml:space="preserve">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8"/>
        <color rgb="FFC00000"/>
        <rFont val="Arial"/>
        <family val="2"/>
      </rPr>
      <t>An application proposing a project located on multiple scattered sites shall be scored proportionately in the site amenities based upon (i) each site’s score, and (ii) the percentage of units represented by each site</t>
    </r>
    <r>
      <rPr>
        <sz val="8"/>
        <rFont val="Arial"/>
        <family val="2"/>
      </rPr>
      <t xml:space="preserve">. </t>
    </r>
    <r>
      <rPr>
        <b/>
        <sz val="8"/>
        <rFont val="Arial"/>
        <family val="2"/>
      </rPr>
      <t>Proportional scoring</t>
    </r>
    <r>
      <rPr>
        <sz val="8"/>
        <rFont val="Arial"/>
        <family val="2"/>
      </rPr>
      <t xml:space="preserve">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r>
  </si>
  <si>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</si>
  <si>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</si>
  <si>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</si>
  <si>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</si>
  <si>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</si>
  <si>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</si>
  <si>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</si>
  <si>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</si>
  <si>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</si>
  <si>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</si>
  <si>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</si>
  <si>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</si>
  <si>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</si>
  <si>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</si>
  <si>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</si>
  <si>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t>60-80**</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</si>
  <si>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</si>
  <si>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</si>
  <si>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</si>
  <si>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</si>
  <si>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</si>
  <si>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</si>
  <si>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</si>
  <si>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</si>
  <si>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</si>
  <si>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</si>
  <si>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</si>
  <si>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</si>
  <si>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</si>
  <si>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</si>
  <si>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completion.  I certify and guarantee that any tenant services proposed under TCAC Regulation Section 10325(c)(5)(B)</t>
  </si>
  <si>
    <t>provided to tenants for a period of at least 15 years, free of charge (except child care).</t>
  </si>
  <si>
    <t xml:space="preserve">will be available within 6 months of the project's placed in service date, will be of a regular and ongoing nature and </t>
  </si>
  <si>
    <t xml:space="preserve">the project, unless a waiver has been approved by TCAC. The project will at least maintain the installed energy </t>
  </si>
  <si>
    <t xml:space="preserve">guarantee that each item identified in TCAC’s minimum construction standards will be incorporated into the design of </t>
  </si>
  <si>
    <t>https://www.treasurer.ca.gov/ctcac/2019/submitals/competitive.asp</t>
  </si>
  <si>
    <t>https://www.treasurer.ca.gov/ctcac/forms/transfer-event-questionnaire.pdf</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</si>
  <si>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</si>
  <si>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</si>
  <si>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</si>
  <si>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</si>
  <si>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</si>
  <si>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</si>
  <si>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</si>
  <si>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</si>
  <si>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</si>
  <si>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</si>
  <si>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</si>
  <si>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</si>
  <si>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t>Applicants must submit all of the application materials electronically on a USB flash drive.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</si>
  <si>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</si>
  <si>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</si>
  <si>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</si>
  <si>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I. INSTRUCTIONS - SECTION 1: INSTRUCTIONS</t>
  </si>
  <si>
    <t>2020 APPLICATION CHECKLIST -  9% PROJECTS</t>
  </si>
  <si>
    <t>TWO ELECTRONIC VERSIONS OF THE APPLICATION IN THE FORM OF A USB FLASH DRIVE TO TCAC. THE APPLICATION MUST BE SIGNED.</t>
  </si>
  <si>
    <t xml:space="preserve">Applicant Statement and Certification </t>
  </si>
  <si>
    <t>an originally signed applicant certification.</t>
  </si>
  <si>
    <t>The Electronic California Tax Credit Allocation Committee (TCAC) Application was designed to enhance consistency of information, increase efficiency in the application process, and reduce the amount of paperwork required for a TCAC tax credit application. All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</si>
  <si>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 xml:space="preserve">II. APPLICATION - SECTION 1: APPLICANT STATEMENT AND CERTIFICATION </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</si>
  <si>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</si>
  <si>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</si>
  <si>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</si>
  <si>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</si>
  <si>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</si>
  <si>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</si>
  <si>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</si>
  <si>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</si>
  <si>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</si>
  <si>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</si>
  <si>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</si>
  <si>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</si>
  <si>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</si>
  <si>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</si>
  <si>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</si>
  <si>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</si>
  <si>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</si>
  <si>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</si>
  <si>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</si>
  <si>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</si>
  <si>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Newly constructed project buildings shall be more energy efficient than 2019 Energy Efficiency Standards (CA Code of Regulations, Title 24, Part 6),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</si>
  <si>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</si>
  <si>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</si>
  <si>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Plus (+) 5% basis adjustment</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</si>
  <si>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</si>
  <si>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7% basis adjustment - Parking (New Construction)</t>
  </si>
  <si>
    <t>For new construction projects required to provide parking beneath residential units (not "tuck under" parking) or through construction of an on-site parking structure of two or more levels.</t>
  </si>
  <si>
    <t>Plus (+) 2% basis adjustment - Daycare</t>
  </si>
  <si>
    <t>For projects where a day care center is part of the development.</t>
  </si>
  <si>
    <t>Plus (+) 2% basis adjustment - 100% Special Needs</t>
  </si>
  <si>
    <t>For projects where 100 percent of the Low-Income Units are for Special Needs populations.</t>
  </si>
  <si>
    <t>For projects applying under Section 10325 or Section 10326 of these regulations that include one or more of the features in the section: Item (e) Features.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</si>
  <si>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</si>
  <si>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</si>
  <si>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</si>
  <si>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r>
      <t xml:space="preserve">Local development impact fees required to be paid to local government entities.  Certification from local entities assessing fees also required.  </t>
    </r>
    <r>
      <rPr>
        <b/>
        <sz val="10"/>
        <rFont val="Arial"/>
        <family val="2"/>
      </rPr>
      <t>WAIVED IMPACT FEES ARE INELIGIBLE.</t>
    </r>
  </si>
  <si>
    <t xml:space="preserve">Plus (+) Local Development Impact Fees </t>
  </si>
  <si>
    <t>Plus (+) 10% basis adjustment - Elevator</t>
  </si>
  <si>
    <t>For projects wherein at least 95% of the project's upper floor units are serviced by an elevator.</t>
  </si>
  <si>
    <r>
      <t xml:space="preserve">For a project that is: (i) in a county that has an unadjusted 9% threshold basis limit for a 2-bedroom unit equal to or less than $400,000; </t>
    </r>
    <r>
      <rPr>
        <u/>
        <sz val="10"/>
        <rFont val="Arial"/>
        <family val="2"/>
      </rPr>
      <t>AND</t>
    </r>
    <r>
      <rPr>
        <sz val="10"/>
        <rFont val="Arial"/>
        <family val="2"/>
      </rPr>
      <t xml:space="preserve"> (ii) located in a census tract designated on the TCAC/HCD Opportunity Area Map as Highest or High Resource.</t>
    </r>
  </si>
  <si>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</si>
  <si>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</si>
  <si>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</si>
  <si>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</si>
  <si>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</si>
  <si>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</si>
  <si>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</si>
  <si>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"Scattered Site" def. TCAC Reg. § 10302(ll)</t>
  </si>
  <si>
    <t>of TCAC Regs  §10325(g)(3)(A), use 30% AMI rent limits</t>
  </si>
  <si>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</si>
  <si>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</si>
  <si>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</si>
  <si>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</si>
  <si>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</si>
  <si>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</si>
  <si>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</si>
  <si>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Enforceable financing commitment, as defined in TCAC Regs §10325(f)(3), for all construction financing</t>
  </si>
  <si>
    <t>§12206(c)(4) of Rev. and Tax Code for 95% eligible basis:</t>
  </si>
  <si>
    <t xml:space="preserve">NOTE: A single Attachment 26 form may be submitted for the following point subcategories, or if multiple agencies/departments are involved, multiple forms should be provided as necessary. </t>
  </si>
  <si>
    <t>Reg. Section 10325(c)(7)(A)&amp;(B)</t>
  </si>
  <si>
    <t>Reg. §10325(c)(7)(A)</t>
  </si>
  <si>
    <t>Evidence, as verified by the appropriate officials on a Committee-provided form (Attachment 16) signed by an appropriate local government planning official of the applicable local jurisdiction, that all applicable local land use approvals have been obtained as described in Section 10325(f)(4) [Reg. §10325(c)(7)(B)]</t>
  </si>
  <si>
    <t>For new construction projects committing to points for energy efficiency beyond 2019 Title 24 Standards or energy efficiency with renewable energy, submit a Sustainable Building Methods and Energy Efficiency Requirements Workbook and accompanying documentation, to be completed by a qualified energy analyst, if not included in Tab 10.</t>
  </si>
  <si>
    <t>Select the appropriate TCAC geographic area and provide the requested information.</t>
  </si>
  <si>
    <t xml:space="preserve">Complete as appropriate.  Amounts should be consistent and verifiable  with information in the </t>
  </si>
  <si>
    <t>application and Checklist attachments.</t>
  </si>
  <si>
    <t>This section must be completed. Note that TCAC will independently determine each project's final</t>
  </si>
  <si>
    <t xml:space="preserve">tiebreaker. </t>
  </si>
  <si>
    <r>
      <t xml:space="preserve">Evidence, as verified by the appropriate officials on a Committee-provided form (ATTACHMENT 26: Approvals Necessary to Begin Construction) signed by an appropriate local government planning official of the applicable local jurisdiction, that all applicable local land use approvals have been obtained as described in TCAC Regs §10325(f)(4). </t>
    </r>
    <r>
      <rPr>
        <b/>
        <sz val="8"/>
        <rFont val="Arial"/>
        <family val="2"/>
      </rPr>
      <t xml:space="preserve">
</t>
    </r>
    <r>
      <rPr>
        <sz val="8"/>
        <rFont val="Arial"/>
        <family val="2"/>
      </rPr>
      <t xml:space="preserve">
</t>
    </r>
  </si>
  <si>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</si>
  <si>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</si>
  <si>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2020 COMPETITIVE 9% APPLICATION FOR LOW-INCOME HOUSING TAX CREDITS</t>
  </si>
  <si>
    <t>2020 Attachments – Electronic Submission Guide</t>
  </si>
  <si>
    <t>, 2020 at</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</si>
  <si>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</si>
  <si>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</si>
  <si>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</si>
  <si>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r>
      <t xml:space="preserve">        </t>
    </r>
    <r>
      <rPr>
        <b/>
        <sz val="10"/>
        <rFont val="Arial"/>
        <family val="2"/>
      </rPr>
      <t>ATTACHMENT 21: General Partner (G.P.) Experience</t>
    </r>
  </si>
  <si>
    <t xml:space="preserve">If not requesting Management Company Experience points under Tab 22, provide evidence that the property management company meets the minimum scoring standards of Section 10325(c)(1)(B) and include a signed: </t>
  </si>
  <si>
    <r>
      <t xml:space="preserve">       </t>
    </r>
    <r>
      <rPr>
        <b/>
        <sz val="10"/>
        <rFont val="Arial"/>
        <family val="2"/>
      </rPr>
      <t>ATTACHMENT 22: Management Company Experience</t>
    </r>
  </si>
  <si>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</si>
  <si>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 xml:space="preserve">Rehabilitation projects:  </t>
  </si>
  <si>
    <t>Sustainable Building Method and Energy Efficiency Requirements Workbook and accompanying documentation, to be completed by a qualified energy analyst.</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</si>
  <si>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</si>
  <si>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</si>
  <si>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APPLYING FOR FEDERAL CREDIT</t>
  </si>
  <si>
    <t>PURSUANT TO HR 1865, FURTHER</t>
  </si>
  <si>
    <t>CONSOLIDATED APPROPRIATIONS</t>
  </si>
  <si>
    <r>
      <t xml:space="preserve">ACT, 2020 </t>
    </r>
    <r>
      <rPr>
        <b/>
        <sz val="10"/>
        <rFont val="Arial"/>
        <family val="2"/>
      </rPr>
      <t>CALIFORNIA DISASTERS</t>
    </r>
  </si>
  <si>
    <t>4% 2020 TBLs</t>
  </si>
  <si>
    <t>9% 2020 TBLs</t>
  </si>
  <si>
    <t>2020 100% RENTS</t>
  </si>
  <si>
    <t xml:space="preserve">SRO Projects </t>
  </si>
  <si>
    <t>Reg. §§ 10325(g)(4)(A) &amp; (B)</t>
  </si>
  <si>
    <t>ATTACHMENT 4(E): Applicant SRO Eligibility Certification</t>
  </si>
  <si>
    <t>Reg. §§ 10325(g)(5)(A) through (J)</t>
  </si>
  <si>
    <t>Family, Senior, SRO or At-Risk Projects</t>
  </si>
  <si>
    <t>Large Family, Senior, SRO, At-Risk, Number of Bedrooms =</t>
  </si>
  <si>
    <t>a) Large Family, Senior, SRO, At-Risk projects:</t>
  </si>
  <si>
    <t>June 19, 2020 Version</t>
  </si>
  <si>
    <t>Otay Affordable II V8, L.P.</t>
  </si>
  <si>
    <t>Otay Ranch II</t>
  </si>
  <si>
    <t>City of Chula Vista</t>
  </si>
  <si>
    <t>Leilani Hines</t>
  </si>
  <si>
    <t>Housing Manager</t>
  </si>
  <si>
    <t>276 Fourth Ave</t>
  </si>
  <si>
    <t>Chula Vista</t>
  </si>
  <si>
    <t>619-691-5263</t>
  </si>
  <si>
    <t>619-585-5698</t>
  </si>
  <si>
    <t>lhines@chulavistaca.gov</t>
  </si>
  <si>
    <t>North of Main Street and West of SR-125 Toll Road</t>
  </si>
  <si>
    <t>40%/60%</t>
  </si>
  <si>
    <t>11150 W. Olympic Blvd, Suite 620</t>
  </si>
  <si>
    <t>CA</t>
  </si>
  <si>
    <t>Chris Maffris</t>
  </si>
  <si>
    <t>310-575-3543</t>
  </si>
  <si>
    <t>310-575-3563</t>
  </si>
  <si>
    <t>cmaffris@metahousing.com</t>
  </si>
  <si>
    <t>Meta Housing Corporation</t>
  </si>
  <si>
    <t>Managing GP</t>
  </si>
  <si>
    <t>384 Forest Ave, Suite 14</t>
  </si>
  <si>
    <t>Laguna Beach</t>
  </si>
  <si>
    <t>Deborah Willard</t>
  </si>
  <si>
    <t>949-715-8497</t>
  </si>
  <si>
    <t>deborah@ffah.org</t>
  </si>
  <si>
    <t>FFAH V, Inc.</t>
  </si>
  <si>
    <t>Otay Affordable II V8, LLC</t>
  </si>
  <si>
    <t>Administrative GP</t>
  </si>
  <si>
    <t>11150 W. Olympic Blvd. Suite 620</t>
  </si>
  <si>
    <t>Developer</t>
  </si>
  <si>
    <t>Los Angeles, CA 90064</t>
  </si>
  <si>
    <t>Dahlin Group Architecture and Planning</t>
  </si>
  <si>
    <t>5865 Owens Drive</t>
  </si>
  <si>
    <t>Pleasanton, CA 94588</t>
  </si>
  <si>
    <t>Jirair Garabedian</t>
  </si>
  <si>
    <t>925-251-7200</t>
  </si>
  <si>
    <t>jirair.garabedian@dahlingroup.com</t>
  </si>
  <si>
    <t xml:space="preserve">Bocarsly Emden Cowan Esmail &amp; Arndt LLP </t>
  </si>
  <si>
    <t>633 W. Fifth St., 64th Fl</t>
  </si>
  <si>
    <t>Los Angeles, CA 90071</t>
  </si>
  <si>
    <t>Nicole Deddens</t>
  </si>
  <si>
    <t>213-239-8029</t>
  </si>
  <si>
    <t>213-229-0765</t>
  </si>
  <si>
    <t>ndeddens@bocarsly.com</t>
  </si>
  <si>
    <t>TBD</t>
  </si>
  <si>
    <t>Novogradac &amp; Company LLP</t>
  </si>
  <si>
    <t>249 E. Ocean Blvd., Ste 900</t>
  </si>
  <si>
    <t>Long Beach, CA 90802</t>
  </si>
  <si>
    <t>Bill Letsinger</t>
  </si>
  <si>
    <t>(562) 256-2340</t>
  </si>
  <si>
    <t>(562) 432-9483</t>
  </si>
  <si>
    <t>Bill.Letsinger@novoco.com</t>
  </si>
  <si>
    <t>RedStone Equity Partners</t>
  </si>
  <si>
    <t>580 Armada Drive, Suite 235</t>
  </si>
  <si>
    <t>Carlsbad, CA 92008</t>
  </si>
  <si>
    <t>Matt Grosz</t>
  </si>
  <si>
    <t>(619) 535-3903</t>
  </si>
  <si>
    <t>matt.grosz@redstoneequity.com</t>
  </si>
  <si>
    <t>11044 Research Blvd. Bldg C, Ste 400</t>
  </si>
  <si>
    <t>Austin, TX 78759</t>
  </si>
  <si>
    <t>Rachel Denton</t>
  </si>
  <si>
    <t>512-349-3215</t>
  </si>
  <si>
    <t>rachel.denton@novoco.com</t>
  </si>
  <si>
    <t>WSH Management</t>
  </si>
  <si>
    <t>18881 Von Karman Ave, Suite 720</t>
  </si>
  <si>
    <t>Irvine, CA 92612</t>
  </si>
  <si>
    <t>Kim Pollack</t>
  </si>
  <si>
    <t>949-478-8201</t>
  </si>
  <si>
    <t>949-748-8220</t>
  </si>
  <si>
    <t>kimp@wshmgmt.com</t>
  </si>
  <si>
    <t>760-918-8200</t>
  </si>
  <si>
    <t>Other (Specify below)</t>
  </si>
  <si>
    <t>Multi-Family Apartments</t>
  </si>
  <si>
    <t>Deferred Operating Reserve</t>
  </si>
  <si>
    <t>Deferred Developer Fee</t>
  </si>
  <si>
    <t>130 S. State College Blvd.</t>
  </si>
  <si>
    <t>Brea, CA 92821</t>
  </si>
  <si>
    <t>Daniel Bronfman</t>
  </si>
  <si>
    <t>925-386-0760</t>
  </si>
  <si>
    <t>1903 Wright Place, Suite 220</t>
  </si>
  <si>
    <t>Steve Levenson</t>
  </si>
  <si>
    <t>Carryback Loan</t>
  </si>
  <si>
    <t>Tax Credit Equity - Federal</t>
  </si>
  <si>
    <t>5800 Armada Drive, Suite 235</t>
  </si>
  <si>
    <t>619-535-3903</t>
  </si>
  <si>
    <t>Tax Credit Equity</t>
  </si>
  <si>
    <t>11150 W Olympic Blvd. Suite 620</t>
  </si>
  <si>
    <t>Kasey Burke</t>
  </si>
  <si>
    <t>Deferred Reserve</t>
  </si>
  <si>
    <t>Deferred Fee</t>
  </si>
  <si>
    <t>Seller Carryback</t>
  </si>
  <si>
    <t>Air Conditioning</t>
  </si>
  <si>
    <t>July</t>
  </si>
  <si>
    <t>George Russo</t>
  </si>
  <si>
    <t>Chief Financial Officer, Otay Affordable II V8, LLC, AGP of Otay Afforable II V8, L.P.</t>
  </si>
  <si>
    <t xml:space="preserve">MF - Multi-Family Residential </t>
  </si>
  <si>
    <t>RM-2; 46.3 du/ac</t>
  </si>
  <si>
    <t>Employee Burden</t>
  </si>
  <si>
    <t>Fire Alarm/Sprinkler Service</t>
  </si>
  <si>
    <t>Business License Tax</t>
  </si>
  <si>
    <t>Other: Construction Loan interest Post CofO</t>
  </si>
  <si>
    <t>Other: Misc.</t>
  </si>
  <si>
    <t>Other: Utilities</t>
  </si>
  <si>
    <t>FFAH V Otay Ranch II, LLC</t>
  </si>
  <si>
    <t>Not Applicable</t>
  </si>
  <si>
    <t>WSH Management, Inc.</t>
  </si>
  <si>
    <t>60' or 5 stories</t>
  </si>
  <si>
    <t>2.0 spaces for 2 bedroom units, 2.25 spaces for 3 bedroom units</t>
  </si>
  <si>
    <t>84 Hrs/Year</t>
  </si>
  <si>
    <t>312 Hrs/Year</t>
  </si>
  <si>
    <t>Cash Flow</t>
  </si>
  <si>
    <t>MOU</t>
  </si>
  <si>
    <t>Embrace Foundation</t>
  </si>
  <si>
    <t>HomeFed Otay Land II, LLC</t>
  </si>
  <si>
    <t>Pacific Western Bank - Construction Loan</t>
  </si>
  <si>
    <t>Pacific Western Bank - Permanent Loan</t>
  </si>
  <si>
    <t>Permanent Loan</t>
  </si>
  <si>
    <t>Construction Loan</t>
  </si>
  <si>
    <t>Housing Authority of the County of San Diego (HACSD)</t>
  </si>
  <si>
    <t>Sponsor Distribution</t>
  </si>
  <si>
    <t xml:space="preserve">Seller Carryback </t>
  </si>
  <si>
    <t>644-070-21-00</t>
  </si>
  <si>
    <t>Erin N. Ruhe</t>
  </si>
  <si>
    <t>Other: Partnership Fees</t>
  </si>
  <si>
    <t>HOMEFED OTAY LAND II, LLC - Seller Carryback Loan</t>
  </si>
  <si>
    <t>Supplies</t>
  </si>
  <si>
    <t xml:space="preserve">MOU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</si>
</sst>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s>
  <fonts count="129">
    <font>
      <sz val="10"/>
      <name val="Arial"/>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vertAlign val="superscript"/>
      <sz val="11"/>
      <name val="Arial"/>
      <family val="2"/>
    </font>
    <font>
      <b/>
      <sz val="11"/>
      <color indexed="9"/>
      <name val="Arial"/>
      <family val="2"/>
    </font>
    <font>
      <b/>
      <sz val="11"/>
      <name val="Arial"/>
      <family val="2"/>
    </font>
    <font>
      <b/>
      <vertAlign val="superscript"/>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b/>
      <sz val="11"/>
      <color indexed="9"/>
      <name val="Arial"/>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11"/>
      <name val="Calibri"/>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7"/>
      <color indexed="10"/>
      <name val="Arial"/>
      <family val="2"/>
    </font>
    <font>
      <sz val="8.8000000000000007"/>
      <name val="Arial"/>
      <family val="2"/>
    </font>
    <font>
      <b/>
      <u/>
      <sz val="11"/>
      <color rgb="FFC00000"/>
      <name val="Arial"/>
      <family val="2"/>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solid">
        <fgColor indexed="31"/>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s>
  <borders count="73">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574">
    <xf numFmtId="0" fontId="0" fillId="0" borderId="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9" fillId="27" borderId="0" applyNumberFormat="0" applyBorder="0" applyAlignment="0" applyProtection="0"/>
    <xf numFmtId="0" fontId="89" fillId="27" borderId="0" applyNumberFormat="0" applyBorder="0" applyAlignment="0" applyProtection="0"/>
    <xf numFmtId="0" fontId="89" fillId="28" borderId="0" applyNumberFormat="0" applyBorder="0" applyAlignment="0" applyProtection="0"/>
    <xf numFmtId="0" fontId="89" fillId="29" borderId="0" applyNumberFormat="0" applyBorder="0" applyAlignment="0" applyProtection="0"/>
    <xf numFmtId="0" fontId="89" fillId="29" borderId="0" applyNumberFormat="0" applyBorder="0" applyAlignment="0" applyProtection="0"/>
    <xf numFmtId="0" fontId="89" fillId="30" borderId="0" applyNumberFormat="0" applyBorder="0" applyAlignment="0" applyProtection="0"/>
    <xf numFmtId="0" fontId="89" fillId="30" borderId="0" applyNumberFormat="0" applyBorder="0" applyAlignment="0" applyProtection="0"/>
    <xf numFmtId="0" fontId="89" fillId="31" borderId="0" applyNumberFormat="0" applyBorder="0" applyAlignment="0" applyProtection="0"/>
    <xf numFmtId="0" fontId="89" fillId="32" borderId="0" applyNumberFormat="0" applyBorder="0" applyAlignment="0" applyProtection="0"/>
    <xf numFmtId="0" fontId="89" fillId="32" borderId="0" applyNumberFormat="0" applyBorder="0" applyAlignment="0" applyProtection="0"/>
    <xf numFmtId="0" fontId="89" fillId="33" borderId="0" applyNumberFormat="0" applyBorder="0" applyAlignment="0" applyProtection="0"/>
    <xf numFmtId="0" fontId="89" fillId="33" borderId="0" applyNumberFormat="0" applyBorder="0" applyAlignment="0" applyProtection="0"/>
    <xf numFmtId="0" fontId="89" fillId="34" borderId="0" applyNumberFormat="0" applyBorder="0" applyAlignment="0" applyProtection="0"/>
    <xf numFmtId="0" fontId="89" fillId="34" borderId="0" applyNumberFormat="0" applyBorder="0" applyAlignment="0" applyProtection="0"/>
    <xf numFmtId="0" fontId="89" fillId="35" borderId="0" applyNumberFormat="0" applyBorder="0" applyAlignment="0" applyProtection="0"/>
    <xf numFmtId="0" fontId="89" fillId="35" borderId="0" applyNumberFormat="0" applyBorder="0" applyAlignment="0" applyProtection="0"/>
    <xf numFmtId="0" fontId="89" fillId="36" borderId="0" applyNumberFormat="0" applyBorder="0" applyAlignment="0" applyProtection="0"/>
    <xf numFmtId="0" fontId="89" fillId="36" borderId="0" applyNumberFormat="0" applyBorder="0" applyAlignment="0" applyProtection="0"/>
    <xf numFmtId="0" fontId="89" fillId="37" borderId="0" applyNumberFormat="0" applyBorder="0" applyAlignment="0" applyProtection="0"/>
    <xf numFmtId="0" fontId="89" fillId="38" borderId="0" applyNumberFormat="0" applyBorder="0" applyAlignment="0" applyProtection="0"/>
    <xf numFmtId="0" fontId="90" fillId="39" borderId="0" applyNumberFormat="0" applyBorder="0" applyAlignment="0" applyProtection="0"/>
    <xf numFmtId="0" fontId="90" fillId="39" borderId="0" applyNumberFormat="0" applyBorder="0" applyAlignment="0" applyProtection="0"/>
    <xf numFmtId="0" fontId="91" fillId="40" borderId="33" applyNumberFormat="0" applyAlignment="0" applyProtection="0"/>
    <xf numFmtId="0" fontId="91" fillId="40" borderId="33" applyNumberFormat="0" applyAlignment="0" applyProtection="0"/>
    <xf numFmtId="0" fontId="92" fillId="41" borderId="34" applyNumberFormat="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77"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63" fillId="0" borderId="0" applyFont="0" applyFill="0" applyBorder="0" applyAlignment="0" applyProtection="0"/>
    <xf numFmtId="43" fontId="10" fillId="0" borderId="0" applyFont="0" applyFill="0" applyBorder="0" applyAlignment="0" applyProtection="0"/>
    <xf numFmtId="43" fontId="63" fillId="0" borderId="0" applyFont="0" applyFill="0" applyBorder="0" applyAlignment="0" applyProtection="0"/>
    <xf numFmtId="44" fontId="1" fillId="0" borderId="0" applyFont="0" applyFill="0" applyBorder="0" applyAlignment="0" applyProtection="0"/>
    <xf numFmtId="44" fontId="78"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3" fillId="0" borderId="0" applyFont="0" applyFill="0" applyBorder="0" applyAlignment="0" applyProtection="0"/>
    <xf numFmtId="44" fontId="78"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3" fillId="0" borderId="0" applyFont="0" applyFill="0" applyBorder="0" applyAlignment="0" applyProtection="0">
      <alignment vertical="top"/>
    </xf>
    <xf numFmtId="44" fontId="63" fillId="0" borderId="0" applyFont="0" applyFill="0" applyBorder="0" applyAlignment="0" applyProtection="0">
      <alignment vertical="top"/>
    </xf>
    <xf numFmtId="44" fontId="10" fillId="0" borderId="0" applyFont="0" applyFill="0" applyBorder="0" applyAlignment="0" applyProtection="0"/>
    <xf numFmtId="44" fontId="63" fillId="0" borderId="0" applyFont="0" applyFill="0" applyBorder="0" applyAlignment="0" applyProtection="0">
      <alignment vertical="top"/>
    </xf>
    <xf numFmtId="44" fontId="63" fillId="0" borderId="0" applyFont="0" applyFill="0" applyBorder="0" applyAlignment="0" applyProtection="0"/>
    <xf numFmtId="44" fontId="77"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63"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3"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77"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10"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77"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10"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10" fillId="0" borderId="0" applyFont="0" applyFill="0" applyBorder="0" applyAlignment="0" applyProtection="0"/>
    <xf numFmtId="44" fontId="63" fillId="0" borderId="0" applyFont="0" applyFill="0" applyBorder="0" applyAlignment="0" applyProtection="0"/>
    <xf numFmtId="44" fontId="10" fillId="0" borderId="0" applyFont="0" applyFill="0" applyBorder="0" applyAlignment="0" applyProtection="0"/>
    <xf numFmtId="44" fontId="73"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93" fillId="0" borderId="0" applyNumberFormat="0" applyFill="0" applyBorder="0" applyAlignment="0" applyProtection="0"/>
    <xf numFmtId="0" fontId="94" fillId="42" borderId="0" applyNumberFormat="0" applyBorder="0" applyAlignment="0" applyProtection="0"/>
    <xf numFmtId="0" fontId="95" fillId="0" borderId="35" applyNumberFormat="0" applyFill="0" applyAlignment="0" applyProtection="0"/>
    <xf numFmtId="0" fontId="95" fillId="0" borderId="35" applyNumberFormat="0" applyFill="0" applyAlignment="0" applyProtection="0"/>
    <xf numFmtId="0" fontId="96" fillId="0" borderId="36" applyNumberFormat="0" applyFill="0" applyAlignment="0" applyProtection="0"/>
    <xf numFmtId="0" fontId="96" fillId="0" borderId="36" applyNumberFormat="0" applyFill="0" applyAlignment="0" applyProtection="0"/>
    <xf numFmtId="0" fontId="97" fillId="0" borderId="37" applyNumberFormat="0" applyFill="0" applyAlignment="0" applyProtection="0"/>
    <xf numFmtId="0" fontId="97" fillId="0" borderId="37" applyNumberFormat="0" applyFill="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80" fillId="0" borderId="0" applyNumberFormat="0" applyFill="0" applyBorder="0" applyAlignment="0" applyProtection="0">
      <alignment vertical="top"/>
      <protection locked="0"/>
    </xf>
    <xf numFmtId="0" fontId="98" fillId="43" borderId="33" applyNumberFormat="0" applyAlignment="0" applyProtection="0"/>
    <xf numFmtId="0" fontId="3" fillId="0" borderId="0" applyNumberFormat="0" applyBorder="0"/>
    <xf numFmtId="0" fontId="4" fillId="0" borderId="0" applyBorder="0" applyAlignment="0"/>
    <xf numFmtId="0" fontId="5" fillId="0" borderId="0" applyFill="0" applyBorder="0" applyAlignment="0"/>
    <xf numFmtId="0" fontId="99" fillId="0" borderId="38" applyNumberFormat="0" applyFill="0" applyAlignment="0" applyProtection="0"/>
    <xf numFmtId="0" fontId="100" fillId="44" borderId="0" applyNumberFormat="0" applyBorder="0" applyAlignment="0" applyProtection="0"/>
    <xf numFmtId="0" fontId="101" fillId="0" borderId="0"/>
    <xf numFmtId="0" fontId="63" fillId="0" borderId="0"/>
    <xf numFmtId="0" fontId="101" fillId="0" borderId="0"/>
    <xf numFmtId="0" fontId="63" fillId="0" borderId="0"/>
    <xf numFmtId="0" fontId="63" fillId="0" borderId="0"/>
    <xf numFmtId="0" fontId="10" fillId="0" borderId="0"/>
    <xf numFmtId="0" fontId="1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2" fillId="0" borderId="0"/>
    <xf numFmtId="0" fontId="63" fillId="0" borderId="0"/>
    <xf numFmtId="170" fontId="64" fillId="0" borderId="0"/>
    <xf numFmtId="0" fontId="88" fillId="0" borderId="0"/>
    <xf numFmtId="0" fontId="10" fillId="0" borderId="0"/>
    <xf numFmtId="0" fontId="10" fillId="0" borderId="0"/>
    <xf numFmtId="0" fontId="70" fillId="0" borderId="0"/>
    <xf numFmtId="0" fontId="63" fillId="0" borderId="0"/>
    <xf numFmtId="0" fontId="70" fillId="0" borderId="0"/>
    <xf numFmtId="0" fontId="10" fillId="0" borderId="0"/>
    <xf numFmtId="0" fontId="63" fillId="0" borderId="0"/>
    <xf numFmtId="0" fontId="74" fillId="0" borderId="0"/>
    <xf numFmtId="0" fontId="63" fillId="0" borderId="0"/>
    <xf numFmtId="0" fontId="88" fillId="0" borderId="0"/>
    <xf numFmtId="0" fontId="63" fillId="0" borderId="0">
      <alignment vertical="top"/>
    </xf>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4" fillId="0" borderId="0"/>
    <xf numFmtId="0" fontId="88" fillId="0" borderId="0"/>
    <xf numFmtId="0" fontId="88" fillId="0" borderId="0"/>
    <xf numFmtId="0" fontId="88" fillId="0" borderId="0"/>
    <xf numFmtId="0" fontId="88" fillId="0" borderId="0"/>
    <xf numFmtId="0" fontId="63" fillId="0" borderId="0">
      <alignment vertical="top"/>
    </xf>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63" fillId="0" borderId="0"/>
    <xf numFmtId="0" fontId="88" fillId="0" borderId="0"/>
    <xf numFmtId="0" fontId="88" fillId="0" borderId="0"/>
    <xf numFmtId="0" fontId="88" fillId="0" borderId="0"/>
    <xf numFmtId="0" fontId="88" fillId="0" borderId="0"/>
    <xf numFmtId="0" fontId="74" fillId="0" borderId="0"/>
    <xf numFmtId="0" fontId="63" fillId="0" borderId="0">
      <alignment vertical="top"/>
    </xf>
    <xf numFmtId="0" fontId="88" fillId="0" borderId="0"/>
    <xf numFmtId="0" fontId="88" fillId="0" borderId="0"/>
    <xf numFmtId="0" fontId="88" fillId="0" borderId="0"/>
    <xf numFmtId="0" fontId="88" fillId="0" borderId="0"/>
    <xf numFmtId="0" fontId="74" fillId="0" borderId="0"/>
    <xf numFmtId="0" fontId="10" fillId="0" borderId="0"/>
    <xf numFmtId="0" fontId="88" fillId="0" borderId="0"/>
    <xf numFmtId="0" fontId="10" fillId="0" borderId="0"/>
    <xf numFmtId="0" fontId="88" fillId="0" borderId="0"/>
    <xf numFmtId="0" fontId="88" fillId="0" borderId="0"/>
    <xf numFmtId="0" fontId="88" fillId="0" borderId="0"/>
    <xf numFmtId="0" fontId="88" fillId="0" borderId="0"/>
    <xf numFmtId="0" fontId="70" fillId="0" borderId="0"/>
    <xf numFmtId="0" fontId="63" fillId="0" borderId="0">
      <alignment vertical="top"/>
    </xf>
    <xf numFmtId="0" fontId="70" fillId="0" borderId="0"/>
    <xf numFmtId="0" fontId="63" fillId="0" borderId="0">
      <alignment vertical="top"/>
    </xf>
    <xf numFmtId="0" fontId="63" fillId="0" borderId="0">
      <alignment vertical="top"/>
    </xf>
    <xf numFmtId="0" fontId="70" fillId="0" borderId="0"/>
    <xf numFmtId="0" fontId="70" fillId="0" borderId="0"/>
    <xf numFmtId="0" fontId="88" fillId="0" borderId="0"/>
    <xf numFmtId="0" fontId="63" fillId="0" borderId="0">
      <alignment vertical="top"/>
    </xf>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 fillId="0" borderId="0"/>
    <xf numFmtId="0" fontId="63" fillId="0" borderId="0">
      <alignment vertical="top"/>
    </xf>
    <xf numFmtId="0" fontId="88" fillId="0" borderId="0"/>
    <xf numFmtId="0" fontId="88" fillId="0" borderId="0"/>
    <xf numFmtId="0" fontId="88" fillId="0" borderId="0"/>
    <xf numFmtId="0" fontId="88" fillId="0" borderId="0"/>
    <xf numFmtId="0" fontId="1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63" fillId="0" borderId="0"/>
    <xf numFmtId="0" fontId="63" fillId="0" borderId="0">
      <alignment vertical="top"/>
    </xf>
    <xf numFmtId="0" fontId="63" fillId="0" borderId="0">
      <alignment vertical="top"/>
    </xf>
    <xf numFmtId="0" fontId="63" fillId="0" borderId="0"/>
    <xf numFmtId="0" fontId="63" fillId="0" borderId="0">
      <alignment vertical="top"/>
    </xf>
    <xf numFmtId="0" fontId="63" fillId="0" borderId="0"/>
    <xf numFmtId="0" fontId="63"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 fillId="0" borderId="0"/>
    <xf numFmtId="0" fontId="88" fillId="0" borderId="0"/>
    <xf numFmtId="0" fontId="88" fillId="0" borderId="0"/>
    <xf numFmtId="0" fontId="88" fillId="0" borderId="0"/>
    <xf numFmtId="0" fontId="1" fillId="0" borderId="0" applyProtection="0">
      <protection locked="0"/>
    </xf>
    <xf numFmtId="0" fontId="10" fillId="0" borderId="0" applyProtection="0">
      <protection locked="0"/>
    </xf>
    <xf numFmtId="0" fontId="10" fillId="0" borderId="0" applyProtection="0">
      <protection locked="0"/>
    </xf>
    <xf numFmtId="0" fontId="64" fillId="0" borderId="0"/>
    <xf numFmtId="0" fontId="1" fillId="0" borderId="0"/>
    <xf numFmtId="0" fontId="10" fillId="0" borderId="0"/>
    <xf numFmtId="0" fontId="77"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77"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103" fillId="40" borderId="40" applyNumberFormat="0" applyAlignment="0" applyProtection="0"/>
    <xf numFmtId="0" fontId="103" fillId="40" borderId="40" applyNumberFormat="0" applyAlignment="0" applyProtection="0"/>
    <xf numFmtId="0" fontId="6" fillId="0" borderId="0" applyNumberFormat="0" applyFill="0" applyBorder="0">
      <alignment horizontal="left"/>
    </xf>
    <xf numFmtId="0" fontId="104" fillId="0" borderId="0" applyNumberFormat="0" applyFill="0" applyBorder="0" applyAlignment="0" applyProtection="0"/>
    <xf numFmtId="0" fontId="105" fillId="0" borderId="41" applyNumberFormat="0" applyFill="0" applyAlignment="0" applyProtection="0"/>
    <xf numFmtId="0" fontId="105" fillId="0" borderId="41" applyNumberFormat="0" applyFill="0" applyAlignment="0" applyProtection="0"/>
    <xf numFmtId="0" fontId="106" fillId="0" borderId="0" applyNumberFormat="0" applyFill="0" applyBorder="0" applyAlignment="0" applyProtection="0"/>
    <xf numFmtId="9" fontId="114" fillId="0" borderId="0" applyFont="0" applyFill="0" applyBorder="0" applyAlignment="0" applyProtection="0"/>
  </cellStyleXfs>
  <cellXfs count="2540">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164" fontId="0" fillId="0" borderId="0" xfId="0" applyNumberFormat="1" applyFill="1" applyBorder="1" applyAlignment="1">
      <alignment horizontal="right"/>
    </xf>
    <xf numFmtId="0" fontId="8" fillId="0" borderId="0" xfId="0" applyFont="1"/>
    <xf numFmtId="0" fontId="9" fillId="0" borderId="0" xfId="0" applyFont="1"/>
    <xf numFmtId="0" fontId="10" fillId="0" borderId="0" xfId="0" applyFont="1" applyProtection="1"/>
    <xf numFmtId="0" fontId="0" fillId="0" borderId="1" xfId="0" applyBorder="1"/>
    <xf numFmtId="0" fontId="0" fillId="0" borderId="2" xfId="0" applyBorder="1"/>
    <xf numFmtId="0" fontId="0" fillId="0" borderId="3" xfId="0" applyBorder="1"/>
    <xf numFmtId="0" fontId="0" fillId="0" borderId="4" xfId="0" applyBorder="1"/>
    <xf numFmtId="0" fontId="0" fillId="0" borderId="0" xfId="0" applyAlignment="1"/>
    <xf numFmtId="0" fontId="10" fillId="0" borderId="0" xfId="0" applyFont="1" applyAlignment="1">
      <alignment horizontal="center"/>
    </xf>
    <xf numFmtId="0" fontId="1" fillId="0" borderId="5" xfId="546"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8" fontId="0" fillId="0" borderId="0" xfId="0" applyNumberFormat="1" applyFill="1" applyBorder="1" applyAlignment="1" applyProtection="1">
      <alignment horizontal="left"/>
    </xf>
    <xf numFmtId="167" fontId="0" fillId="0" borderId="0" xfId="0" applyNumberFormat="1" applyFill="1" applyBorder="1" applyAlignment="1" applyProtection="1">
      <alignment horizontal="left"/>
    </xf>
    <xf numFmtId="164" fontId="0" fillId="0" borderId="0" xfId="0" applyNumberFormat="1" applyFill="1" applyBorder="1" applyAlignment="1" applyProtection="1">
      <alignment horizontal="right"/>
    </xf>
    <xf numFmtId="0" fontId="8" fillId="0" borderId="0" xfId="0" applyFont="1" applyAlignment="1">
      <alignment vertical="top" wrapText="1"/>
    </xf>
    <xf numFmtId="0" fontId="30" fillId="0" borderId="0" xfId="0" applyFont="1"/>
    <xf numFmtId="0" fontId="9" fillId="0" borderId="6" xfId="0" applyFont="1" applyFill="1" applyBorder="1" applyAlignment="1" applyProtection="1">
      <alignment horizontal="center"/>
    </xf>
    <xf numFmtId="0" fontId="10" fillId="0" borderId="0" xfId="0" applyFont="1" applyFill="1" applyBorder="1" applyAlignment="1" applyProtection="1">
      <alignment horizontal="center"/>
    </xf>
    <xf numFmtId="0" fontId="8" fillId="0" borderId="0" xfId="0" applyFont="1" applyFill="1" applyBorder="1" applyAlignment="1" applyProtection="1">
      <alignment horizontal="center"/>
    </xf>
    <xf numFmtId="0" fontId="9" fillId="0" borderId="0" xfId="0" applyFont="1" applyFill="1" applyBorder="1" applyAlignment="1" applyProtection="1">
      <alignment horizontal="left" vertical="top"/>
    </xf>
    <xf numFmtId="0" fontId="9" fillId="0" borderId="0" xfId="0" applyFont="1" applyFill="1" applyBorder="1" applyAlignment="1" applyProtection="1"/>
    <xf numFmtId="0" fontId="18" fillId="0" borderId="0" xfId="0" applyFont="1" applyFill="1" applyBorder="1" applyAlignment="1" applyProtection="1"/>
    <xf numFmtId="0" fontId="1" fillId="0" borderId="0" xfId="546" applyFont="1" applyAlignment="1" applyProtection="1"/>
    <xf numFmtId="0" fontId="29" fillId="0" borderId="0" xfId="0" applyFont="1" applyFill="1" applyBorder="1" applyAlignment="1" applyProtection="1"/>
    <xf numFmtId="0" fontId="7" fillId="0" borderId="0" xfId="0" applyFont="1" applyFill="1" applyBorder="1" applyAlignment="1">
      <alignment horizontal="center" vertical="center"/>
    </xf>
    <xf numFmtId="0" fontId="8" fillId="0" borderId="0" xfId="0" applyFont="1" applyAlignment="1" applyProtection="1">
      <alignment horizontal="center"/>
    </xf>
    <xf numFmtId="0" fontId="10" fillId="0" borderId="0" xfId="0" applyFont="1" applyAlignment="1" applyProtection="1">
      <alignment horizontal="left" vertical="top" wrapText="1"/>
    </xf>
    <xf numFmtId="0" fontId="0" fillId="0" borderId="0" xfId="0" applyBorder="1" applyProtection="1"/>
    <xf numFmtId="0" fontId="17" fillId="0" borderId="0" xfId="0" applyFont="1" applyProtection="1"/>
    <xf numFmtId="0" fontId="9" fillId="0" borderId="0" xfId="0" applyFont="1" applyAlignment="1" applyProtection="1">
      <alignment vertical="top"/>
    </xf>
    <xf numFmtId="0" fontId="9" fillId="0" borderId="0" xfId="0" applyFont="1" applyAlignment="1" applyProtection="1">
      <alignment vertical="top" wrapText="1"/>
    </xf>
    <xf numFmtId="0" fontId="10" fillId="0" borderId="0" xfId="0" applyFont="1" applyAlignment="1" applyProtection="1">
      <alignment horizontal="left" indent="4"/>
    </xf>
    <xf numFmtId="0" fontId="10" fillId="0" borderId="0" xfId="0" applyFont="1" applyAlignment="1" applyProtection="1"/>
    <xf numFmtId="0" fontId="9" fillId="0" borderId="0" xfId="0" applyFont="1" applyAlignment="1" applyProtection="1">
      <alignment horizontal="left" vertical="top"/>
    </xf>
    <xf numFmtId="0" fontId="0" fillId="0" borderId="0" xfId="0" applyAlignment="1" applyProtection="1"/>
    <xf numFmtId="0" fontId="9" fillId="0" borderId="0" xfId="0" applyFont="1" applyAlignment="1" applyProtection="1">
      <alignment horizontal="left"/>
    </xf>
    <xf numFmtId="0" fontId="9" fillId="0" borderId="0" xfId="0" applyFont="1" applyAlignment="1" applyProtection="1"/>
    <xf numFmtId="0" fontId="9" fillId="0" borderId="0" xfId="0" applyNumberFormat="1" applyFont="1" applyProtection="1"/>
    <xf numFmtId="0" fontId="9" fillId="0" borderId="0" xfId="0" applyFont="1" applyProtection="1"/>
    <xf numFmtId="0" fontId="22" fillId="0" borderId="0" xfId="546" applyFont="1" applyFill="1" applyProtection="1"/>
    <xf numFmtId="0" fontId="8" fillId="0" borderId="0" xfId="0" applyFont="1" applyFill="1" applyBorder="1" applyProtection="1"/>
    <xf numFmtId="1" fontId="9" fillId="0" borderId="0" xfId="0" applyNumberFormat="1" applyFont="1" applyBorder="1" applyAlignment="1" applyProtection="1">
      <alignment horizontal="left"/>
    </xf>
    <xf numFmtId="0" fontId="0" fillId="0" borderId="0" xfId="0" applyFill="1" applyProtection="1"/>
    <xf numFmtId="0" fontId="11" fillId="0" borderId="0" xfId="0" applyFont="1" applyProtection="1"/>
    <xf numFmtId="1" fontId="9" fillId="0" borderId="0" xfId="0" applyNumberFormat="1" applyFont="1" applyBorder="1" applyAlignment="1" applyProtection="1">
      <alignment horizontal="right"/>
    </xf>
    <xf numFmtId="0" fontId="0" fillId="0" borderId="0" xfId="0" applyBorder="1" applyAlignment="1" applyProtection="1">
      <alignment horizontal="right"/>
    </xf>
    <xf numFmtId="1" fontId="9" fillId="0" borderId="0" xfId="0" applyNumberFormat="1" applyFont="1" applyFill="1" applyBorder="1" applyAlignment="1" applyProtection="1">
      <alignment horizontal="left"/>
    </xf>
    <xf numFmtId="0" fontId="0" fillId="0" borderId="0" xfId="0" applyBorder="1" applyAlignment="1" applyProtection="1">
      <alignment horizontal="left"/>
    </xf>
    <xf numFmtId="0" fontId="9" fillId="0" borderId="0" xfId="0" applyFont="1" applyBorder="1" applyAlignment="1" applyProtection="1">
      <alignment horizontal="right"/>
    </xf>
    <xf numFmtId="0" fontId="9" fillId="0" borderId="0" xfId="0" applyFont="1" applyFill="1" applyBorder="1" applyAlignment="1" applyProtection="1">
      <alignment horizontal="right"/>
    </xf>
    <xf numFmtId="0" fontId="9" fillId="0" borderId="0" xfId="0" applyFont="1" applyBorder="1" applyAlignment="1" applyProtection="1">
      <alignment horizontal="left"/>
    </xf>
    <xf numFmtId="0" fontId="9" fillId="0" borderId="0" xfId="0" applyFont="1" applyFill="1" applyBorder="1" applyAlignment="1" applyProtection="1">
      <alignment horizontal="left"/>
    </xf>
    <xf numFmtId="0" fontId="21" fillId="0" borderId="0" xfId="0" applyFont="1" applyBorder="1" applyProtection="1"/>
    <xf numFmtId="0" fontId="13" fillId="0" borderId="0" xfId="0" applyFont="1" applyBorder="1" applyProtection="1"/>
    <xf numFmtId="0" fontId="8" fillId="0" borderId="0" xfId="0" applyFont="1" applyBorder="1" applyProtection="1"/>
    <xf numFmtId="0" fontId="8" fillId="0" borderId="0" xfId="0" applyFont="1" applyProtection="1"/>
    <xf numFmtId="0" fontId="9" fillId="0" borderId="0" xfId="0" applyFont="1" applyAlignment="1" applyProtection="1">
      <alignment horizontal="right"/>
    </xf>
    <xf numFmtId="0" fontId="1" fillId="0" borderId="0" xfId="546" applyFont="1" applyProtection="1"/>
    <xf numFmtId="173" fontId="1" fillId="0" borderId="0" xfId="546" applyNumberFormat="1" applyFont="1" applyAlignment="1" applyProtection="1"/>
    <xf numFmtId="9" fontId="1" fillId="0" borderId="0" xfId="546" applyNumberFormat="1" applyFont="1" applyAlignment="1" applyProtection="1">
      <alignment horizontal="left"/>
    </xf>
    <xf numFmtId="169" fontId="1" fillId="0" borderId="0" xfId="546" applyNumberFormat="1" applyFont="1" applyProtection="1"/>
    <xf numFmtId="169" fontId="1" fillId="0" borderId="0" xfId="546" applyNumberFormat="1" applyFont="1" applyFill="1" applyProtection="1"/>
    <xf numFmtId="0" fontId="1" fillId="0" borderId="0" xfId="546" applyFont="1" applyFill="1" applyProtection="1"/>
    <xf numFmtId="0" fontId="10" fillId="0" borderId="0" xfId="0" applyFont="1" applyBorder="1" applyProtection="1"/>
    <xf numFmtId="0" fontId="1" fillId="0" borderId="0" xfId="0" applyFont="1" applyProtection="1"/>
    <xf numFmtId="0" fontId="10" fillId="0" borderId="0" xfId="0" applyFont="1" applyBorder="1" applyAlignment="1" applyProtection="1">
      <alignment horizontal="right"/>
    </xf>
    <xf numFmtId="0" fontId="10" fillId="0" borderId="0" xfId="0" applyFont="1" applyFill="1" applyBorder="1" applyProtection="1"/>
    <xf numFmtId="0" fontId="31" fillId="0" borderId="0" xfId="0" applyFont="1" applyProtection="1"/>
    <xf numFmtId="0" fontId="10" fillId="0" borderId="0" xfId="0" applyFont="1" applyFill="1" applyBorder="1" applyAlignment="1" applyProtection="1">
      <alignment horizontal="left"/>
    </xf>
    <xf numFmtId="0" fontId="12" fillId="0" borderId="0" xfId="0" applyFont="1" applyFill="1" applyBorder="1" applyProtection="1"/>
    <xf numFmtId="0" fontId="14" fillId="0" borderId="0" xfId="0" applyFont="1" applyProtection="1"/>
    <xf numFmtId="0" fontId="8" fillId="0" borderId="5" xfId="0" applyFont="1" applyBorder="1" applyAlignment="1" applyProtection="1">
      <alignment horizontal="center"/>
    </xf>
    <xf numFmtId="0" fontId="11" fillId="0" borderId="0" xfId="0" applyFont="1" applyFill="1" applyBorder="1" applyProtection="1"/>
    <xf numFmtId="0" fontId="21"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8" fillId="0" borderId="1" xfId="0" applyFont="1" applyBorder="1" applyAlignment="1" applyProtection="1">
      <alignment horizontal="center" wrapText="1"/>
    </xf>
    <xf numFmtId="0" fontId="8" fillId="0" borderId="7" xfId="0" applyFont="1" applyBorder="1" applyAlignment="1" applyProtection="1">
      <alignment horizontal="center" wrapText="1"/>
    </xf>
    <xf numFmtId="0" fontId="8"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8" xfId="0" applyBorder="1" applyProtection="1"/>
    <xf numFmtId="0" fontId="0" fillId="0" borderId="9" xfId="0" applyBorder="1" applyProtection="1"/>
    <xf numFmtId="0" fontId="0" fillId="0" borderId="5" xfId="0" applyBorder="1" applyProtection="1"/>
    <xf numFmtId="0" fontId="0" fillId="0" borderId="10" xfId="0" applyBorder="1" applyProtection="1"/>
    <xf numFmtId="0" fontId="8" fillId="0" borderId="4" xfId="0" applyFont="1" applyBorder="1" applyAlignment="1" applyProtection="1">
      <alignment horizontal="center"/>
    </xf>
    <xf numFmtId="0" fontId="18" fillId="0" borderId="3" xfId="0" applyFont="1" applyFill="1" applyBorder="1" applyAlignment="1" applyProtection="1">
      <alignment horizontal="left"/>
    </xf>
    <xf numFmtId="0" fontId="18" fillId="0" borderId="9" xfId="0" applyFont="1" applyFill="1" applyBorder="1" applyAlignment="1" applyProtection="1">
      <alignment horizontal="left"/>
    </xf>
    <xf numFmtId="0" fontId="8" fillId="0" borderId="4" xfId="0" applyFont="1" applyBorder="1" applyAlignment="1" applyProtection="1">
      <alignment horizontal="right"/>
    </xf>
    <xf numFmtId="0" fontId="8" fillId="0" borderId="8" xfId="0" applyFont="1" applyBorder="1" applyAlignment="1" applyProtection="1">
      <alignment horizontal="right"/>
    </xf>
    <xf numFmtId="0" fontId="18" fillId="0" borderId="0" xfId="0" applyFont="1" applyFill="1" applyBorder="1" applyAlignment="1" applyProtection="1">
      <alignment horizontal="left"/>
    </xf>
    <xf numFmtId="0" fontId="0" fillId="0" borderId="0" xfId="0" applyFill="1" applyBorder="1" applyAlignment="1" applyProtection="1"/>
    <xf numFmtId="0" fontId="8" fillId="0" borderId="0" xfId="0" applyFont="1" applyBorder="1" applyAlignment="1" applyProtection="1">
      <alignment horizontal="right"/>
    </xf>
    <xf numFmtId="0" fontId="0" fillId="0" borderId="0" xfId="0" applyFill="1" applyBorder="1" applyAlignment="1" applyProtection="1">
      <alignment horizontal="right"/>
    </xf>
    <xf numFmtId="0" fontId="8" fillId="0" borderId="0" xfId="0" applyFont="1" applyFill="1" applyBorder="1" applyAlignment="1" applyProtection="1">
      <alignment horizontal="right"/>
    </xf>
    <xf numFmtId="0" fontId="8" fillId="0" borderId="0" xfId="0" applyFont="1" applyFill="1" applyBorder="1" applyAlignment="1" applyProtection="1">
      <alignment horizontal="left"/>
    </xf>
    <xf numFmtId="0" fontId="8" fillId="0" borderId="0" xfId="0" applyFont="1" applyBorder="1" applyAlignment="1" applyProtection="1">
      <alignment horizontal="left"/>
    </xf>
    <xf numFmtId="0" fontId="0" fillId="0" borderId="11"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8" xfId="0" applyBorder="1" applyAlignment="1" applyProtection="1">
      <alignment horizontal="left"/>
    </xf>
    <xf numFmtId="0" fontId="10" fillId="0" borderId="12" xfId="0" applyFont="1" applyBorder="1" applyAlignment="1" applyProtection="1">
      <alignment horizontal="left"/>
    </xf>
    <xf numFmtId="0" fontId="8" fillId="0" borderId="9" xfId="0" applyFont="1" applyBorder="1" applyProtection="1"/>
    <xf numFmtId="164" fontId="0" fillId="0" borderId="0" xfId="0" applyNumberFormat="1" applyFill="1" applyBorder="1" applyAlignment="1" applyProtection="1">
      <alignment horizontal="center"/>
    </xf>
    <xf numFmtId="0" fontId="0" fillId="0" borderId="13" xfId="0" applyBorder="1" applyProtection="1"/>
    <xf numFmtId="0" fontId="8" fillId="0" borderId="0" xfId="0" applyFont="1" applyAlignment="1" applyProtection="1"/>
    <xf numFmtId="0" fontId="10" fillId="0" borderId="3" xfId="0" applyFont="1" applyBorder="1" applyProtection="1"/>
    <xf numFmtId="0" fontId="10" fillId="0" borderId="0" xfId="546" applyFont="1" applyProtection="1"/>
    <xf numFmtId="0" fontId="33" fillId="0" borderId="0" xfId="546" applyFont="1" applyAlignment="1" applyProtection="1"/>
    <xf numFmtId="49" fontId="1" fillId="0" borderId="0" xfId="546" applyNumberFormat="1" applyFont="1" applyProtection="1"/>
    <xf numFmtId="0" fontId="31" fillId="0" borderId="0" xfId="546" applyFont="1" applyProtection="1"/>
    <xf numFmtId="169" fontId="22" fillId="0" borderId="5" xfId="546" applyNumberFormat="1" applyFont="1" applyFill="1" applyBorder="1" applyAlignment="1" applyProtection="1">
      <alignment horizontal="left"/>
    </xf>
    <xf numFmtId="169" fontId="22" fillId="0" borderId="5" xfId="546" applyNumberFormat="1" applyFont="1" applyFill="1" applyBorder="1" applyAlignment="1" applyProtection="1">
      <alignment horizontal="center"/>
    </xf>
    <xf numFmtId="0" fontId="1" fillId="2" borderId="3" xfId="546" applyFont="1" applyFill="1" applyBorder="1" applyProtection="1"/>
    <xf numFmtId="0" fontId="1" fillId="2" borderId="4" xfId="546" applyFont="1" applyFill="1" applyBorder="1" applyProtection="1"/>
    <xf numFmtId="0" fontId="1" fillId="2" borderId="8" xfId="546" applyFont="1" applyFill="1" applyBorder="1" applyProtection="1"/>
    <xf numFmtId="0" fontId="1" fillId="0" borderId="7" xfId="546" applyFont="1" applyBorder="1" applyProtection="1"/>
    <xf numFmtId="0" fontId="22" fillId="0" borderId="0" xfId="546" applyFont="1" applyBorder="1" applyAlignment="1" applyProtection="1">
      <alignment horizontal="center"/>
    </xf>
    <xf numFmtId="0" fontId="1" fillId="0" borderId="0" xfId="546" applyFont="1" applyBorder="1" applyProtection="1"/>
    <xf numFmtId="0" fontId="21" fillId="0" borderId="9" xfId="546" applyFont="1" applyBorder="1" applyAlignment="1" applyProtection="1">
      <alignment horizontal="left" vertical="top" wrapText="1"/>
    </xf>
    <xf numFmtId="0" fontId="21" fillId="0" borderId="5" xfId="546" applyFont="1" applyBorder="1" applyAlignment="1" applyProtection="1">
      <alignment horizontal="center" vertical="top" wrapText="1"/>
    </xf>
    <xf numFmtId="0" fontId="1" fillId="0" borderId="9" xfId="546" applyFont="1" applyBorder="1" applyProtection="1"/>
    <xf numFmtId="0" fontId="1" fillId="0" borderId="10" xfId="546" applyFont="1" applyBorder="1" applyProtection="1"/>
    <xf numFmtId="0" fontId="1" fillId="0" borderId="1" xfId="546" applyFont="1" applyBorder="1" applyProtection="1"/>
    <xf numFmtId="0" fontId="22" fillId="0" borderId="2" xfId="546" applyFont="1" applyBorder="1" applyAlignment="1" applyProtection="1">
      <alignment horizontal="center"/>
    </xf>
    <xf numFmtId="0" fontId="24" fillId="0" borderId="7" xfId="546" applyFont="1" applyBorder="1" applyAlignment="1" applyProtection="1">
      <alignment horizontal="left" vertical="top" wrapText="1"/>
    </xf>
    <xf numFmtId="0" fontId="21" fillId="0" borderId="0" xfId="546" applyFont="1" applyBorder="1" applyAlignment="1" applyProtection="1">
      <alignment horizontal="center" vertical="top" wrapText="1"/>
    </xf>
    <xf numFmtId="0" fontId="1" fillId="0" borderId="13" xfId="546" applyFont="1" applyBorder="1" applyProtection="1"/>
    <xf numFmtId="0" fontId="24" fillId="0" borderId="0" xfId="546" applyFont="1" applyBorder="1" applyAlignment="1" applyProtection="1">
      <alignment horizontal="center" vertical="top" wrapText="1"/>
    </xf>
    <xf numFmtId="0" fontId="24" fillId="0" borderId="9" xfId="546" applyFont="1" applyBorder="1" applyAlignment="1" applyProtection="1">
      <alignment horizontal="left" vertical="top" wrapText="1"/>
    </xf>
    <xf numFmtId="0" fontId="1" fillId="0" borderId="2" xfId="546" applyFont="1" applyBorder="1" applyProtection="1"/>
    <xf numFmtId="0" fontId="1" fillId="0" borderId="11" xfId="546" applyFont="1" applyBorder="1" applyProtection="1"/>
    <xf numFmtId="173" fontId="1" fillId="0" borderId="0" xfId="546" applyNumberFormat="1" applyFont="1" applyProtection="1"/>
    <xf numFmtId="173" fontId="1" fillId="0" borderId="0" xfId="546" applyNumberFormat="1" applyFont="1" applyBorder="1" applyAlignment="1" applyProtection="1"/>
    <xf numFmtId="0" fontId="21" fillId="0" borderId="0" xfId="546" applyFont="1" applyAlignment="1" applyProtection="1"/>
    <xf numFmtId="0" fontId="1" fillId="0" borderId="0" xfId="546" applyFont="1" applyFill="1" applyAlignment="1" applyProtection="1">
      <alignment horizontal="center"/>
    </xf>
    <xf numFmtId="0" fontId="10" fillId="0" borderId="0" xfId="0" applyFont="1" applyFill="1" applyProtection="1"/>
    <xf numFmtId="0" fontId="33" fillId="0" borderId="0" xfId="546" applyFont="1" applyProtection="1"/>
    <xf numFmtId="0" fontId="9" fillId="0" borderId="0" xfId="0" applyFont="1" applyFill="1" applyProtection="1"/>
    <xf numFmtId="0" fontId="8" fillId="0" borderId="4" xfId="0" applyFont="1" applyFill="1" applyBorder="1" applyAlignment="1" applyProtection="1">
      <alignment horizontal="right"/>
    </xf>
    <xf numFmtId="0" fontId="8" fillId="0" borderId="8" xfId="0" applyFont="1" applyFill="1" applyBorder="1" applyAlignment="1" applyProtection="1">
      <alignment horizontal="right"/>
    </xf>
    <xf numFmtId="0" fontId="10" fillId="0" borderId="0" xfId="0" applyFont="1" applyAlignment="1" applyProtection="1">
      <alignment horizontal="center"/>
    </xf>
    <xf numFmtId="0" fontId="9" fillId="0" borderId="5" xfId="546" applyFont="1" applyBorder="1" applyAlignment="1" applyProtection="1">
      <alignment vertical="top" wrapText="1"/>
    </xf>
    <xf numFmtId="0" fontId="8" fillId="0" borderId="0" xfId="0" applyFont="1" applyAlignment="1" applyProtection="1">
      <alignment horizontal="left"/>
    </xf>
    <xf numFmtId="0" fontId="10" fillId="0" borderId="0" xfId="0" applyFont="1" applyAlignment="1" applyProtection="1">
      <alignment horizontal="left"/>
    </xf>
    <xf numFmtId="0" fontId="9" fillId="0" borderId="0" xfId="0" applyFont="1" applyFill="1" applyBorder="1" applyAlignment="1" applyProtection="1">
      <alignment vertical="top"/>
    </xf>
    <xf numFmtId="0" fontId="10" fillId="0" borderId="3" xfId="0" applyFont="1" applyFill="1" applyBorder="1" applyProtection="1"/>
    <xf numFmtId="0" fontId="10" fillId="0" borderId="4" xfId="0" applyFont="1" applyFill="1" applyBorder="1" applyProtection="1"/>
    <xf numFmtId="0" fontId="8" fillId="0" borderId="0" xfId="0" applyFont="1" applyAlignment="1" applyProtection="1">
      <alignment horizontal="right"/>
    </xf>
    <xf numFmtId="0" fontId="10" fillId="0" borderId="0" xfId="0" applyFont="1" applyFill="1" applyBorder="1" applyAlignment="1" applyProtection="1">
      <alignment horizontal="right"/>
    </xf>
    <xf numFmtId="0" fontId="10" fillId="0" borderId="0" xfId="0" applyFont="1" applyAlignment="1" applyProtection="1">
      <alignment horizontal="right"/>
    </xf>
    <xf numFmtId="0" fontId="10" fillId="0" borderId="0" xfId="0" applyFont="1" applyFill="1" applyAlignment="1" applyProtection="1">
      <alignment horizontal="center"/>
    </xf>
    <xf numFmtId="0" fontId="9" fillId="0" borderId="0" xfId="0" applyNumberFormat="1" applyFont="1" applyAlignment="1" applyProtection="1">
      <alignment vertical="top" wrapText="1"/>
    </xf>
    <xf numFmtId="0" fontId="8" fillId="0" borderId="0" xfId="0" applyFont="1" applyFill="1" applyBorder="1" applyAlignment="1" applyProtection="1"/>
    <xf numFmtId="0" fontId="9" fillId="0" borderId="0" xfId="0" applyFont="1" applyFill="1" applyBorder="1" applyProtection="1"/>
    <xf numFmtId="0" fontId="25" fillId="0" borderId="0" xfId="0" applyFont="1" applyFill="1" applyBorder="1" applyAlignment="1" applyProtection="1"/>
    <xf numFmtId="0" fontId="26" fillId="0" borderId="0" xfId="0" applyFont="1" applyProtection="1"/>
    <xf numFmtId="0" fontId="9" fillId="0" borderId="3" xfId="0" applyFont="1" applyFill="1" applyBorder="1" applyProtection="1"/>
    <xf numFmtId="0" fontId="9" fillId="0" borderId="4" xfId="0" applyFont="1" applyFill="1" applyBorder="1" applyProtection="1"/>
    <xf numFmtId="164" fontId="0" fillId="0" borderId="4" xfId="0" applyNumberFormat="1" applyFill="1" applyBorder="1" applyAlignment="1" applyProtection="1">
      <alignment horizontal="right"/>
    </xf>
    <xf numFmtId="0" fontId="10" fillId="0" borderId="4" xfId="0" applyFont="1" applyFill="1" applyBorder="1" applyAlignment="1" applyProtection="1"/>
    <xf numFmtId="0" fontId="10" fillId="0" borderId="4" xfId="0" applyFont="1" applyFill="1" applyBorder="1" applyAlignment="1" applyProtection="1">
      <alignment horizontal="right"/>
    </xf>
    <xf numFmtId="0" fontId="10" fillId="0" borderId="0" xfId="0" applyFont="1" applyFill="1" applyBorder="1" applyAlignment="1" applyProtection="1"/>
    <xf numFmtId="0" fontId="9" fillId="0" borderId="0" xfId="0" applyFont="1" applyBorder="1" applyProtection="1"/>
    <xf numFmtId="0" fontId="9" fillId="0" borderId="0" xfId="0" applyFont="1" applyFill="1" applyBorder="1" applyAlignment="1" applyProtection="1">
      <alignment vertical="top" wrapText="1"/>
    </xf>
    <xf numFmtId="0" fontId="9" fillId="0" borderId="0" xfId="0" applyNumberFormat="1" applyFont="1" applyFill="1" applyBorder="1" applyAlignment="1" applyProtection="1">
      <alignment vertical="top"/>
    </xf>
    <xf numFmtId="0" fontId="9" fillId="0" borderId="3" xfId="0" applyFont="1" applyFill="1" applyBorder="1" applyAlignment="1" applyProtection="1">
      <alignment vertical="top" wrapText="1"/>
    </xf>
    <xf numFmtId="0" fontId="9" fillId="0" borderId="4" xfId="0" applyFont="1" applyFill="1" applyBorder="1" applyAlignment="1" applyProtection="1">
      <alignment vertical="top" wrapText="1"/>
    </xf>
    <xf numFmtId="0" fontId="9" fillId="0" borderId="4" xfId="0" applyFont="1" applyFill="1" applyBorder="1" applyAlignment="1" applyProtection="1"/>
    <xf numFmtId="0" fontId="10" fillId="0" borderId="6" xfId="0" applyFont="1" applyFill="1" applyBorder="1" applyAlignment="1" applyProtection="1"/>
    <xf numFmtId="0" fontId="10" fillId="0" borderId="6" xfId="0" applyFont="1" applyFill="1" applyBorder="1" applyAlignment="1" applyProtection="1">
      <alignment horizontal="left" vertical="top"/>
    </xf>
    <xf numFmtId="0" fontId="9" fillId="0" borderId="6" xfId="0" applyFont="1" applyFill="1" applyBorder="1" applyAlignment="1" applyProtection="1">
      <alignment horizontal="left" vertical="top" wrapText="1"/>
    </xf>
    <xf numFmtId="0" fontId="9" fillId="0" borderId="6" xfId="0" applyFont="1" applyBorder="1" applyProtection="1"/>
    <xf numFmtId="0" fontId="9" fillId="0" borderId="6" xfId="0" applyFont="1" applyFill="1" applyBorder="1" applyProtection="1"/>
    <xf numFmtId="0" fontId="10" fillId="0" borderId="0" xfId="0" applyFont="1" applyFill="1" applyBorder="1" applyAlignment="1" applyProtection="1">
      <alignment horizontal="left" vertical="top"/>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vertical="top"/>
    </xf>
    <xf numFmtId="0" fontId="20" fillId="0" borderId="0" xfId="0" applyFont="1" applyFill="1" applyBorder="1" applyAlignment="1" applyProtection="1">
      <alignment vertical="top" wrapText="1"/>
    </xf>
    <xf numFmtId="0" fontId="8" fillId="0" borderId="0" xfId="0" applyFont="1" applyFill="1" applyBorder="1" applyAlignment="1" applyProtection="1">
      <alignment horizontal="left" vertical="top" wrapText="1"/>
    </xf>
    <xf numFmtId="0" fontId="20" fillId="0" borderId="0" xfId="0" applyFont="1" applyFill="1" applyBorder="1" applyAlignment="1" applyProtection="1">
      <alignment vertical="top"/>
    </xf>
    <xf numFmtId="0" fontId="8" fillId="0" borderId="0" xfId="0" applyFont="1" applyFill="1" applyBorder="1" applyAlignment="1" applyProtection="1">
      <alignment horizontal="center" vertical="top"/>
    </xf>
    <xf numFmtId="0" fontId="10" fillId="0" borderId="6" xfId="0" applyFont="1" applyFill="1" applyBorder="1" applyAlignment="1" applyProtection="1">
      <alignment horizontal="center"/>
    </xf>
    <xf numFmtId="0" fontId="18" fillId="0" borderId="6" xfId="0" applyFont="1" applyFill="1" applyBorder="1" applyAlignment="1" applyProtection="1"/>
    <xf numFmtId="0" fontId="9" fillId="0" borderId="6" xfId="0" applyFont="1" applyFill="1" applyBorder="1" applyAlignment="1" applyProtection="1"/>
    <xf numFmtId="0" fontId="18" fillId="0" borderId="0" xfId="0" applyFont="1" applyFill="1" applyBorder="1" applyAlignment="1" applyProtection="1">
      <alignment horizontal="right"/>
    </xf>
    <xf numFmtId="0" fontId="26" fillId="0" borderId="0" xfId="0" applyFont="1" applyFill="1" applyBorder="1" applyAlignment="1" applyProtection="1">
      <alignment horizontal="left" vertical="top" wrapText="1"/>
    </xf>
    <xf numFmtId="0" fontId="18" fillId="0" borderId="0" xfId="0" applyFont="1" applyFill="1" applyBorder="1" applyAlignment="1" applyProtection="1">
      <alignment horizontal="left" vertical="top"/>
    </xf>
    <xf numFmtId="0" fontId="9" fillId="0" borderId="0" xfId="0" applyFont="1" applyFill="1" applyBorder="1" applyAlignment="1" applyProtection="1">
      <alignment vertical="top" wrapText="1" shrinkToFit="1"/>
    </xf>
    <xf numFmtId="0" fontId="27" fillId="0" borderId="0" xfId="0" applyFont="1" applyFill="1" applyBorder="1" applyAlignment="1" applyProtection="1"/>
    <xf numFmtId="0" fontId="12" fillId="0" borderId="0" xfId="0" applyFont="1" applyFill="1" applyBorder="1" applyAlignment="1" applyProtection="1"/>
    <xf numFmtId="0" fontId="1" fillId="0" borderId="0" xfId="546" applyFont="1" applyFill="1" applyBorder="1" applyProtection="1"/>
    <xf numFmtId="0" fontId="9" fillId="0" borderId="0" xfId="0" applyFont="1" applyFill="1" applyBorder="1" applyAlignment="1" applyProtection="1">
      <alignment horizontal="left" vertical="top" wrapText="1" shrinkToFit="1"/>
    </xf>
    <xf numFmtId="0" fontId="9" fillId="0" borderId="3" xfId="0" applyFont="1" applyFill="1" applyBorder="1" applyAlignment="1" applyProtection="1"/>
    <xf numFmtId="0" fontId="27" fillId="0" borderId="4" xfId="0" applyFont="1" applyFill="1" applyBorder="1" applyAlignment="1" applyProtection="1"/>
    <xf numFmtId="0" fontId="9" fillId="0" borderId="4" xfId="0" applyFont="1" applyFill="1" applyBorder="1" applyAlignment="1" applyProtection="1">
      <alignment horizontal="left" vertical="top" wrapText="1" shrinkToFit="1"/>
    </xf>
    <xf numFmtId="0" fontId="9" fillId="0" borderId="3" xfId="0" applyFont="1" applyFill="1" applyBorder="1" applyAlignment="1" applyProtection="1">
      <alignment horizontal="center"/>
    </xf>
    <xf numFmtId="0" fontId="9" fillId="0" borderId="0" xfId="0" applyFont="1" applyFill="1" applyBorder="1" applyAlignment="1" applyProtection="1">
      <alignment horizontal="center"/>
    </xf>
    <xf numFmtId="0" fontId="12" fillId="0" borderId="0" xfId="0" applyFont="1" applyFill="1" applyBorder="1" applyAlignment="1" applyProtection="1">
      <alignment horizontal="left" vertical="top"/>
    </xf>
    <xf numFmtId="0" fontId="9" fillId="0" borderId="0" xfId="0" applyFont="1" applyFill="1" applyBorder="1" applyAlignment="1" applyProtection="1">
      <alignment horizontal="left" vertical="top" shrinkToFit="1"/>
    </xf>
    <xf numFmtId="0" fontId="12" fillId="0" borderId="4" xfId="0" applyFont="1" applyFill="1" applyBorder="1" applyProtection="1"/>
    <xf numFmtId="0" fontId="9" fillId="0" borderId="4" xfId="0" applyFont="1" applyFill="1" applyBorder="1" applyAlignment="1" applyProtection="1">
      <alignment horizontal="left" vertical="top" shrinkToFit="1"/>
    </xf>
    <xf numFmtId="0" fontId="18" fillId="0" borderId="0" xfId="0" applyFont="1" applyAlignment="1" applyProtection="1">
      <alignment horizontal="right"/>
    </xf>
    <xf numFmtId="0" fontId="9" fillId="0" borderId="4" xfId="0" applyFont="1" applyFill="1" applyBorder="1" applyAlignment="1" applyProtection="1">
      <alignment horizontal="left" vertical="top"/>
    </xf>
    <xf numFmtId="0" fontId="28" fillId="0" borderId="0" xfId="0" applyFont="1" applyFill="1" applyBorder="1" applyAlignment="1" applyProtection="1"/>
    <xf numFmtId="0" fontId="18" fillId="0" borderId="0" xfId="0" applyFont="1" applyFill="1" applyBorder="1" applyProtection="1"/>
    <xf numFmtId="0" fontId="12" fillId="0" borderId="0" xfId="0" applyFont="1" applyFill="1" applyProtection="1"/>
    <xf numFmtId="0" fontId="18" fillId="0" borderId="0" xfId="0" applyFont="1" applyProtection="1"/>
    <xf numFmtId="0" fontId="9" fillId="0" borderId="0" xfId="0" quotePrefix="1" applyFont="1" applyFill="1" applyProtection="1"/>
    <xf numFmtId="0" fontId="8" fillId="0" borderId="0" xfId="0" applyFont="1" applyFill="1" applyBorder="1" applyAlignment="1" applyProtection="1">
      <alignment horizontal="left" vertical="top"/>
    </xf>
    <xf numFmtId="0" fontId="32" fillId="0" borderId="0" xfId="0" applyFont="1" applyFill="1" applyBorder="1" applyAlignment="1" applyProtection="1"/>
    <xf numFmtId="0" fontId="12" fillId="0" borderId="0" xfId="0" applyFont="1" applyFill="1" applyBorder="1" applyAlignment="1" applyProtection="1">
      <alignment horizontal="center"/>
    </xf>
    <xf numFmtId="0" fontId="9" fillId="0" borderId="4" xfId="0" applyFont="1" applyFill="1" applyBorder="1" applyAlignment="1" applyProtection="1">
      <alignment horizontal="left" vertical="top" wrapText="1"/>
    </xf>
    <xf numFmtId="0" fontId="32" fillId="0" borderId="0" xfId="0" applyFont="1" applyProtection="1"/>
    <xf numFmtId="0" fontId="26" fillId="0" borderId="0" xfId="0" applyFont="1" applyFill="1" applyProtection="1"/>
    <xf numFmtId="44" fontId="9" fillId="0" borderId="0" xfId="164" applyFont="1" applyFill="1" applyBorder="1" applyAlignment="1" applyProtection="1">
      <alignment horizontal="left" vertical="top" wrapText="1"/>
    </xf>
    <xf numFmtId="44" fontId="9" fillId="0" borderId="4" xfId="164" applyFont="1" applyFill="1" applyBorder="1" applyAlignment="1" applyProtection="1">
      <alignment horizontal="left" vertical="top" wrapText="1"/>
    </xf>
    <xf numFmtId="164" fontId="32" fillId="0" borderId="0" xfId="0" applyNumberFormat="1" applyFont="1" applyFill="1" applyBorder="1" applyAlignment="1" applyProtection="1">
      <alignment horizontal="left"/>
    </xf>
    <xf numFmtId="0" fontId="12" fillId="0" borderId="0" xfId="0" applyFont="1" applyFill="1" applyBorder="1" applyAlignment="1" applyProtection="1">
      <alignment horizontal="left"/>
    </xf>
    <xf numFmtId="0" fontId="8" fillId="0" borderId="4" xfId="0" applyFont="1" applyFill="1" applyBorder="1" applyAlignment="1" applyProtection="1">
      <alignment horizontal="center" vertical="top"/>
    </xf>
    <xf numFmtId="0" fontId="26" fillId="0" borderId="0" xfId="0" applyFont="1" applyFill="1" applyBorder="1" applyAlignment="1" applyProtection="1">
      <alignment horizontal="left" vertical="top"/>
    </xf>
    <xf numFmtId="0" fontId="10" fillId="0" borderId="4" xfId="0" applyFont="1" applyFill="1" applyBorder="1" applyAlignment="1" applyProtection="1">
      <alignment horizontal="left" vertical="top"/>
    </xf>
    <xf numFmtId="0" fontId="26" fillId="0" borderId="4" xfId="0" applyFont="1" applyFill="1" applyBorder="1" applyAlignment="1" applyProtection="1">
      <alignment horizontal="left" vertical="top"/>
    </xf>
    <xf numFmtId="0" fontId="9" fillId="0" borderId="6" xfId="0" applyFont="1" applyFill="1" applyBorder="1" applyAlignment="1" applyProtection="1">
      <alignment horizontal="left" vertical="top"/>
    </xf>
    <xf numFmtId="0" fontId="10" fillId="0" borderId="0" xfId="0" applyFont="1" applyAlignment="1" applyProtection="1">
      <alignment horizontal="left" vertical="top"/>
    </xf>
    <xf numFmtId="0" fontId="1" fillId="0" borderId="14" xfId="546" applyFont="1" applyBorder="1" applyProtection="1"/>
    <xf numFmtId="0" fontId="1" fillId="0" borderId="6" xfId="546" applyFont="1" applyBorder="1" applyProtection="1"/>
    <xf numFmtId="0" fontId="9" fillId="0" borderId="0" xfId="0" applyFont="1" applyFill="1" applyBorder="1" applyAlignment="1" applyProtection="1">
      <alignment horizontal="center" vertical="top"/>
    </xf>
    <xf numFmtId="16" fontId="0" fillId="0" borderId="3" xfId="0" applyNumberFormat="1" applyBorder="1" applyProtection="1"/>
    <xf numFmtId="0" fontId="0" fillId="2" borderId="1" xfId="0" applyFill="1" applyBorder="1" applyProtection="1"/>
    <xf numFmtId="0" fontId="0" fillId="2" borderId="2" xfId="0" applyFill="1" applyBorder="1" applyProtection="1"/>
    <xf numFmtId="0" fontId="0" fillId="2" borderId="11" xfId="0" applyFill="1" applyBorder="1" applyProtection="1"/>
    <xf numFmtId="0" fontId="0" fillId="2" borderId="7" xfId="0" applyFill="1" applyBorder="1" applyProtection="1"/>
    <xf numFmtId="0" fontId="0" fillId="2" borderId="0" xfId="0" applyFill="1" applyBorder="1" applyProtection="1"/>
    <xf numFmtId="0" fontId="0" fillId="2" borderId="9" xfId="0" applyFill="1" applyBorder="1" applyProtection="1"/>
    <xf numFmtId="0" fontId="0" fillId="2" borderId="5" xfId="0" applyFill="1" applyBorder="1" applyProtection="1"/>
    <xf numFmtId="0" fontId="0" fillId="2" borderId="10" xfId="0" applyFill="1" applyBorder="1" applyProtection="1"/>
    <xf numFmtId="0" fontId="0" fillId="3" borderId="3" xfId="0" applyFill="1" applyBorder="1" applyProtection="1"/>
    <xf numFmtId="0" fontId="0" fillId="3" borderId="4" xfId="0" applyFill="1" applyBorder="1" applyProtection="1"/>
    <xf numFmtId="0" fontId="0" fillId="3" borderId="8" xfId="0" applyFill="1" applyBorder="1" applyProtection="1"/>
    <xf numFmtId="0" fontId="0" fillId="2" borderId="13" xfId="0" applyFill="1" applyBorder="1" applyProtection="1"/>
    <xf numFmtId="0" fontId="0" fillId="2" borderId="5" xfId="0" applyFill="1" applyBorder="1" applyAlignment="1" applyProtection="1">
      <alignment horizontal="right"/>
    </xf>
    <xf numFmtId="0" fontId="0" fillId="0" borderId="0" xfId="0" applyAlignment="1" applyProtection="1">
      <alignment horizontal="right"/>
    </xf>
    <xf numFmtId="0" fontId="35" fillId="0" borderId="0" xfId="0" applyFont="1" applyProtection="1"/>
    <xf numFmtId="0" fontId="18" fillId="0" borderId="12" xfId="0" applyNumberFormat="1" applyFont="1" applyFill="1" applyBorder="1" applyAlignment="1" applyProtection="1">
      <alignment horizontal="center"/>
    </xf>
    <xf numFmtId="166" fontId="9" fillId="2" borderId="12" xfId="0" applyNumberFormat="1" applyFont="1" applyFill="1" applyBorder="1" applyAlignment="1" applyProtection="1">
      <alignment horizontal="center"/>
    </xf>
    <xf numFmtId="1" fontId="9" fillId="2" borderId="12" xfId="0" applyNumberFormat="1" applyFont="1" applyFill="1" applyBorder="1" applyAlignment="1" applyProtection="1">
      <alignment horizontal="center"/>
    </xf>
    <xf numFmtId="164" fontId="9" fillId="0" borderId="0" xfId="0" applyNumberFormat="1" applyFont="1" applyFill="1" applyBorder="1" applyAlignment="1" applyProtection="1">
      <alignment horizontal="left" vertical="top"/>
    </xf>
    <xf numFmtId="164" fontId="9" fillId="0" borderId="0" xfId="0" applyNumberFormat="1" applyFont="1" applyFill="1" applyBorder="1" applyAlignment="1" applyProtection="1">
      <alignment vertical="top" wrapText="1"/>
    </xf>
    <xf numFmtId="164" fontId="9" fillId="0" borderId="0" xfId="0" applyNumberFormat="1" applyFont="1" applyFill="1" applyBorder="1" applyAlignment="1" applyProtection="1">
      <alignment horizontal="right"/>
    </xf>
    <xf numFmtId="164" fontId="9" fillId="0" borderId="0" xfId="0" applyNumberFormat="1" applyFont="1" applyFill="1" applyBorder="1" applyAlignment="1" applyProtection="1">
      <alignment vertical="top"/>
    </xf>
    <xf numFmtId="2" fontId="9" fillId="0" borderId="0" xfId="0" applyNumberFormat="1" applyFont="1" applyFill="1" applyBorder="1" applyAlignment="1" applyProtection="1">
      <alignment horizontal="right"/>
    </xf>
    <xf numFmtId="2" fontId="9" fillId="0" borderId="0" xfId="0" applyNumberFormat="1" applyFont="1" applyBorder="1" applyAlignment="1" applyProtection="1">
      <alignment horizontal="right"/>
    </xf>
    <xf numFmtId="0" fontId="10" fillId="0" borderId="0" xfId="0" applyFont="1" applyBorder="1" applyAlignment="1" applyProtection="1"/>
    <xf numFmtId="0" fontId="18" fillId="0" borderId="0" xfId="0" applyFont="1" applyFill="1" applyBorder="1" applyAlignment="1" applyProtection="1">
      <alignment horizontal="center"/>
    </xf>
    <xf numFmtId="0" fontId="9" fillId="0" borderId="3" xfId="0" applyFont="1" applyBorder="1" applyProtection="1"/>
    <xf numFmtId="0" fontId="9" fillId="0" borderId="4" xfId="0" applyFont="1" applyBorder="1" applyProtection="1"/>
    <xf numFmtId="0" fontId="8" fillId="0" borderId="4" xfId="0" applyFont="1" applyFill="1" applyBorder="1" applyAlignment="1" applyProtection="1"/>
    <xf numFmtId="0" fontId="9" fillId="0" borderId="8" xfId="0" applyFont="1" applyBorder="1" applyProtection="1"/>
    <xf numFmtId="0" fontId="9" fillId="0" borderId="5" xfId="0" applyFont="1" applyBorder="1" applyProtection="1"/>
    <xf numFmtId="0" fontId="8" fillId="0" borderId="5" xfId="0" applyFont="1" applyBorder="1" applyAlignment="1" applyProtection="1">
      <alignment horizontal="right"/>
    </xf>
    <xf numFmtId="0" fontId="9" fillId="0" borderId="10" xfId="0" applyFont="1" applyBorder="1" applyProtection="1"/>
    <xf numFmtId="0" fontId="10" fillId="0" borderId="4" xfId="0" applyFont="1" applyBorder="1" applyProtection="1"/>
    <xf numFmtId="1" fontId="9" fillId="0" borderId="0" xfId="0" applyNumberFormat="1" applyFont="1" applyFill="1" applyBorder="1" applyAlignment="1" applyProtection="1">
      <alignment horizontal="right"/>
    </xf>
    <xf numFmtId="0" fontId="9" fillId="4" borderId="0" xfId="0" applyFont="1" applyFill="1" applyBorder="1" applyAlignment="1" applyProtection="1">
      <alignment horizontal="center"/>
    </xf>
    <xf numFmtId="0" fontId="9" fillId="0" borderId="0" xfId="0" applyNumberFormat="1" applyFont="1" applyFill="1" applyBorder="1" applyAlignment="1" applyProtection="1"/>
    <xf numFmtId="164" fontId="8" fillId="0" borderId="0" xfId="0" applyNumberFormat="1" applyFont="1" applyFill="1" applyBorder="1" applyAlignment="1" applyProtection="1">
      <alignment horizontal="left"/>
    </xf>
    <xf numFmtId="164" fontId="9" fillId="0" borderId="0" xfId="0" applyNumberFormat="1" applyFont="1" applyFill="1" applyBorder="1" applyAlignment="1" applyProtection="1">
      <alignment horizontal="left" vertical="top" wrapText="1"/>
    </xf>
    <xf numFmtId="0" fontId="9" fillId="0" borderId="0" xfId="0" applyFont="1" applyFill="1" applyBorder="1" applyAlignment="1" applyProtection="1">
      <alignment wrapText="1"/>
    </xf>
    <xf numFmtId="0" fontId="1" fillId="0" borderId="3" xfId="546" applyFont="1" applyFill="1" applyBorder="1" applyProtection="1"/>
    <xf numFmtId="0" fontId="1" fillId="0" borderId="4" xfId="546" applyFont="1" applyFill="1" applyBorder="1" applyProtection="1"/>
    <xf numFmtId="0" fontId="7" fillId="0" borderId="0" xfId="0" applyFont="1" applyFill="1" applyBorder="1" applyAlignment="1" applyProtection="1">
      <alignment horizontal="center" vertical="center"/>
    </xf>
    <xf numFmtId="0" fontId="8" fillId="0" borderId="0" xfId="0" applyFont="1" applyAlignment="1" applyProtection="1">
      <alignment vertical="top"/>
    </xf>
    <xf numFmtId="167" fontId="0" fillId="0" borderId="0" xfId="0" applyNumberFormat="1" applyFill="1" applyBorder="1" applyAlignment="1" applyProtection="1">
      <alignment horizontal="right"/>
    </xf>
    <xf numFmtId="0" fontId="0" fillId="0" borderId="0" xfId="0" applyFill="1" applyBorder="1"/>
    <xf numFmtId="0" fontId="0" fillId="0" borderId="0" xfId="0" applyFill="1" applyBorder="1" applyAlignment="1">
      <alignment horizontal="left" vertical="top"/>
    </xf>
    <xf numFmtId="0" fontId="10" fillId="0" borderId="0" xfId="0" applyFont="1" applyBorder="1" applyAlignment="1" applyProtection="1">
      <alignment horizontal="left"/>
    </xf>
    <xf numFmtId="0" fontId="0" fillId="0" borderId="4" xfId="0" applyFill="1" applyBorder="1" applyProtection="1"/>
    <xf numFmtId="0" fontId="9" fillId="0" borderId="0" xfId="0" applyFont="1" applyAlignment="1">
      <alignment horizontal="left" vertical="top" wrapText="1"/>
    </xf>
    <xf numFmtId="0" fontId="0" fillId="0" borderId="9" xfId="0" applyBorder="1"/>
    <xf numFmtId="0" fontId="0" fillId="0" borderId="5" xfId="0" applyBorder="1"/>
    <xf numFmtId="0" fontId="8" fillId="0" borderId="0" xfId="0" applyFont="1" applyBorder="1" applyAlignment="1">
      <alignment horizontal="right"/>
    </xf>
    <xf numFmtId="169" fontId="0" fillId="0" borderId="0" xfId="0" applyNumberFormat="1" applyFill="1" applyBorder="1" applyAlignment="1">
      <alignment horizontal="center"/>
    </xf>
    <xf numFmtId="0" fontId="21" fillId="0" borderId="0" xfId="0" applyFont="1" applyBorder="1"/>
    <xf numFmtId="0" fontId="10" fillId="0" borderId="0" xfId="0" applyFont="1"/>
    <xf numFmtId="0" fontId="10" fillId="0" borderId="0" xfId="0" applyFont="1" applyBorder="1"/>
    <xf numFmtId="0" fontId="10" fillId="0" borderId="0" xfId="0" applyFont="1" applyFill="1" applyBorder="1" applyAlignment="1">
      <alignment horizontal="left"/>
    </xf>
    <xf numFmtId="0" fontId="10" fillId="0" borderId="0" xfId="0" applyFont="1" applyFill="1" applyBorder="1" applyAlignment="1">
      <alignment horizontal="center"/>
    </xf>
    <xf numFmtId="0" fontId="10" fillId="0" borderId="0" xfId="0" applyFont="1" applyBorder="1" applyAlignment="1">
      <alignment horizontal="left"/>
    </xf>
    <xf numFmtId="0" fontId="10" fillId="0" borderId="0" xfId="0" applyFont="1" applyAlignment="1">
      <alignment horizontal="left"/>
    </xf>
    <xf numFmtId="0" fontId="10" fillId="0" borderId="0" xfId="0" applyFont="1" applyFill="1" applyBorder="1"/>
    <xf numFmtId="0" fontId="1" fillId="0" borderId="0" xfId="0" applyFont="1" applyBorder="1"/>
    <xf numFmtId="0" fontId="20" fillId="0" borderId="0" xfId="0" applyFont="1"/>
    <xf numFmtId="0" fontId="2" fillId="0" borderId="0" xfId="245" applyBorder="1" applyProtection="1"/>
    <xf numFmtId="0" fontId="2" fillId="0" borderId="0" xfId="245" applyFill="1" applyBorder="1" applyAlignment="1">
      <alignment horizontal="center" vertical="center"/>
    </xf>
    <xf numFmtId="49" fontId="9" fillId="0" borderId="0" xfId="0" applyNumberFormat="1" applyFont="1" applyFill="1" applyBorder="1" applyAlignment="1" applyProtection="1">
      <alignment horizontal="left" vertical="top"/>
    </xf>
    <xf numFmtId="0" fontId="2" fillId="0" borderId="0" xfId="245" applyFill="1" applyBorder="1" applyAlignment="1" applyProtection="1">
      <alignment horizontal="left" vertical="top"/>
    </xf>
    <xf numFmtId="0" fontId="2" fillId="0" borderId="0" xfId="245" applyFill="1" applyBorder="1" applyAlignment="1" applyProtection="1">
      <alignment horizontal="left" vertical="top" wrapText="1"/>
    </xf>
    <xf numFmtId="49" fontId="10" fillId="0" borderId="0" xfId="0" applyNumberFormat="1" applyFont="1"/>
    <xf numFmtId="0" fontId="9" fillId="0" borderId="0" xfId="0" quotePrefix="1" applyFont="1" applyFill="1" applyBorder="1" applyAlignment="1" applyProtection="1">
      <alignment horizontal="center" vertical="top"/>
    </xf>
    <xf numFmtId="0" fontId="20" fillId="0" borderId="0" xfId="0" applyFont="1" applyAlignment="1">
      <alignment horizontal="center"/>
    </xf>
    <xf numFmtId="49" fontId="8" fillId="0" borderId="0" xfId="0" applyNumberFormat="1" applyFont="1" applyAlignment="1">
      <alignment horizontal="center"/>
    </xf>
    <xf numFmtId="0" fontId="8" fillId="0" borderId="0" xfId="0" applyFont="1" applyAlignment="1">
      <alignment horizontal="left"/>
    </xf>
    <xf numFmtId="0" fontId="20" fillId="0" borderId="0" xfId="0" applyFont="1" applyAlignment="1">
      <alignment horizontal="left"/>
    </xf>
    <xf numFmtId="0" fontId="10" fillId="0" borderId="0" xfId="0" applyFont="1" applyBorder="1" applyAlignment="1">
      <alignment horizontal="center"/>
    </xf>
    <xf numFmtId="0" fontId="20" fillId="0" borderId="0" xfId="0" applyFont="1" applyBorder="1" applyAlignment="1">
      <alignment horizontal="center"/>
    </xf>
    <xf numFmtId="0" fontId="1" fillId="0" borderId="3" xfId="546" applyFont="1" applyBorder="1" applyProtection="1"/>
    <xf numFmtId="0" fontId="24" fillId="0" borderId="4" xfId="546" applyNumberFormat="1" applyFont="1" applyBorder="1" applyAlignment="1" applyProtection="1">
      <alignment horizontal="right" vertical="top" wrapText="1"/>
    </xf>
    <xf numFmtId="0" fontId="10" fillId="0" borderId="5" xfId="0" applyFont="1" applyBorder="1" applyProtection="1"/>
    <xf numFmtId="169" fontId="9" fillId="0" borderId="5" xfId="0" applyNumberFormat="1" applyFont="1" applyBorder="1" applyAlignment="1" applyProtection="1"/>
    <xf numFmtId="1" fontId="9" fillId="0" borderId="0" xfId="0" applyNumberFormat="1" applyFont="1" applyFill="1" applyBorder="1" applyAlignment="1" applyProtection="1">
      <alignment horizontal="center" vertical="top"/>
    </xf>
    <xf numFmtId="0" fontId="10" fillId="0" borderId="2" xfId="0" applyFont="1" applyBorder="1" applyProtection="1"/>
    <xf numFmtId="0" fontId="10" fillId="0" borderId="11" xfId="0" applyFont="1" applyBorder="1" applyProtection="1"/>
    <xf numFmtId="0" fontId="10" fillId="0" borderId="13" xfId="0" applyFont="1" applyBorder="1" applyProtection="1"/>
    <xf numFmtId="0" fontId="10" fillId="0" borderId="9" xfId="0" applyFont="1" applyBorder="1" applyProtection="1"/>
    <xf numFmtId="0" fontId="10" fillId="0" borderId="10" xfId="0" applyFont="1" applyBorder="1" applyProtection="1"/>
    <xf numFmtId="0" fontId="15" fillId="0" borderId="5" xfId="0" applyFont="1" applyBorder="1" applyAlignment="1" applyProtection="1">
      <alignment vertical="top" wrapText="1"/>
    </xf>
    <xf numFmtId="0" fontId="15" fillId="0" borderId="8" xfId="0" applyFont="1" applyBorder="1" applyAlignment="1" applyProtection="1">
      <alignment vertical="top" wrapText="1"/>
    </xf>
    <xf numFmtId="0" fontId="15" fillId="0" borderId="4" xfId="0" applyFont="1" applyBorder="1" applyAlignment="1" applyProtection="1">
      <alignment vertical="top" wrapText="1"/>
    </xf>
    <xf numFmtId="0" fontId="15" fillId="2" borderId="5" xfId="0" applyFont="1" applyFill="1" applyBorder="1" applyAlignment="1" applyProtection="1">
      <alignment vertical="top" wrapText="1"/>
    </xf>
    <xf numFmtId="0" fontId="0" fillId="0" borderId="0" xfId="0" applyBorder="1" applyAlignment="1">
      <alignment vertical="top" wrapText="1"/>
    </xf>
    <xf numFmtId="0" fontId="0" fillId="0" borderId="7" xfId="0" applyBorder="1" applyProtection="1"/>
    <xf numFmtId="0" fontId="8" fillId="0" borderId="2" xfId="0" applyFont="1" applyBorder="1" applyProtection="1"/>
    <xf numFmtId="1" fontId="1" fillId="0" borderId="0" xfId="546" applyNumberFormat="1" applyFont="1" applyAlignment="1" applyProtection="1"/>
    <xf numFmtId="0" fontId="8" fillId="0" borderId="0" xfId="0" applyFont="1" applyAlignment="1">
      <alignment horizontal="center"/>
    </xf>
    <xf numFmtId="0" fontId="10" fillId="0" borderId="0" xfId="0" applyFont="1" applyAlignment="1">
      <alignment horizontal="left" indent="4"/>
    </xf>
    <xf numFmtId="49" fontId="10" fillId="0" borderId="0" xfId="0" applyNumberFormat="1" applyFont="1" applyAlignment="1">
      <alignment horizontal="center"/>
    </xf>
    <xf numFmtId="0" fontId="10" fillId="0" borderId="0" xfId="0" applyFont="1" applyAlignment="1" applyProtection="1">
      <alignment vertical="top"/>
    </xf>
    <xf numFmtId="0" fontId="10" fillId="0" borderId="0" xfId="0" applyFont="1" applyAlignment="1" applyProtection="1">
      <alignment vertical="top" wrapText="1"/>
    </xf>
    <xf numFmtId="0" fontId="10" fillId="0" borderId="0" xfId="0" applyNumberFormat="1" applyFont="1" applyAlignment="1" applyProtection="1">
      <alignment horizontal="left" vertical="top"/>
    </xf>
    <xf numFmtId="0" fontId="1" fillId="0" borderId="0" xfId="0" applyFont="1" applyBorder="1" applyProtection="1"/>
    <xf numFmtId="0" fontId="1" fillId="0" borderId="0" xfId="0" applyFont="1" applyAlignment="1" applyProtection="1"/>
    <xf numFmtId="0" fontId="1" fillId="0" borderId="0" xfId="0" applyFont="1" applyAlignment="1" applyProtection="1">
      <alignment horizontal="left" vertical="top" wrapText="1"/>
    </xf>
    <xf numFmtId="0" fontId="10" fillId="0" borderId="0" xfId="0" applyFont="1" applyFill="1"/>
    <xf numFmtId="0" fontId="8" fillId="0" borderId="0" xfId="0" applyFont="1" applyFill="1"/>
    <xf numFmtId="49" fontId="9" fillId="0" borderId="0" xfId="0" applyNumberFormat="1" applyFont="1" applyFill="1" applyBorder="1" applyAlignment="1" applyProtection="1">
      <alignment vertical="top"/>
    </xf>
    <xf numFmtId="0" fontId="0" fillId="2" borderId="0" xfId="0" applyFill="1" applyProtection="1"/>
    <xf numFmtId="0" fontId="0" fillId="2" borderId="2" xfId="0" applyFill="1" applyBorder="1" applyAlignment="1"/>
    <xf numFmtId="0" fontId="0" fillId="2" borderId="11" xfId="0" applyFill="1" applyBorder="1" applyAlignment="1"/>
    <xf numFmtId="0" fontId="10" fillId="0" borderId="0" xfId="0" quotePrefix="1" applyFont="1" applyAlignment="1">
      <alignment horizontal="left"/>
    </xf>
    <xf numFmtId="0" fontId="10" fillId="0" borderId="0" xfId="0" quotePrefix="1" applyFont="1"/>
    <xf numFmtId="0" fontId="1" fillId="0" borderId="3" xfId="0" applyFont="1" applyBorder="1" applyProtection="1"/>
    <xf numFmtId="0" fontId="1" fillId="0" borderId="8" xfId="0" applyFont="1" applyBorder="1" applyProtection="1"/>
    <xf numFmtId="0" fontId="0" fillId="0" borderId="11" xfId="0" applyBorder="1"/>
    <xf numFmtId="0" fontId="0" fillId="0" borderId="7" xfId="0" applyBorder="1"/>
    <xf numFmtId="0" fontId="0" fillId="0" borderId="13" xfId="0" applyBorder="1"/>
    <xf numFmtId="0" fontId="0" fillId="0" borderId="10" xfId="0" applyBorder="1"/>
    <xf numFmtId="164" fontId="9" fillId="0" borderId="1" xfId="0" applyNumberFormat="1" applyFont="1" applyFill="1" applyBorder="1" applyAlignment="1" applyProtection="1">
      <alignment vertical="top"/>
    </xf>
    <xf numFmtId="164" fontId="9" fillId="0" borderId="2" xfId="0" applyNumberFormat="1" applyFont="1" applyFill="1" applyBorder="1" applyAlignment="1" applyProtection="1">
      <alignment vertical="top"/>
    </xf>
    <xf numFmtId="0" fontId="9" fillId="0" borderId="2" xfId="0" applyFont="1" applyBorder="1" applyProtection="1"/>
    <xf numFmtId="0" fontId="9" fillId="0" borderId="2" xfId="0" applyFont="1" applyFill="1" applyBorder="1" applyProtection="1"/>
    <xf numFmtId="0" fontId="9" fillId="0" borderId="11" xfId="0" applyFont="1" applyFill="1" applyBorder="1" applyProtection="1"/>
    <xf numFmtId="164" fontId="9" fillId="0" borderId="7" xfId="0" applyNumberFormat="1" applyFont="1" applyFill="1" applyBorder="1" applyAlignment="1" applyProtection="1">
      <alignment horizontal="left" vertical="top"/>
    </xf>
    <xf numFmtId="0" fontId="8" fillId="0" borderId="13" xfId="0" applyFont="1" applyFill="1" applyBorder="1" applyAlignment="1" applyProtection="1">
      <alignment horizontal="center"/>
    </xf>
    <xf numFmtId="164" fontId="9" fillId="0" borderId="9" xfId="0" applyNumberFormat="1" applyFont="1" applyFill="1" applyBorder="1" applyAlignment="1" applyProtection="1">
      <alignment horizontal="left" vertical="top"/>
    </xf>
    <xf numFmtId="164" fontId="9" fillId="0" borderId="5" xfId="0" applyNumberFormat="1" applyFont="1" applyFill="1" applyBorder="1" applyAlignment="1" applyProtection="1">
      <alignment horizontal="left" vertical="top"/>
    </xf>
    <xf numFmtId="169" fontId="0" fillId="0" borderId="0" xfId="0" applyNumberFormat="1" applyFill="1" applyBorder="1" applyAlignment="1" applyProtection="1">
      <alignment horizontal="right"/>
    </xf>
    <xf numFmtId="164" fontId="18" fillId="0" borderId="0" xfId="0" applyNumberFormat="1" applyFont="1" applyFill="1" applyBorder="1" applyAlignment="1" applyProtection="1">
      <alignment horizontal="left" vertical="top"/>
    </xf>
    <xf numFmtId="1" fontId="9" fillId="0" borderId="0" xfId="0" quotePrefix="1" applyNumberFormat="1" applyFont="1" applyFill="1" applyBorder="1" applyAlignment="1" applyProtection="1">
      <alignment horizontal="center" vertical="top"/>
    </xf>
    <xf numFmtId="0" fontId="0" fillId="0" borderId="5" xfId="0" applyBorder="1" applyAlignment="1" applyProtection="1">
      <alignment horizontal="right"/>
    </xf>
    <xf numFmtId="0" fontId="15" fillId="5" borderId="4" xfId="0" applyFont="1" applyFill="1" applyBorder="1" applyAlignment="1" applyProtection="1">
      <alignment vertical="top" wrapText="1"/>
    </xf>
    <xf numFmtId="0" fontId="15" fillId="5" borderId="8" xfId="0" applyFont="1" applyFill="1" applyBorder="1" applyAlignment="1" applyProtection="1">
      <alignment vertical="top" wrapText="1"/>
    </xf>
    <xf numFmtId="0" fontId="8" fillId="0" borderId="9" xfId="0" applyFont="1" applyFill="1" applyBorder="1" applyAlignment="1" applyProtection="1">
      <alignment horizontal="left"/>
    </xf>
    <xf numFmtId="49" fontId="10" fillId="0" borderId="0" xfId="0" applyNumberFormat="1" applyFont="1" applyAlignment="1" applyProtection="1">
      <alignment horizontal="center"/>
    </xf>
    <xf numFmtId="0" fontId="10" fillId="0" borderId="4" xfId="0" applyFont="1" applyBorder="1"/>
    <xf numFmtId="0" fontId="8" fillId="0" borderId="4" xfId="0" applyFont="1" applyFill="1" applyBorder="1"/>
    <xf numFmtId="0" fontId="8" fillId="0" borderId="0" xfId="0" applyFont="1" applyBorder="1"/>
    <xf numFmtId="0" fontId="8" fillId="0" borderId="0" xfId="0" applyFont="1" applyFill="1" applyBorder="1"/>
    <xf numFmtId="0" fontId="8" fillId="0" borderId="2" xfId="0" applyFont="1" applyBorder="1" applyAlignment="1" applyProtection="1">
      <alignment horizontal="center"/>
    </xf>
    <xf numFmtId="0" fontId="46" fillId="0" borderId="3" xfId="0" applyFont="1" applyBorder="1" applyAlignment="1" applyProtection="1">
      <alignment horizontal="left" vertical="top"/>
    </xf>
    <xf numFmtId="0" fontId="46" fillId="0" borderId="15" xfId="0" applyFont="1" applyBorder="1" applyAlignment="1" applyProtection="1">
      <alignment horizontal="center" wrapText="1"/>
    </xf>
    <xf numFmtId="0" fontId="46" fillId="0" borderId="15" xfId="0" applyFont="1" applyFill="1" applyBorder="1" applyAlignment="1" applyProtection="1">
      <alignment horizontal="center" vertical="top" wrapText="1"/>
    </xf>
    <xf numFmtId="0" fontId="46" fillId="2" borderId="15" xfId="0" applyFont="1" applyFill="1" applyBorder="1" applyAlignment="1" applyProtection="1">
      <alignment horizontal="center" wrapText="1"/>
    </xf>
    <xf numFmtId="0" fontId="47" fillId="2" borderId="12" xfId="0" applyFont="1" applyFill="1" applyBorder="1" applyAlignment="1" applyProtection="1">
      <alignment horizontal="left" vertical="top" wrapText="1"/>
    </xf>
    <xf numFmtId="0" fontId="25" fillId="6" borderId="12" xfId="0" applyFont="1" applyFill="1" applyBorder="1" applyAlignment="1" applyProtection="1">
      <alignment vertical="top" wrapText="1"/>
    </xf>
    <xf numFmtId="0" fontId="25" fillId="2" borderId="12" xfId="0" applyFont="1" applyFill="1" applyBorder="1" applyAlignment="1" applyProtection="1">
      <alignment vertical="top" wrapText="1"/>
    </xf>
    <xf numFmtId="0" fontId="25" fillId="0" borderId="12" xfId="0" applyFont="1" applyBorder="1" applyAlignment="1" applyProtection="1">
      <alignment vertical="top" wrapText="1"/>
    </xf>
    <xf numFmtId="0" fontId="25" fillId="0" borderId="12" xfId="0" applyFont="1" applyBorder="1" applyAlignment="1" applyProtection="1">
      <alignment horizontal="right" vertical="top" wrapText="1"/>
    </xf>
    <xf numFmtId="169" fontId="25" fillId="0" borderId="12" xfId="0" applyNumberFormat="1" applyFont="1" applyFill="1" applyBorder="1" applyAlignment="1" applyProtection="1">
      <alignment vertical="top" wrapText="1"/>
    </xf>
    <xf numFmtId="169" fontId="25" fillId="7" borderId="12" xfId="0" applyNumberFormat="1" applyFont="1" applyFill="1" applyBorder="1" applyAlignment="1" applyProtection="1">
      <alignment vertical="top" wrapText="1"/>
      <protection locked="0"/>
    </xf>
    <xf numFmtId="169" fontId="25" fillId="8" borderId="12" xfId="0" applyNumberFormat="1" applyFont="1" applyFill="1" applyBorder="1" applyAlignment="1" applyProtection="1">
      <alignment horizontal="center" vertical="top" wrapText="1"/>
    </xf>
    <xf numFmtId="0" fontId="46" fillId="0" borderId="12" xfId="0" applyFont="1" applyBorder="1" applyAlignment="1" applyProtection="1">
      <alignment horizontal="right" vertical="top" wrapText="1"/>
    </xf>
    <xf numFmtId="169" fontId="46" fillId="0" borderId="12" xfId="0" applyNumberFormat="1" applyFont="1" applyFill="1" applyBorder="1" applyAlignment="1" applyProtection="1">
      <alignment vertical="top" wrapText="1"/>
    </xf>
    <xf numFmtId="169" fontId="25" fillId="6" borderId="12" xfId="0" applyNumberFormat="1" applyFont="1" applyFill="1" applyBorder="1" applyAlignment="1" applyProtection="1">
      <alignment vertical="top" wrapText="1"/>
    </xf>
    <xf numFmtId="0" fontId="25" fillId="7" borderId="12" xfId="0" applyFont="1" applyFill="1" applyBorder="1" applyAlignment="1" applyProtection="1">
      <alignment horizontal="right" vertical="top" wrapText="1"/>
      <protection locked="0"/>
    </xf>
    <xf numFmtId="0" fontId="46" fillId="2" borderId="12" xfId="0" applyFont="1" applyFill="1" applyBorder="1" applyAlignment="1" applyProtection="1">
      <alignment vertical="top" wrapText="1"/>
    </xf>
    <xf numFmtId="0" fontId="46" fillId="0" borderId="12" xfId="0" applyFont="1" applyBorder="1" applyAlignment="1" applyProtection="1">
      <alignment vertical="top" wrapText="1"/>
    </xf>
    <xf numFmtId="0" fontId="4" fillId="0" borderId="12" xfId="0" applyFont="1" applyBorder="1" applyAlignment="1" applyProtection="1">
      <alignment horizontal="right" vertical="top" wrapText="1"/>
    </xf>
    <xf numFmtId="0" fontId="25" fillId="0" borderId="12" xfId="0" applyFont="1" applyFill="1" applyBorder="1" applyAlignment="1" applyProtection="1">
      <alignment horizontal="right" vertical="top" wrapText="1"/>
      <protection locked="0"/>
    </xf>
    <xf numFmtId="0" fontId="46" fillId="0" borderId="0" xfId="0" applyFont="1" applyBorder="1" applyAlignment="1" applyProtection="1">
      <alignment horizontal="left" vertical="top"/>
    </xf>
    <xf numFmtId="0" fontId="25" fillId="0" borderId="0" xfId="0" applyFont="1" applyBorder="1" applyAlignment="1" applyProtection="1">
      <alignment horizontal="left" vertical="top"/>
    </xf>
    <xf numFmtId="0" fontId="25" fillId="0" borderId="0" xfId="0" applyFont="1" applyBorder="1" applyAlignment="1" applyProtection="1">
      <alignment vertical="top" wrapText="1"/>
    </xf>
    <xf numFmtId="0" fontId="25" fillId="0" borderId="0" xfId="0" applyFont="1" applyBorder="1" applyAlignment="1" applyProtection="1">
      <alignment vertical="top"/>
    </xf>
    <xf numFmtId="0" fontId="46" fillId="0" borderId="0" xfId="0" applyFont="1" applyBorder="1" applyAlignment="1" applyProtection="1">
      <alignment horizontal="right" vertical="top"/>
    </xf>
    <xf numFmtId="0" fontId="25" fillId="2" borderId="0" xfId="0" applyFont="1" applyFill="1" applyBorder="1" applyAlignment="1" applyProtection="1">
      <alignment vertical="top" wrapText="1"/>
    </xf>
    <xf numFmtId="0" fontId="46" fillId="0" borderId="0" xfId="0" applyFont="1" applyBorder="1" applyAlignment="1" applyProtection="1">
      <alignment vertical="top"/>
    </xf>
    <xf numFmtId="169" fontId="46" fillId="0" borderId="12" xfId="0" applyNumberFormat="1" applyFont="1" applyBorder="1" applyAlignment="1" applyProtection="1">
      <alignment vertical="top" wrapText="1"/>
    </xf>
    <xf numFmtId="0" fontId="25" fillId="0" borderId="15" xfId="0" applyFont="1" applyBorder="1" applyAlignment="1" applyProtection="1">
      <alignment vertical="top" wrapText="1"/>
    </xf>
    <xf numFmtId="0" fontId="0" fillId="0" borderId="0" xfId="0" applyFill="1" applyBorder="1" applyAlignment="1" applyProtection="1">
      <alignment horizontal="center"/>
    </xf>
    <xf numFmtId="0" fontId="1" fillId="0" borderId="0" xfId="0" applyFont="1" applyFill="1" applyProtection="1"/>
    <xf numFmtId="167" fontId="10" fillId="0" borderId="0" xfId="0" applyNumberFormat="1" applyFont="1" applyFill="1" applyBorder="1" applyAlignment="1" applyProtection="1">
      <alignment horizontal="left"/>
    </xf>
    <xf numFmtId="0" fontId="48" fillId="0" borderId="0" xfId="0" applyFont="1" applyFill="1" applyBorder="1" applyProtection="1"/>
    <xf numFmtId="0" fontId="1" fillId="0" borderId="0" xfId="245" applyFont="1" applyFill="1" applyBorder="1" applyAlignment="1" applyProtection="1">
      <alignment horizontal="left"/>
    </xf>
    <xf numFmtId="0" fontId="0" fillId="0" borderId="0" xfId="0" applyFill="1" applyAlignment="1" applyProtection="1"/>
    <xf numFmtId="0" fontId="38" fillId="0" borderId="0" xfId="0" applyFont="1" applyFill="1" applyAlignment="1" applyProtection="1"/>
    <xf numFmtId="0" fontId="38" fillId="0" borderId="0" xfId="0" applyFont="1" applyFill="1" applyProtection="1"/>
    <xf numFmtId="0" fontId="38" fillId="0" borderId="0" xfId="245" applyFont="1" applyFill="1" applyBorder="1" applyAlignment="1" applyProtection="1">
      <alignment horizontal="left"/>
    </xf>
    <xf numFmtId="0" fontId="7" fillId="5" borderId="12" xfId="0" applyFont="1" applyFill="1" applyBorder="1" applyAlignment="1" applyProtection="1">
      <alignment vertical="top"/>
    </xf>
    <xf numFmtId="173" fontId="8" fillId="0" borderId="0" xfId="546" applyNumberFormat="1" applyFont="1" applyProtection="1"/>
    <xf numFmtId="0" fontId="8" fillId="0" borderId="0" xfId="546" applyFont="1" applyProtection="1"/>
    <xf numFmtId="0" fontId="10" fillId="0" borderId="0" xfId="0" applyFont="1" applyFill="1" applyAlignment="1">
      <alignment horizontal="center"/>
    </xf>
    <xf numFmtId="0" fontId="10" fillId="0" borderId="0" xfId="0" applyFont="1" applyFill="1" applyAlignment="1">
      <alignment horizontal="left"/>
    </xf>
    <xf numFmtId="49" fontId="0" fillId="0" borderId="0" xfId="0" applyNumberFormat="1" applyFill="1"/>
    <xf numFmtId="49" fontId="10" fillId="0" borderId="0" xfId="0" applyNumberFormat="1" applyFont="1" applyFill="1" applyAlignment="1">
      <alignment horizontal="center"/>
    </xf>
    <xf numFmtId="0" fontId="20" fillId="0" borderId="0" xfId="0" applyFont="1" applyFill="1" applyAlignment="1">
      <alignment horizontal="center"/>
    </xf>
    <xf numFmtId="49" fontId="37" fillId="0" borderId="0" xfId="0" applyNumberFormat="1" applyFont="1" applyFill="1" applyBorder="1" applyAlignment="1">
      <alignment horizontal="center"/>
    </xf>
    <xf numFmtId="0" fontId="37" fillId="0" borderId="0" xfId="0" applyFont="1" applyFill="1" applyBorder="1"/>
    <xf numFmtId="0" fontId="0" fillId="0" borderId="0" xfId="0" applyFill="1" applyAlignment="1">
      <alignment horizontal="right"/>
    </xf>
    <xf numFmtId="0" fontId="8" fillId="0" borderId="0" xfId="0" applyFont="1" applyFill="1" applyAlignment="1" applyProtection="1">
      <alignment horizontal="center"/>
    </xf>
    <xf numFmtId="0" fontId="20" fillId="0" borderId="0" xfId="0" applyFont="1" applyFill="1" applyAlignment="1">
      <alignment horizontal="left"/>
    </xf>
    <xf numFmtId="0" fontId="1" fillId="0" borderId="0" xfId="0" applyFont="1" applyFill="1" applyBorder="1" applyAlignment="1" applyProtection="1">
      <alignment horizontal="left"/>
    </xf>
    <xf numFmtId="0" fontId="43" fillId="0" borderId="0" xfId="0" applyFont="1" applyAlignment="1" applyProtection="1">
      <alignment horizontal="center"/>
    </xf>
    <xf numFmtId="0" fontId="20" fillId="0" borderId="0" xfId="0" applyFont="1" applyAlignment="1" applyProtection="1">
      <alignment horizontal="center"/>
    </xf>
    <xf numFmtId="49" fontId="8" fillId="0" borderId="0" xfId="0" applyNumberFormat="1" applyFont="1" applyAlignment="1" applyProtection="1">
      <alignment horizontal="center"/>
    </xf>
    <xf numFmtId="0" fontId="8" fillId="0" borderId="4" xfId="0" applyFont="1" applyBorder="1" applyAlignment="1" applyProtection="1">
      <alignment horizontal="left"/>
    </xf>
    <xf numFmtId="0" fontId="10" fillId="0" borderId="0" xfId="0" applyFont="1" applyBorder="1" applyAlignment="1" applyProtection="1">
      <alignment horizontal="center"/>
    </xf>
    <xf numFmtId="0" fontId="20" fillId="0" borderId="0" xfId="0" applyFont="1" applyBorder="1" applyAlignment="1" applyProtection="1">
      <alignment horizontal="center"/>
    </xf>
    <xf numFmtId="49" fontId="37" fillId="0" borderId="0" xfId="0" applyNumberFormat="1" applyFont="1" applyFill="1" applyBorder="1" applyAlignment="1" applyProtection="1">
      <alignment horizontal="center"/>
    </xf>
    <xf numFmtId="0" fontId="1" fillId="0" borderId="0" xfId="0" applyFont="1" applyFill="1" applyBorder="1" applyAlignment="1" applyProtection="1"/>
    <xf numFmtId="2" fontId="1" fillId="0" borderId="2" xfId="0" applyNumberFormat="1" applyFont="1" applyFill="1" applyBorder="1" applyAlignment="1" applyProtection="1">
      <alignment horizontal="left"/>
    </xf>
    <xf numFmtId="0" fontId="0" fillId="0" borderId="2" xfId="0" applyFill="1" applyBorder="1" applyAlignment="1" applyProtection="1">
      <alignment horizontal="left"/>
    </xf>
    <xf numFmtId="0" fontId="9" fillId="0" borderId="0" xfId="0" applyFont="1" applyFill="1" applyAlignment="1" applyProtection="1"/>
    <xf numFmtId="2" fontId="1" fillId="0" borderId="0" xfId="0" applyNumberFormat="1" applyFont="1" applyFill="1" applyBorder="1" applyAlignment="1" applyProtection="1">
      <alignment horizontal="left"/>
    </xf>
    <xf numFmtId="169" fontId="0" fillId="0" borderId="0" xfId="0" applyNumberFormat="1" applyFill="1" applyBorder="1" applyAlignment="1">
      <alignment horizontal="right"/>
    </xf>
    <xf numFmtId="0" fontId="0" fillId="0" borderId="0" xfId="0" applyBorder="1" applyAlignment="1"/>
    <xf numFmtId="0" fontId="10" fillId="0" borderId="0" xfId="0" applyFont="1" applyFill="1" applyAlignment="1" applyProtection="1">
      <alignment horizontal="left" vertical="top"/>
    </xf>
    <xf numFmtId="0" fontId="9" fillId="0" borderId="0" xfId="0" applyFont="1" applyFill="1" applyAlignment="1" applyProtection="1">
      <alignment horizontal="left" vertical="top"/>
    </xf>
    <xf numFmtId="0" fontId="10" fillId="0" borderId="0" xfId="0" applyNumberFormat="1" applyFont="1" applyFill="1" applyAlignment="1" applyProtection="1">
      <alignment horizontal="left" vertical="top"/>
    </xf>
    <xf numFmtId="0" fontId="20" fillId="0" borderId="0" xfId="0" applyFont="1" applyFill="1" applyAlignment="1" applyProtection="1">
      <alignment horizontal="center"/>
    </xf>
    <xf numFmtId="0" fontId="32" fillId="0" borderId="0" xfId="0" applyFont="1" applyBorder="1"/>
    <xf numFmtId="0" fontId="46" fillId="0" borderId="15" xfId="0" applyFont="1" applyFill="1" applyBorder="1" applyAlignment="1" applyProtection="1">
      <alignment horizontal="center" wrapText="1"/>
    </xf>
    <xf numFmtId="0" fontId="52" fillId="0" borderId="0" xfId="0" applyFont="1" applyAlignment="1">
      <alignment wrapText="1"/>
    </xf>
    <xf numFmtId="0" fontId="52" fillId="0" borderId="0" xfId="0" applyFont="1" applyAlignment="1">
      <alignment horizontal="left" wrapText="1"/>
    </xf>
    <xf numFmtId="0" fontId="9" fillId="0" borderId="0" xfId="0" applyFont="1" applyAlignment="1"/>
    <xf numFmtId="0" fontId="0" fillId="0" borderId="0" xfId="0" applyAlignment="1">
      <alignment vertical="top" wrapText="1"/>
    </xf>
    <xf numFmtId="0" fontId="9" fillId="0" borderId="5" xfId="0" applyFont="1" applyFill="1" applyBorder="1" applyAlignment="1" applyProtection="1">
      <alignment horizontal="right"/>
    </xf>
    <xf numFmtId="0" fontId="9" fillId="0" borderId="1" xfId="0" applyFont="1" applyBorder="1" applyProtection="1"/>
    <xf numFmtId="0" fontId="9" fillId="0" borderId="7" xfId="0" applyFont="1" applyBorder="1" applyProtection="1"/>
    <xf numFmtId="0" fontId="9" fillId="0" borderId="16" xfId="0" applyFont="1" applyBorder="1" applyProtection="1"/>
    <xf numFmtId="0" fontId="8" fillId="0" borderId="16" xfId="0" applyFont="1" applyFill="1" applyBorder="1" applyProtection="1"/>
    <xf numFmtId="0" fontId="9" fillId="0" borderId="16" xfId="0" applyFont="1" applyFill="1" applyBorder="1" applyAlignment="1" applyProtection="1">
      <alignment horizontal="left" vertical="top"/>
    </xf>
    <xf numFmtId="0" fontId="10" fillId="0" borderId="16" xfId="0" applyFont="1" applyFill="1" applyBorder="1" applyAlignment="1" applyProtection="1">
      <alignment horizontal="left" vertical="top"/>
    </xf>
    <xf numFmtId="0" fontId="9" fillId="0" borderId="16" xfId="0" applyFont="1" applyFill="1" applyBorder="1" applyProtection="1"/>
    <xf numFmtId="0" fontId="8" fillId="0" borderId="16" xfId="0" applyFont="1" applyFill="1" applyBorder="1" applyAlignment="1" applyProtection="1">
      <alignment horizontal="right"/>
    </xf>
    <xf numFmtId="0" fontId="10" fillId="0" borderId="16" xfId="0" applyFont="1" applyFill="1" applyBorder="1" applyAlignment="1" applyProtection="1">
      <alignment horizontal="center"/>
    </xf>
    <xf numFmtId="0" fontId="54" fillId="0" borderId="0" xfId="0" applyFont="1" applyBorder="1"/>
    <xf numFmtId="49" fontId="55" fillId="0" borderId="0" xfId="0" applyNumberFormat="1" applyFont="1" applyFill="1" applyBorder="1" applyAlignment="1" applyProtection="1">
      <alignment vertical="center"/>
    </xf>
    <xf numFmtId="0" fontId="6" fillId="0" borderId="0" xfId="0" applyFont="1" applyBorder="1"/>
    <xf numFmtId="0" fontId="6" fillId="0" borderId="0" xfId="0" applyFont="1" applyFill="1" applyBorder="1"/>
    <xf numFmtId="0" fontId="6" fillId="0" borderId="5" xfId="0" applyFont="1" applyBorder="1"/>
    <xf numFmtId="49" fontId="6" fillId="0" borderId="7" xfId="0" applyNumberFormat="1" applyFont="1" applyBorder="1"/>
    <xf numFmtId="0" fontId="6" fillId="0" borderId="15" xfId="0" applyFont="1" applyBorder="1"/>
    <xf numFmtId="49" fontId="56" fillId="0" borderId="3" xfId="0" applyNumberFormat="1" applyFont="1" applyBorder="1"/>
    <xf numFmtId="0" fontId="6" fillId="0" borderId="4" xfId="0" applyFont="1" applyBorder="1"/>
    <xf numFmtId="169" fontId="6" fillId="0" borderId="12" xfId="0" applyNumberFormat="1" applyFont="1" applyBorder="1"/>
    <xf numFmtId="0" fontId="6" fillId="7" borderId="5" xfId="0" applyFont="1" applyFill="1" applyBorder="1" applyProtection="1">
      <protection locked="0"/>
    </xf>
    <xf numFmtId="0" fontId="6" fillId="7" borderId="4" xfId="0" applyFont="1" applyFill="1" applyBorder="1" applyProtection="1">
      <protection locked="0"/>
    </xf>
    <xf numFmtId="0" fontId="6" fillId="7" borderId="17" xfId="0" applyFont="1" applyFill="1" applyBorder="1" applyProtection="1">
      <protection locked="0"/>
    </xf>
    <xf numFmtId="169" fontId="6" fillId="7" borderId="17" xfId="0" applyNumberFormat="1" applyFont="1" applyFill="1" applyBorder="1" applyProtection="1">
      <protection locked="0"/>
    </xf>
    <xf numFmtId="0" fontId="6" fillId="0" borderId="0" xfId="0" applyFont="1" applyBorder="1" applyProtection="1">
      <protection locked="0"/>
    </xf>
    <xf numFmtId="0" fontId="6" fillId="0" borderId="0" xfId="0" applyFont="1" applyBorder="1" applyAlignment="1">
      <alignment horizontal="left" vertical="center" wrapText="1"/>
    </xf>
    <xf numFmtId="0" fontId="6" fillId="0" borderId="0" xfId="0" applyFont="1" applyBorder="1" applyAlignment="1">
      <alignment horizontal="left" vertical="center"/>
    </xf>
    <xf numFmtId="4" fontId="43" fillId="0" borderId="0" xfId="0" applyNumberFormat="1" applyFont="1" applyAlignment="1" applyProtection="1">
      <alignment horizontal="center"/>
    </xf>
    <xf numFmtId="4" fontId="10" fillId="0" borderId="0" xfId="0" applyNumberFormat="1" applyFont="1" applyAlignment="1" applyProtection="1">
      <alignment horizontal="center"/>
    </xf>
    <xf numFmtId="4" fontId="10" fillId="0" borderId="0" xfId="0" applyNumberFormat="1" applyFont="1" applyAlignment="1" applyProtection="1">
      <alignment horizontal="left"/>
    </xf>
    <xf numFmtId="4" fontId="10" fillId="0" borderId="0" xfId="0" applyNumberFormat="1" applyFont="1" applyProtection="1"/>
    <xf numFmtId="169" fontId="10" fillId="0" borderId="0" xfId="0" applyNumberFormat="1" applyFont="1" applyFill="1" applyBorder="1" applyAlignment="1" applyProtection="1">
      <alignment horizontal="center"/>
    </xf>
    <xf numFmtId="0" fontId="0" fillId="0" borderId="0" xfId="0" applyBorder="1" applyAlignment="1">
      <alignment horizontal="center"/>
    </xf>
    <xf numFmtId="0" fontId="25" fillId="2" borderId="10" xfId="0" applyFont="1" applyFill="1" applyBorder="1" applyAlignment="1" applyProtection="1">
      <alignment vertical="top" wrapText="1"/>
    </xf>
    <xf numFmtId="0" fontId="25" fillId="2" borderId="8" xfId="0" applyFont="1" applyFill="1" applyBorder="1" applyAlignment="1" applyProtection="1">
      <alignment vertical="top" wrapText="1"/>
    </xf>
    <xf numFmtId="0" fontId="49" fillId="0" borderId="15" xfId="0" applyFont="1" applyBorder="1" applyAlignment="1" applyProtection="1">
      <alignment vertical="top" wrapText="1"/>
    </xf>
    <xf numFmtId="0" fontId="61" fillId="0" borderId="0" xfId="0" applyFont="1" applyBorder="1" applyAlignment="1" applyProtection="1">
      <alignment horizontal="left" vertical="top"/>
    </xf>
    <xf numFmtId="0" fontId="18" fillId="0" borderId="0" xfId="0" applyFont="1" applyBorder="1" applyProtection="1"/>
    <xf numFmtId="0" fontId="18" fillId="0" borderId="7" xfId="0" applyFont="1" applyBorder="1" applyProtection="1"/>
    <xf numFmtId="0" fontId="54" fillId="0" borderId="0" xfId="0" applyFont="1" applyBorder="1" applyProtection="1">
      <protection locked="0"/>
    </xf>
    <xf numFmtId="0" fontId="10" fillId="0" borderId="0" xfId="0" applyFont="1" applyFill="1" applyBorder="1" applyAlignment="1" applyProtection="1">
      <alignment horizontal="left" vertical="top" wrapText="1"/>
    </xf>
    <xf numFmtId="0" fontId="0" fillId="0" borderId="5" xfId="0" applyBorder="1" applyAlignment="1">
      <alignment vertical="top" wrapText="1"/>
    </xf>
    <xf numFmtId="0" fontId="37" fillId="0" borderId="0" xfId="0" applyFont="1" applyProtection="1"/>
    <xf numFmtId="0" fontId="10" fillId="0" borderId="0" xfId="0" applyFont="1" applyFill="1" applyBorder="1" applyAlignment="1" applyProtection="1">
      <alignment vertical="top" wrapText="1"/>
    </xf>
    <xf numFmtId="0" fontId="60" fillId="0" borderId="12" xfId="0" applyFont="1" applyBorder="1" applyAlignment="1" applyProtection="1">
      <alignment horizontal="right" vertical="top" wrapText="1"/>
    </xf>
    <xf numFmtId="0" fontId="62" fillId="0" borderId="12" xfId="0" applyFont="1" applyBorder="1" applyAlignment="1" applyProtection="1">
      <alignment horizontal="right" vertical="top" wrapText="1"/>
    </xf>
    <xf numFmtId="0" fontId="0" fillId="0" borderId="0" xfId="0" applyAlignment="1">
      <alignment wrapText="1"/>
    </xf>
    <xf numFmtId="0" fontId="10" fillId="0" borderId="0" xfId="0" applyFont="1" applyAlignment="1"/>
    <xf numFmtId="0" fontId="43" fillId="0" borderId="0" xfId="0" applyFont="1" applyAlignment="1" applyProtection="1">
      <alignment horizontal="center" vertical="top"/>
    </xf>
    <xf numFmtId="0" fontId="22" fillId="0" borderId="0" xfId="0" applyFont="1" applyFill="1" applyAlignment="1">
      <alignment vertical="top" wrapText="1"/>
    </xf>
    <xf numFmtId="0" fontId="45" fillId="0" borderId="3" xfId="0" applyFont="1" applyBorder="1" applyProtection="1"/>
    <xf numFmtId="0" fontId="7" fillId="0" borderId="0" xfId="0" applyFont="1" applyFill="1" applyBorder="1" applyAlignment="1" applyProtection="1">
      <alignment horizontal="center" vertical="center" wrapText="1"/>
    </xf>
    <xf numFmtId="0" fontId="33" fillId="0" borderId="0" xfId="546" applyFont="1" applyBorder="1" applyAlignment="1" applyProtection="1"/>
    <xf numFmtId="0" fontId="33" fillId="0" borderId="7" xfId="546" applyFont="1" applyBorder="1" applyAlignment="1" applyProtection="1"/>
    <xf numFmtId="0" fontId="8" fillId="0" borderId="7" xfId="0" applyFont="1" applyFill="1" applyBorder="1" applyAlignment="1" applyProtection="1">
      <alignment horizontal="center"/>
    </xf>
    <xf numFmtId="0" fontId="46" fillId="0" borderId="4" xfId="0" applyFont="1" applyBorder="1" applyAlignment="1" applyProtection="1">
      <alignment horizontal="right"/>
    </xf>
    <xf numFmtId="169" fontId="21" fillId="0" borderId="0" xfId="0" applyNumberFormat="1" applyFont="1" applyFill="1" applyBorder="1" applyAlignment="1" applyProtection="1">
      <alignment horizontal="left" vertical="top" wrapText="1"/>
    </xf>
    <xf numFmtId="0" fontId="63" fillId="0" borderId="0" xfId="0" applyFont="1"/>
    <xf numFmtId="0" fontId="1" fillId="0" borderId="0" xfId="546" applyNumberFormat="1" applyFont="1" applyProtection="1"/>
    <xf numFmtId="169" fontId="0" fillId="0" borderId="0" xfId="0" applyNumberFormat="1" applyFill="1" applyBorder="1" applyAlignment="1" applyProtection="1">
      <alignment horizontal="center"/>
    </xf>
    <xf numFmtId="0" fontId="1" fillId="0" borderId="0" xfId="0" applyFont="1" applyProtection="1">
      <protection locked="0"/>
    </xf>
    <xf numFmtId="169" fontId="1" fillId="0" borderId="0" xfId="0" applyNumberFormat="1" applyFont="1" applyFill="1" applyBorder="1" applyAlignment="1" applyProtection="1">
      <alignment horizontal="left" vertical="top"/>
    </xf>
    <xf numFmtId="169" fontId="8" fillId="0" borderId="0" xfId="0" applyNumberFormat="1" applyFont="1" applyFill="1" applyBorder="1" applyAlignment="1" applyProtection="1">
      <alignment horizontal="left" vertical="top"/>
    </xf>
    <xf numFmtId="0" fontId="1" fillId="0" borderId="0" xfId="0" applyFont="1" applyFill="1" applyBorder="1" applyAlignment="1" applyProtection="1">
      <alignment horizontal="left" vertical="top"/>
    </xf>
    <xf numFmtId="169" fontId="10" fillId="0" borderId="0" xfId="0" applyNumberFormat="1" applyFont="1" applyFill="1" applyBorder="1" applyAlignment="1" applyProtection="1">
      <alignment horizontal="left" vertical="top"/>
    </xf>
    <xf numFmtId="0" fontId="0" fillId="0" borderId="0" xfId="0" applyFill="1" applyAlignment="1" applyProtection="1">
      <alignment vertical="top"/>
    </xf>
    <xf numFmtId="169" fontId="10" fillId="0" borderId="0" xfId="0" applyNumberFormat="1" applyFont="1" applyFill="1" applyBorder="1" applyAlignment="1" applyProtection="1"/>
    <xf numFmtId="0" fontId="22" fillId="9" borderId="0" xfId="542" applyFont="1" applyFill="1" applyAlignment="1" applyProtection="1">
      <alignment horizontal="centerContinuous"/>
    </xf>
    <xf numFmtId="0" fontId="1" fillId="0" borderId="0" xfId="542" applyProtection="1"/>
    <xf numFmtId="0" fontId="38" fillId="0" borderId="0" xfId="0" applyFont="1" applyProtection="1"/>
    <xf numFmtId="0" fontId="1" fillId="0" borderId="0" xfId="542" applyAlignment="1" applyProtection="1"/>
    <xf numFmtId="0" fontId="10" fillId="0" borderId="0" xfId="0" applyFont="1" applyAlignment="1" applyProtection="1">
      <alignment horizontal="center" vertical="center"/>
    </xf>
    <xf numFmtId="0" fontId="10" fillId="0" borderId="0" xfId="0" applyFont="1" applyAlignment="1">
      <alignment horizontal="center" vertical="center"/>
    </xf>
    <xf numFmtId="169" fontId="22" fillId="0" borderId="0" xfId="546" applyNumberFormat="1" applyFont="1" applyFill="1" applyBorder="1" applyAlignment="1" applyProtection="1">
      <alignment horizontal="left"/>
    </xf>
    <xf numFmtId="169" fontId="22" fillId="0" borderId="0" xfId="546" applyNumberFormat="1" applyFont="1" applyFill="1" applyBorder="1" applyAlignment="1" applyProtection="1">
      <alignment horizontal="center"/>
    </xf>
    <xf numFmtId="0" fontId="6" fillId="0" borderId="0" xfId="0" applyFont="1" applyProtection="1">
      <protection locked="0"/>
    </xf>
    <xf numFmtId="0" fontId="0" fillId="0" borderId="0" xfId="0" applyFill="1" applyAlignment="1">
      <alignment wrapText="1"/>
    </xf>
    <xf numFmtId="1" fontId="10" fillId="0" borderId="0" xfId="0" applyNumberFormat="1" applyFont="1" applyBorder="1" applyAlignment="1" applyProtection="1">
      <alignment horizontal="center"/>
    </xf>
    <xf numFmtId="0" fontId="8" fillId="4" borderId="0" xfId="0" applyFont="1" applyFill="1" applyBorder="1" applyAlignment="1" applyProtection="1">
      <alignment horizontal="center" wrapText="1"/>
    </xf>
    <xf numFmtId="1" fontId="8" fillId="0" borderId="0" xfId="0" applyNumberFormat="1" applyFont="1" applyBorder="1" applyAlignment="1" applyProtection="1">
      <alignment horizontal="left"/>
    </xf>
    <xf numFmtId="0" fontId="8" fillId="0" borderId="9" xfId="0" applyFont="1" applyBorder="1" applyAlignment="1" applyProtection="1">
      <alignment horizontal="center" wrapText="1"/>
    </xf>
    <xf numFmtId="0" fontId="0" fillId="0" borderId="0" xfId="0" applyFill="1" applyAlignment="1">
      <alignment vertical="center"/>
    </xf>
    <xf numFmtId="0" fontId="20" fillId="0" borderId="0" xfId="0" applyFont="1" applyAlignment="1">
      <alignment vertical="top" wrapText="1"/>
    </xf>
    <xf numFmtId="0" fontId="0" fillId="0" borderId="0" xfId="0" applyBorder="1" applyAlignment="1">
      <alignment horizontal="left"/>
    </xf>
    <xf numFmtId="0" fontId="15" fillId="5" borderId="4" xfId="0" applyFont="1" applyFill="1" applyBorder="1" applyAlignment="1" applyProtection="1">
      <alignment vertical="top" wrapText="1"/>
      <protection locked="0"/>
    </xf>
    <xf numFmtId="0" fontId="15" fillId="5" borderId="8" xfId="0" applyFont="1" applyFill="1" applyBorder="1" applyAlignment="1" applyProtection="1">
      <alignment vertical="top" wrapText="1"/>
      <protection locked="0"/>
    </xf>
    <xf numFmtId="0" fontId="8" fillId="0" borderId="15" xfId="0" applyFont="1" applyBorder="1" applyAlignment="1" applyProtection="1">
      <alignment horizontal="center" wrapText="1"/>
    </xf>
    <xf numFmtId="0" fontId="39" fillId="2" borderId="12" xfId="0" applyFont="1" applyFill="1" applyBorder="1" applyAlignment="1" applyProtection="1">
      <alignment horizontal="left" vertical="top" wrapText="1"/>
    </xf>
    <xf numFmtId="0" fontId="10" fillId="0" borderId="12" xfId="0" applyFont="1" applyBorder="1" applyAlignment="1" applyProtection="1">
      <alignment vertical="top" wrapText="1"/>
      <protection locked="0"/>
    </xf>
    <xf numFmtId="169" fontId="10" fillId="7" borderId="12" xfId="0" applyNumberFormat="1" applyFont="1" applyFill="1" applyBorder="1" applyAlignment="1" applyProtection="1">
      <alignment vertical="top" wrapText="1"/>
      <protection locked="0"/>
    </xf>
    <xf numFmtId="0" fontId="10" fillId="7" borderId="12" xfId="0" applyFont="1" applyFill="1" applyBorder="1" applyAlignment="1" applyProtection="1">
      <alignment vertical="top" wrapText="1"/>
      <protection locked="0"/>
    </xf>
    <xf numFmtId="0" fontId="10" fillId="0" borderId="12" xfId="0" applyFont="1" applyBorder="1" applyAlignment="1" applyProtection="1">
      <alignment horizontal="right" vertical="top" wrapText="1"/>
    </xf>
    <xf numFmtId="169" fontId="10" fillId="0" borderId="12" xfId="0" applyNumberFormat="1" applyFont="1" applyFill="1" applyBorder="1" applyAlignment="1" applyProtection="1">
      <alignment vertical="top" wrapText="1"/>
    </xf>
    <xf numFmtId="0" fontId="8" fillId="0" borderId="12" xfId="0" applyFont="1" applyBorder="1" applyAlignment="1" applyProtection="1">
      <alignment horizontal="right" vertical="top" wrapText="1"/>
    </xf>
    <xf numFmtId="0" fontId="10" fillId="7" borderId="12" xfId="0" applyFont="1" applyFill="1" applyBorder="1" applyAlignment="1" applyProtection="1">
      <alignment horizontal="right" vertical="top" wrapText="1"/>
      <protection locked="0"/>
    </xf>
    <xf numFmtId="169" fontId="8" fillId="0" borderId="12" xfId="0" applyNumberFormat="1" applyFont="1" applyFill="1" applyBorder="1" applyAlignment="1" applyProtection="1">
      <alignment vertical="top" wrapText="1"/>
    </xf>
    <xf numFmtId="0" fontId="19" fillId="0" borderId="12" xfId="0" applyFont="1" applyBorder="1" applyAlignment="1" applyProtection="1">
      <alignment horizontal="right" vertical="top" wrapText="1"/>
    </xf>
    <xf numFmtId="0" fontId="10" fillId="0" borderId="12" xfId="0" applyFont="1" applyFill="1" applyBorder="1" applyAlignment="1" applyProtection="1">
      <alignment horizontal="right" vertical="top" wrapText="1"/>
    </xf>
    <xf numFmtId="0" fontId="15" fillId="0" borderId="0" xfId="0" applyFont="1" applyBorder="1" applyAlignment="1" applyProtection="1">
      <alignment horizontal="right" vertical="top" wrapText="1"/>
      <protection locked="0"/>
    </xf>
    <xf numFmtId="0" fontId="15" fillId="0" borderId="0" xfId="0" applyFont="1" applyBorder="1" applyAlignment="1" applyProtection="1">
      <alignment vertical="top" wrapText="1"/>
      <protection locked="0"/>
    </xf>
    <xf numFmtId="0" fontId="10" fillId="0" borderId="8" xfId="0" applyFont="1" applyBorder="1" applyAlignment="1" applyProtection="1">
      <alignment vertical="top" wrapText="1"/>
      <protection locked="0"/>
    </xf>
    <xf numFmtId="0" fontId="8" fillId="0" borderId="3" xfId="0" applyFont="1" applyBorder="1" applyAlignment="1" applyProtection="1">
      <alignment horizontal="left" vertical="top"/>
    </xf>
    <xf numFmtId="0" fontId="10" fillId="0" borderId="4" xfId="0" applyFont="1" applyBorder="1" applyAlignment="1" applyProtection="1">
      <alignment horizontal="left" vertical="top"/>
      <protection locked="0"/>
    </xf>
    <xf numFmtId="0" fontId="10" fillId="0" borderId="4" xfId="0" applyFont="1" applyBorder="1" applyAlignment="1" applyProtection="1">
      <alignment vertical="top" wrapText="1"/>
      <protection locked="0"/>
    </xf>
    <xf numFmtId="0" fontId="0" fillId="0" borderId="0" xfId="0" applyProtection="1">
      <protection locked="0"/>
    </xf>
    <xf numFmtId="0" fontId="9" fillId="0" borderId="0" xfId="0" applyFont="1" applyAlignment="1">
      <alignment vertical="top" wrapText="1"/>
    </xf>
    <xf numFmtId="1" fontId="10" fillId="0" borderId="0" xfId="0" applyNumberFormat="1" applyFont="1" applyProtection="1"/>
    <xf numFmtId="0" fontId="10" fillId="0" borderId="0" xfId="0" applyNumberFormat="1" applyFont="1" applyAlignment="1" applyProtection="1">
      <alignment horizontal="center"/>
    </xf>
    <xf numFmtId="0" fontId="8" fillId="0" borderId="0" xfId="0" applyFont="1" applyFill="1" applyAlignment="1" applyProtection="1">
      <alignment horizontal="left"/>
    </xf>
    <xf numFmtId="0" fontId="9" fillId="0" borderId="0" xfId="0" applyFont="1" applyFill="1" applyBorder="1" applyAlignment="1" applyProtection="1">
      <alignment horizontal="left" vertical="center" wrapText="1"/>
    </xf>
    <xf numFmtId="0" fontId="9" fillId="0" borderId="0" xfId="0" applyFont="1" applyFill="1" applyBorder="1" applyAlignment="1" applyProtection="1">
      <alignment vertical="center"/>
    </xf>
    <xf numFmtId="0" fontId="9" fillId="0" borderId="0" xfId="0" applyFont="1" applyFill="1" applyBorder="1" applyAlignment="1" applyProtection="1">
      <alignment vertical="center" wrapText="1"/>
    </xf>
    <xf numFmtId="0" fontId="9" fillId="0" borderId="0" xfId="0" applyFont="1" applyFill="1" applyBorder="1" applyAlignment="1" applyProtection="1">
      <alignment horizontal="left" vertical="center"/>
    </xf>
    <xf numFmtId="0" fontId="9" fillId="0" borderId="0" xfId="0" applyFont="1" applyAlignment="1" applyProtection="1">
      <alignment vertical="center"/>
    </xf>
    <xf numFmtId="0" fontId="51" fillId="0" borderId="0" xfId="0" applyFont="1" applyProtection="1"/>
    <xf numFmtId="0" fontId="18" fillId="0" borderId="0" xfId="0" applyFont="1" applyAlignment="1">
      <alignment vertical="top"/>
    </xf>
    <xf numFmtId="0" fontId="9" fillId="0" borderId="0" xfId="0" applyFont="1" applyAlignment="1">
      <alignment vertical="center"/>
    </xf>
    <xf numFmtId="0" fontId="18" fillId="0" borderId="0" xfId="0" applyFont="1" applyAlignment="1">
      <alignment vertical="center"/>
    </xf>
    <xf numFmtId="0" fontId="9" fillId="0" borderId="0" xfId="0" applyNumberFormat="1" applyFont="1" applyAlignment="1">
      <alignment vertical="top" wrapText="1"/>
    </xf>
    <xf numFmtId="0" fontId="18" fillId="0" borderId="0" xfId="0" applyNumberFormat="1" applyFont="1" applyAlignment="1">
      <alignment vertical="top"/>
    </xf>
    <xf numFmtId="0" fontId="18" fillId="0" borderId="0" xfId="0" applyFont="1" applyAlignment="1" applyProtection="1">
      <alignment horizontal="center"/>
    </xf>
    <xf numFmtId="0" fontId="8" fillId="0" borderId="0" xfId="0" applyFont="1" applyFill="1" applyProtection="1"/>
    <xf numFmtId="0" fontId="20" fillId="0" borderId="0" xfId="0" applyFont="1" applyBorder="1" applyProtection="1"/>
    <xf numFmtId="9" fontId="9" fillId="0" borderId="0" xfId="0" applyNumberFormat="1" applyFont="1" applyAlignment="1" applyProtection="1">
      <alignment horizontal="left"/>
    </xf>
    <xf numFmtId="0" fontId="1" fillId="0" borderId="0" xfId="546" applyFont="1" applyFill="1" applyBorder="1" applyAlignment="1" applyProtection="1"/>
    <xf numFmtId="173" fontId="1" fillId="0" borderId="0" xfId="546" applyNumberFormat="1" applyFont="1" applyBorder="1" applyProtection="1"/>
    <xf numFmtId="0" fontId="20" fillId="0" borderId="0" xfId="0" applyFont="1" applyProtection="1"/>
    <xf numFmtId="9" fontId="1" fillId="0" borderId="0" xfId="546" applyNumberFormat="1" applyFont="1" applyFill="1" applyBorder="1" applyAlignment="1" applyProtection="1">
      <alignment vertical="center"/>
    </xf>
    <xf numFmtId="172" fontId="1" fillId="0" borderId="0" xfId="546" applyNumberFormat="1" applyFont="1" applyBorder="1" applyAlignment="1" applyProtection="1"/>
    <xf numFmtId="0" fontId="11" fillId="0" borderId="0" xfId="0" applyFont="1" applyFill="1" applyBorder="1" applyAlignment="1" applyProtection="1"/>
    <xf numFmtId="0" fontId="10" fillId="0" borderId="0" xfId="546" applyFont="1" applyAlignment="1" applyProtection="1">
      <alignment horizontal="left"/>
    </xf>
    <xf numFmtId="0" fontId="10" fillId="0" borderId="0" xfId="546" applyFont="1" applyFill="1" applyAlignment="1" applyProtection="1">
      <alignment horizontal="left"/>
    </xf>
    <xf numFmtId="0" fontId="10" fillId="0" borderId="18" xfId="0" applyFont="1" applyBorder="1" applyProtection="1"/>
    <xf numFmtId="0" fontId="10" fillId="0" borderId="12" xfId="0" applyFont="1" applyBorder="1" applyProtection="1"/>
    <xf numFmtId="2" fontId="31" fillId="0" borderId="12" xfId="0" applyNumberFormat="1" applyFont="1" applyBorder="1" applyProtection="1"/>
    <xf numFmtId="0" fontId="10" fillId="0" borderId="0" xfId="0" applyFont="1" applyFill="1" applyBorder="1" applyAlignment="1" applyProtection="1">
      <alignment vertical="top"/>
    </xf>
    <xf numFmtId="0" fontId="15" fillId="0" borderId="0" xfId="0" applyFont="1" applyBorder="1" applyAlignment="1" applyProtection="1">
      <alignment vertical="top" wrapText="1"/>
    </xf>
    <xf numFmtId="0" fontId="10" fillId="0" borderId="4" xfId="0" applyFont="1" applyBorder="1" applyAlignment="1" applyProtection="1">
      <alignment horizontal="left" vertical="top"/>
    </xf>
    <xf numFmtId="0" fontId="10" fillId="0" borderId="4" xfId="0" applyFont="1" applyBorder="1" applyAlignment="1" applyProtection="1">
      <alignment vertical="top" wrapText="1"/>
    </xf>
    <xf numFmtId="0" fontId="10" fillId="0" borderId="0" xfId="0" applyFont="1" applyAlignment="1">
      <alignment wrapText="1"/>
    </xf>
    <xf numFmtId="0" fontId="8" fillId="0" borderId="0" xfId="0" applyFont="1" applyBorder="1" applyAlignment="1" applyProtection="1">
      <alignment horizontal="left" vertical="top"/>
    </xf>
    <xf numFmtId="0" fontId="43" fillId="0" borderId="0" xfId="0" applyFont="1" applyFill="1" applyAlignment="1" applyProtection="1">
      <alignment horizontal="center"/>
    </xf>
    <xf numFmtId="49" fontId="8" fillId="0" borderId="0" xfId="0" applyNumberFormat="1" applyFont="1" applyFill="1" applyAlignment="1">
      <alignment horizontal="center"/>
    </xf>
    <xf numFmtId="49" fontId="10" fillId="0" borderId="0" xfId="0" applyNumberFormat="1" applyFont="1" applyFill="1"/>
    <xf numFmtId="49" fontId="8" fillId="0" borderId="0" xfId="0" applyNumberFormat="1" applyFont="1" applyFill="1" applyAlignment="1" applyProtection="1">
      <alignment horizontal="center"/>
    </xf>
    <xf numFmtId="0" fontId="43" fillId="0" borderId="0" xfId="0" applyFont="1" applyFill="1" applyAlignment="1" applyProtection="1">
      <alignment horizontal="center" vertical="center"/>
    </xf>
    <xf numFmtId="49" fontId="8" fillId="0" borderId="0" xfId="0" applyNumberFormat="1" applyFont="1" applyFill="1" applyAlignment="1">
      <alignment horizontal="center" vertical="center"/>
    </xf>
    <xf numFmtId="0" fontId="10" fillId="0" borderId="0" xfId="0" applyFont="1" applyFill="1" applyAlignment="1">
      <alignment vertical="center"/>
    </xf>
    <xf numFmtId="49" fontId="10" fillId="0" borderId="0" xfId="0" applyNumberFormat="1" applyFont="1" applyFill="1" applyAlignment="1">
      <alignment vertical="center"/>
    </xf>
    <xf numFmtId="49" fontId="0" fillId="0" borderId="0" xfId="0" applyNumberFormat="1" applyFill="1" applyAlignment="1">
      <alignment vertical="center"/>
    </xf>
    <xf numFmtId="49" fontId="10" fillId="0" borderId="0" xfId="0" applyNumberFormat="1" applyFont="1" applyFill="1" applyAlignment="1" applyProtection="1">
      <alignment horizontal="center"/>
    </xf>
    <xf numFmtId="0" fontId="2" fillId="0" borderId="0" xfId="245" applyFill="1" applyBorder="1" applyProtection="1">
      <protection locked="0"/>
    </xf>
    <xf numFmtId="0" fontId="0" fillId="0" borderId="8" xfId="0" applyFill="1" applyBorder="1" applyProtection="1"/>
    <xf numFmtId="0" fontId="10" fillId="0" borderId="0" xfId="273" applyFont="1"/>
    <xf numFmtId="3" fontId="10" fillId="0" borderId="0" xfId="0" applyNumberFormat="1" applyFont="1" applyFill="1" applyBorder="1" applyAlignment="1" applyProtection="1">
      <alignment horizontal="center"/>
    </xf>
    <xf numFmtId="0" fontId="24" fillId="0" borderId="0" xfId="546" applyNumberFormat="1" applyFont="1" applyBorder="1" applyAlignment="1" applyProtection="1">
      <alignment horizontal="right" vertical="top" wrapText="1"/>
    </xf>
    <xf numFmtId="0" fontId="22" fillId="0" borderId="0" xfId="546" applyNumberFormat="1" applyFont="1" applyBorder="1" applyAlignment="1" applyProtection="1">
      <alignment horizontal="right" vertical="top" wrapText="1"/>
    </xf>
    <xf numFmtId="0" fontId="22" fillId="0" borderId="2" xfId="546" applyNumberFormat="1" applyFont="1" applyBorder="1" applyAlignment="1" applyProtection="1">
      <alignment horizontal="right" vertical="top" wrapText="1"/>
    </xf>
    <xf numFmtId="169" fontId="8" fillId="0" borderId="2" xfId="546" applyNumberFormat="1" applyFont="1" applyFill="1" applyBorder="1" applyAlignment="1" applyProtection="1">
      <alignment horizontal="center" vertical="center"/>
    </xf>
    <xf numFmtId="169" fontId="8" fillId="0" borderId="0" xfId="546" applyNumberFormat="1" applyFont="1" applyFill="1" applyBorder="1" applyAlignment="1" applyProtection="1">
      <alignment horizontal="center" vertical="center"/>
    </xf>
    <xf numFmtId="0" fontId="20" fillId="0" borderId="0" xfId="546" applyNumberFormat="1" applyFont="1" applyBorder="1" applyAlignment="1" applyProtection="1">
      <alignment horizontal="left" vertical="center"/>
    </xf>
    <xf numFmtId="0" fontId="8" fillId="0" borderId="0" xfId="546" applyNumberFormat="1" applyFont="1" applyBorder="1" applyAlignment="1" applyProtection="1">
      <alignment horizontal="right" vertical="top" wrapText="1"/>
    </xf>
    <xf numFmtId="0" fontId="10" fillId="0" borderId="0" xfId="546" applyNumberFormat="1" applyFont="1" applyBorder="1" applyAlignment="1" applyProtection="1">
      <alignment horizontal="left" vertical="center"/>
    </xf>
    <xf numFmtId="0" fontId="10" fillId="0" borderId="0" xfId="546" applyNumberFormat="1" applyFont="1" applyBorder="1" applyAlignment="1" applyProtection="1">
      <alignment horizontal="right" vertical="top" wrapText="1"/>
    </xf>
    <xf numFmtId="0" fontId="10" fillId="0" borderId="0" xfId="273" applyFont="1" applyAlignment="1">
      <alignment horizontal="center"/>
    </xf>
    <xf numFmtId="0" fontId="10" fillId="0" borderId="0" xfId="273" applyFont="1" applyAlignment="1" applyProtection="1">
      <alignment horizontal="center"/>
    </xf>
    <xf numFmtId="4" fontId="10" fillId="0" borderId="0" xfId="273" applyNumberFormat="1" applyFont="1" applyAlignment="1" applyProtection="1">
      <alignment horizontal="left"/>
    </xf>
    <xf numFmtId="4" fontId="10" fillId="0" borderId="0" xfId="273" applyNumberFormat="1" applyFont="1" applyProtection="1"/>
    <xf numFmtId="0" fontId="8" fillId="0" borderId="0" xfId="273" applyFont="1" applyProtection="1"/>
    <xf numFmtId="0" fontId="10" fillId="0" borderId="0" xfId="273" applyFont="1" applyProtection="1"/>
    <xf numFmtId="0" fontId="10" fillId="0" borderId="0" xfId="273"/>
    <xf numFmtId="169" fontId="10" fillId="0" borderId="0" xfId="273" applyNumberFormat="1" applyFont="1"/>
    <xf numFmtId="0" fontId="16" fillId="0" borderId="0" xfId="273" applyFont="1" applyAlignment="1">
      <alignment horizontal="center"/>
    </xf>
    <xf numFmtId="0" fontId="6" fillId="0" borderId="0" xfId="273" applyFont="1"/>
    <xf numFmtId="0" fontId="67" fillId="0" borderId="0" xfId="273" applyFont="1"/>
    <xf numFmtId="0" fontId="16" fillId="0" borderId="0" xfId="273" applyFont="1"/>
    <xf numFmtId="0" fontId="8" fillId="0" borderId="0" xfId="273" applyFont="1" applyAlignment="1">
      <alignment horizontal="center"/>
    </xf>
    <xf numFmtId="3" fontId="10" fillId="0" borderId="0" xfId="273" applyNumberFormat="1"/>
    <xf numFmtId="169" fontId="8" fillId="0" borderId="0" xfId="273" applyNumberFormat="1" applyFont="1" applyAlignment="1">
      <alignment horizontal="center"/>
    </xf>
    <xf numFmtId="3" fontId="10" fillId="0" borderId="0" xfId="273" applyNumberFormat="1" applyAlignment="1">
      <alignment horizontal="center"/>
    </xf>
    <xf numFmtId="3" fontId="10" fillId="0" borderId="0" xfId="273" applyNumberFormat="1" applyFont="1"/>
    <xf numFmtId="3" fontId="10" fillId="0" borderId="0" xfId="273" applyNumberFormat="1" applyFont="1" applyAlignment="1">
      <alignment horizontal="center"/>
    </xf>
    <xf numFmtId="0" fontId="56" fillId="0" borderId="0" xfId="273" applyFont="1"/>
    <xf numFmtId="169" fontId="6" fillId="0" borderId="0" xfId="273" applyNumberFormat="1" applyFont="1"/>
    <xf numFmtId="10" fontId="6" fillId="0" borderId="0" xfId="273" applyNumberFormat="1" applyFont="1" applyAlignment="1">
      <alignment horizontal="center"/>
    </xf>
    <xf numFmtId="3" fontId="71" fillId="0" borderId="0" xfId="273" applyNumberFormat="1" applyFont="1"/>
    <xf numFmtId="3" fontId="6"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6" fillId="7" borderId="0" xfId="273" applyFont="1" applyFill="1" applyAlignment="1">
      <alignment horizontal="left"/>
    </xf>
    <xf numFmtId="0" fontId="6" fillId="7" borderId="0" xfId="273" applyFont="1" applyFill="1"/>
    <xf numFmtId="10" fontId="6" fillId="0" borderId="0" xfId="273" applyNumberFormat="1" applyFont="1"/>
    <xf numFmtId="173" fontId="6" fillId="0" borderId="0" xfId="273" applyNumberFormat="1" applyFont="1"/>
    <xf numFmtId="173" fontId="6" fillId="0" borderId="0" xfId="273" applyNumberFormat="1" applyFont="1" applyAlignment="1">
      <alignment horizontal="center"/>
    </xf>
    <xf numFmtId="0" fontId="6" fillId="0" borderId="5" xfId="273" applyFont="1" applyBorder="1"/>
    <xf numFmtId="10" fontId="6" fillId="0" borderId="5" xfId="273" applyNumberFormat="1" applyFont="1" applyBorder="1" applyAlignment="1">
      <alignment horizontal="center"/>
    </xf>
    <xf numFmtId="3" fontId="6" fillId="0" borderId="5" xfId="273" applyNumberFormat="1" applyFont="1" applyBorder="1"/>
    <xf numFmtId="10" fontId="10" fillId="0" borderId="0" xfId="273" applyNumberFormat="1" applyFont="1" applyAlignment="1">
      <alignment horizontal="center"/>
    </xf>
    <xf numFmtId="169" fontId="10" fillId="0" borderId="0" xfId="273" applyNumberFormat="1" applyFont="1" applyAlignment="1">
      <alignment horizontal="center"/>
    </xf>
    <xf numFmtId="0" fontId="10" fillId="7" borderId="0" xfId="273" applyFont="1" applyFill="1"/>
    <xf numFmtId="169" fontId="10" fillId="7" borderId="0" xfId="273" applyNumberFormat="1" applyFont="1" applyFill="1"/>
    <xf numFmtId="3" fontId="10" fillId="7" borderId="0" xfId="273" applyNumberFormat="1" applyFont="1" applyFill="1"/>
    <xf numFmtId="3" fontId="10" fillId="0" borderId="0" xfId="273" applyNumberFormat="1" applyFont="1" applyAlignment="1">
      <alignment vertical="top"/>
    </xf>
    <xf numFmtId="10" fontId="8" fillId="0" borderId="0" xfId="273" applyNumberFormat="1" applyFont="1" applyFill="1" applyAlignment="1">
      <alignment horizontal="center"/>
    </xf>
    <xf numFmtId="0" fontId="16" fillId="0" borderId="5" xfId="273" applyFont="1" applyBorder="1" applyAlignment="1">
      <alignment horizontal="center"/>
    </xf>
    <xf numFmtId="3" fontId="71" fillId="0" borderId="5" xfId="273" applyNumberFormat="1" applyFont="1" applyBorder="1"/>
    <xf numFmtId="3" fontId="10" fillId="7" borderId="5" xfId="273" applyNumberFormat="1" applyFont="1" applyFill="1" applyBorder="1"/>
    <xf numFmtId="173" fontId="10" fillId="0" borderId="0" xfId="273" applyNumberFormat="1" applyFont="1" applyAlignment="1">
      <alignment horizontal="center"/>
    </xf>
    <xf numFmtId="10" fontId="72" fillId="0" borderId="0" xfId="273" applyNumberFormat="1" applyFont="1" applyAlignment="1">
      <alignment horizontal="center"/>
    </xf>
    <xf numFmtId="173" fontId="10" fillId="0" borderId="0" xfId="273" applyNumberFormat="1" applyFont="1" applyFill="1" applyAlignment="1">
      <alignment horizontal="center"/>
    </xf>
    <xf numFmtId="2" fontId="10" fillId="0" borderId="0" xfId="273" applyNumberFormat="1" applyFont="1" applyFill="1" applyAlignment="1">
      <alignment horizontal="center"/>
    </xf>
    <xf numFmtId="0" fontId="8" fillId="0" borderId="0" xfId="273" applyFont="1" applyFill="1"/>
    <xf numFmtId="3" fontId="6" fillId="7" borderId="17" xfId="0" applyNumberFormat="1" applyFont="1" applyFill="1" applyBorder="1" applyProtection="1">
      <protection locked="0"/>
    </xf>
    <xf numFmtId="0" fontId="6" fillId="5" borderId="15" xfId="0" applyFont="1" applyFill="1" applyBorder="1"/>
    <xf numFmtId="0" fontId="6" fillId="5" borderId="8" xfId="0" applyFont="1" applyFill="1" applyBorder="1"/>
    <xf numFmtId="49" fontId="6" fillId="7" borderId="17" xfId="0" applyNumberFormat="1" applyFont="1" applyFill="1" applyBorder="1" applyProtection="1">
      <protection locked="0"/>
    </xf>
    <xf numFmtId="0" fontId="9" fillId="0" borderId="0" xfId="0" applyNumberFormat="1" applyFont="1" applyFill="1" applyAlignment="1" applyProtection="1">
      <alignment vertical="top" wrapText="1"/>
    </xf>
    <xf numFmtId="49" fontId="0" fillId="0" borderId="0" xfId="0" applyNumberFormat="1" applyAlignment="1" applyProtection="1"/>
    <xf numFmtId="0" fontId="0" fillId="0" borderId="0" xfId="0" applyFont="1" applyFill="1" applyBorder="1" applyProtection="1"/>
    <xf numFmtId="0" fontId="1" fillId="0" borderId="5" xfId="0" applyFont="1" applyBorder="1" applyProtection="1"/>
    <xf numFmtId="0" fontId="1" fillId="0" borderId="4" xfId="0" applyFont="1" applyBorder="1" applyProtection="1"/>
    <xf numFmtId="0" fontId="10" fillId="10" borderId="5" xfId="0" applyFont="1" applyFill="1" applyBorder="1" applyAlignment="1" applyProtection="1"/>
    <xf numFmtId="0" fontId="1" fillId="0" borderId="0" xfId="0" applyNumberFormat="1" applyFont="1" applyFill="1" applyBorder="1" applyAlignment="1" applyProtection="1">
      <alignment horizontal="right" vertical="top"/>
    </xf>
    <xf numFmtId="0" fontId="1" fillId="0" borderId="13" xfId="0" applyNumberFormat="1" applyFont="1" applyFill="1" applyBorder="1" applyAlignment="1" applyProtection="1">
      <alignment horizontal="right" vertical="top"/>
    </xf>
    <xf numFmtId="0" fontId="31" fillId="0" borderId="0" xfId="0" applyFont="1" applyFill="1" applyBorder="1" applyProtection="1"/>
    <xf numFmtId="0" fontId="10" fillId="0" borderId="0" xfId="0" applyFont="1" applyFill="1" applyAlignment="1" applyProtection="1"/>
    <xf numFmtId="169" fontId="25" fillId="0" borderId="0" xfId="0" applyNumberFormat="1" applyFont="1" applyBorder="1" applyAlignment="1" applyProtection="1">
      <alignment vertical="top" wrapText="1"/>
    </xf>
    <xf numFmtId="169" fontId="25" fillId="0" borderId="12" xfId="0" applyNumberFormat="1" applyFont="1" applyBorder="1" applyAlignment="1" applyProtection="1">
      <alignment vertical="top" wrapText="1"/>
    </xf>
    <xf numFmtId="0" fontId="10" fillId="0" borderId="1" xfId="0" applyFont="1" applyBorder="1" applyProtection="1"/>
    <xf numFmtId="169" fontId="10" fillId="0" borderId="3" xfId="0" applyNumberFormat="1" applyFont="1" applyFill="1" applyBorder="1" applyAlignment="1" applyProtection="1">
      <alignment vertical="top"/>
    </xf>
    <xf numFmtId="169" fontId="1" fillId="0" borderId="4" xfId="0" applyNumberFormat="1" applyFont="1" applyFill="1" applyBorder="1" applyAlignment="1" applyProtection="1">
      <alignment vertical="top"/>
    </xf>
    <xf numFmtId="169" fontId="1" fillId="0" borderId="8" xfId="0" applyNumberFormat="1" applyFont="1" applyFill="1" applyBorder="1" applyAlignment="1" applyProtection="1">
      <alignment vertical="top"/>
    </xf>
    <xf numFmtId="169" fontId="1" fillId="0" borderId="0" xfId="0" applyNumberFormat="1" applyFont="1" applyFill="1" applyBorder="1" applyAlignment="1" applyProtection="1">
      <alignment vertical="top"/>
    </xf>
    <xf numFmtId="0" fontId="0" fillId="7" borderId="3" xfId="0" applyFill="1" applyBorder="1" applyAlignment="1" applyProtection="1">
      <alignment horizontal="left"/>
      <protection locked="0"/>
    </xf>
    <xf numFmtId="0" fontId="0" fillId="7" borderId="4" xfId="0" applyFill="1" applyBorder="1" applyAlignment="1" applyProtection="1">
      <alignment horizontal="left"/>
      <protection locked="0"/>
    </xf>
    <xf numFmtId="0" fontId="1" fillId="7" borderId="4" xfId="0" applyNumberFormat="1" applyFont="1" applyFill="1" applyBorder="1" applyAlignment="1" applyProtection="1">
      <alignment horizontal="left" vertical="top"/>
      <protection locked="0"/>
    </xf>
    <xf numFmtId="0" fontId="1" fillId="7" borderId="8" xfId="0" applyNumberFormat="1" applyFont="1" applyFill="1" applyBorder="1" applyAlignment="1" applyProtection="1">
      <alignment horizontal="left" vertical="top"/>
      <protection locked="0"/>
    </xf>
    <xf numFmtId="0" fontId="10" fillId="0" borderId="0" xfId="0" applyFont="1" applyFill="1" applyAlignment="1">
      <alignment horizontal="left" wrapText="1"/>
    </xf>
    <xf numFmtId="0" fontId="37" fillId="0" borderId="0" xfId="0" applyFont="1" applyAlignment="1">
      <alignment horizontal="left"/>
    </xf>
    <xf numFmtId="0" fontId="10" fillId="0" borderId="0" xfId="273" applyFont="1" applyAlignment="1" applyProtection="1">
      <alignment horizontal="left"/>
    </xf>
    <xf numFmtId="0" fontId="10" fillId="0" borderId="0" xfId="273" applyFont="1" applyFill="1" applyAlignment="1" applyProtection="1">
      <alignment horizontal="left"/>
    </xf>
    <xf numFmtId="0" fontId="0" fillId="2" borderId="8" xfId="0" applyFill="1" applyBorder="1" applyAlignment="1" applyProtection="1">
      <alignment horizontal="center"/>
    </xf>
    <xf numFmtId="0" fontId="0" fillId="2" borderId="3" xfId="0" applyFill="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0" borderId="3" xfId="0" applyFill="1" applyBorder="1" applyAlignment="1" applyProtection="1">
      <alignment horizontal="center"/>
    </xf>
    <xf numFmtId="0" fontId="0" fillId="0" borderId="8" xfId="0" applyFill="1" applyBorder="1" applyAlignment="1" applyProtection="1">
      <alignment horizontal="center"/>
    </xf>
    <xf numFmtId="0" fontId="9" fillId="0" borderId="0" xfId="273" applyNumberFormat="1" applyFont="1" applyFill="1" applyBorder="1" applyAlignment="1" applyProtection="1">
      <alignment vertical="top"/>
    </xf>
    <xf numFmtId="164" fontId="10" fillId="0" borderId="0" xfId="273" applyNumberFormat="1" applyFill="1" applyBorder="1" applyAlignment="1" applyProtection="1">
      <alignment horizontal="right"/>
    </xf>
    <xf numFmtId="0" fontId="10" fillId="0" borderId="0" xfId="547" applyFont="1" applyAlignment="1" applyProtection="1"/>
    <xf numFmtId="0" fontId="9" fillId="0" borderId="0" xfId="273" applyFont="1" applyFill="1" applyBorder="1" applyAlignment="1" applyProtection="1">
      <alignment vertical="top"/>
    </xf>
    <xf numFmtId="49" fontId="10" fillId="0" borderId="0" xfId="273" applyNumberFormat="1" applyFont="1" applyAlignment="1" applyProtection="1">
      <alignment horizontal="center"/>
    </xf>
    <xf numFmtId="49" fontId="10" fillId="0" borderId="0" xfId="273" applyNumberFormat="1" applyFont="1" applyAlignment="1">
      <alignment horizontal="center"/>
    </xf>
    <xf numFmtId="0" fontId="8" fillId="0" borderId="0" xfId="0" applyFont="1" applyBorder="1" applyAlignment="1" applyProtection="1"/>
    <xf numFmtId="0" fontId="8" fillId="0" borderId="9" xfId="0" applyFont="1" applyBorder="1" applyAlignment="1" applyProtection="1"/>
    <xf numFmtId="0" fontId="8" fillId="0" borderId="3" xfId="0" applyFont="1" applyBorder="1" applyAlignment="1" applyProtection="1"/>
    <xf numFmtId="0" fontId="8" fillId="0" borderId="4" xfId="0" applyFont="1" applyBorder="1" applyAlignment="1" applyProtection="1"/>
    <xf numFmtId="0" fontId="9" fillId="0" borderId="4" xfId="0" applyFont="1" applyBorder="1" applyAlignment="1" applyProtection="1">
      <alignment horizontal="right"/>
    </xf>
    <xf numFmtId="0" fontId="8" fillId="0" borderId="5" xfId="0" applyFont="1" applyBorder="1" applyAlignment="1" applyProtection="1"/>
    <xf numFmtId="169" fontId="10" fillId="0" borderId="7" xfId="273" applyNumberFormat="1" applyFont="1" applyFill="1" applyBorder="1" applyAlignment="1" applyProtection="1">
      <alignment vertical="top"/>
    </xf>
    <xf numFmtId="0" fontId="9" fillId="0" borderId="5" xfId="0" applyFont="1" applyBorder="1" applyAlignment="1" applyProtection="1">
      <alignment horizontal="right"/>
    </xf>
    <xf numFmtId="4" fontId="10" fillId="0" borderId="0" xfId="273" applyNumberFormat="1" applyFont="1" applyAlignment="1" applyProtection="1">
      <alignment horizontal="center"/>
    </xf>
    <xf numFmtId="0" fontId="0" fillId="11" borderId="1" xfId="0" applyFill="1" applyBorder="1" applyProtection="1"/>
    <xf numFmtId="0" fontId="0" fillId="11" borderId="2" xfId="0" applyFill="1" applyBorder="1" applyProtection="1"/>
    <xf numFmtId="0" fontId="0" fillId="11" borderId="11" xfId="0" applyFill="1" applyBorder="1" applyProtection="1"/>
    <xf numFmtId="0" fontId="0" fillId="11" borderId="7" xfId="0" applyFill="1" applyBorder="1" applyProtection="1"/>
    <xf numFmtId="0" fontId="0" fillId="11" borderId="0" xfId="0" applyFill="1" applyBorder="1" applyProtection="1"/>
    <xf numFmtId="0" fontId="0" fillId="11" borderId="13" xfId="0" applyFill="1" applyBorder="1" applyProtection="1"/>
    <xf numFmtId="0" fontId="0" fillId="11" borderId="3" xfId="0" applyFill="1" applyBorder="1" applyProtection="1"/>
    <xf numFmtId="0" fontId="0" fillId="11" borderId="4" xfId="0" applyFill="1" applyBorder="1" applyProtection="1"/>
    <xf numFmtId="0" fontId="0" fillId="11" borderId="8" xfId="0" applyFill="1" applyBorder="1" applyAlignment="1" applyProtection="1">
      <alignment horizontal="right"/>
    </xf>
    <xf numFmtId="0" fontId="0" fillId="11" borderId="5" xfId="0" applyFill="1" applyBorder="1" applyProtection="1"/>
    <xf numFmtId="0" fontId="0" fillId="11" borderId="10" xfId="0" applyFill="1" applyBorder="1" applyProtection="1"/>
    <xf numFmtId="0" fontId="21" fillId="0" borderId="7" xfId="546" applyFont="1" applyBorder="1" applyAlignment="1" applyProtection="1">
      <alignment horizontal="left" vertical="top" wrapText="1"/>
    </xf>
    <xf numFmtId="0" fontId="22" fillId="0" borderId="11" xfId="546" applyFont="1" applyBorder="1" applyAlignment="1" applyProtection="1">
      <alignment horizontal="center"/>
    </xf>
    <xf numFmtId="0" fontId="21" fillId="0" borderId="13" xfId="546" applyFont="1" applyBorder="1" applyAlignment="1" applyProtection="1">
      <alignment horizontal="center" vertical="top" wrapText="1"/>
    </xf>
    <xf numFmtId="0" fontId="21" fillId="0" borderId="10" xfId="546" applyFont="1" applyBorder="1" applyAlignment="1" applyProtection="1">
      <alignment horizontal="center" vertical="top" wrapText="1"/>
    </xf>
    <xf numFmtId="0" fontId="21" fillId="0" borderId="1" xfId="546" applyFont="1" applyBorder="1" applyAlignment="1" applyProtection="1">
      <alignment horizontal="left" vertical="top" wrapText="1"/>
    </xf>
    <xf numFmtId="0" fontId="22" fillId="0" borderId="13" xfId="546" applyFont="1" applyBorder="1" applyAlignment="1" applyProtection="1">
      <alignment horizontal="center"/>
    </xf>
    <xf numFmtId="0" fontId="10" fillId="0" borderId="0" xfId="0" applyFont="1" applyFill="1" applyAlignment="1" applyProtection="1">
      <alignment horizontal="left"/>
    </xf>
    <xf numFmtId="0" fontId="10" fillId="0" borderId="0" xfId="273" applyFont="1" applyFill="1" applyAlignment="1">
      <alignment horizontal="left"/>
    </xf>
    <xf numFmtId="1" fontId="31" fillId="0" borderId="18" xfId="0" applyNumberFormat="1" applyFont="1" applyBorder="1" applyProtection="1"/>
    <xf numFmtId="1" fontId="31" fillId="0" borderId="17" xfId="0" applyNumberFormat="1" applyFont="1" applyBorder="1" applyProtection="1"/>
    <xf numFmtId="1" fontId="31" fillId="0" borderId="15" xfId="0" applyNumberFormat="1" applyFont="1" applyBorder="1" applyProtection="1"/>
    <xf numFmtId="0" fontId="37" fillId="0" borderId="0" xfId="0" applyFont="1" applyFill="1" applyAlignment="1">
      <alignment horizontal="left"/>
    </xf>
    <xf numFmtId="4" fontId="0" fillId="0" borderId="0" xfId="0" applyNumberFormat="1" applyFill="1" applyProtection="1"/>
    <xf numFmtId="4" fontId="10" fillId="0" borderId="0" xfId="0" applyNumberFormat="1" applyFont="1" applyFill="1" applyProtection="1"/>
    <xf numFmtId="0" fontId="0" fillId="0" borderId="0" xfId="0" applyFill="1" applyAlignment="1"/>
    <xf numFmtId="4" fontId="10" fillId="0" borderId="0" xfId="273" applyNumberFormat="1" applyFont="1" applyFill="1" applyAlignment="1" applyProtection="1">
      <alignment horizontal="left"/>
    </xf>
    <xf numFmtId="4" fontId="10" fillId="0" borderId="0" xfId="273" applyNumberFormat="1" applyFont="1" applyFill="1" applyBorder="1" applyProtection="1"/>
    <xf numFmtId="49" fontId="10" fillId="0" borderId="0" xfId="273" applyNumberFormat="1" applyFont="1" applyFill="1"/>
    <xf numFmtId="0" fontId="9" fillId="0" borderId="5" xfId="273" applyFont="1" applyFill="1" applyBorder="1" applyAlignment="1" applyProtection="1">
      <alignment horizontal="center"/>
    </xf>
    <xf numFmtId="0" fontId="10" fillId="0" borderId="0" xfId="273" applyFont="1" applyFill="1"/>
    <xf numFmtId="0" fontId="9" fillId="0" borderId="0" xfId="273" applyFont="1" applyFill="1" applyProtection="1"/>
    <xf numFmtId="165" fontId="31" fillId="0" borderId="0" xfId="0" applyNumberFormat="1" applyFont="1" applyProtection="1"/>
    <xf numFmtId="165" fontId="31" fillId="0" borderId="9" xfId="0" applyNumberFormat="1" applyFont="1" applyBorder="1" applyProtection="1"/>
    <xf numFmtId="171" fontId="31" fillId="0" borderId="17" xfId="0" applyNumberFormat="1" applyFont="1" applyBorder="1" applyProtection="1"/>
    <xf numFmtId="1" fontId="8" fillId="0" borderId="12" xfId="0" applyNumberFormat="1" applyFont="1" applyBorder="1" applyProtection="1"/>
    <xf numFmtId="165" fontId="8" fillId="0" borderId="12" xfId="0" applyNumberFormat="1" applyFont="1" applyBorder="1" applyProtection="1"/>
    <xf numFmtId="0" fontId="25" fillId="0" borderId="12" xfId="0" applyFont="1" applyFill="1" applyBorder="1" applyAlignment="1" applyProtection="1">
      <alignment horizontal="right" vertical="top"/>
    </xf>
    <xf numFmtId="0" fontId="25" fillId="0" borderId="12" xfId="0" applyFont="1" applyFill="1" applyBorder="1" applyAlignment="1" applyProtection="1">
      <alignment horizontal="right" vertical="top" wrapText="1"/>
    </xf>
    <xf numFmtId="0" fontId="0" fillId="0" borderId="0" xfId="0" applyBorder="1" applyAlignment="1" applyProtection="1"/>
    <xf numFmtId="0" fontId="8" fillId="0" borderId="0" xfId="545" applyFont="1" applyAlignment="1" applyProtection="1"/>
    <xf numFmtId="0" fontId="19" fillId="9" borderId="0" xfId="545" applyFont="1" applyFill="1" applyAlignment="1" applyProtection="1"/>
    <xf numFmtId="0" fontId="10" fillId="9" borderId="0" xfId="545" quotePrefix="1" applyFont="1" applyFill="1" applyAlignment="1" applyProtection="1">
      <alignment horizontal="left"/>
    </xf>
    <xf numFmtId="0" fontId="10" fillId="9" borderId="0" xfId="545" applyFont="1" applyFill="1" applyProtection="1"/>
    <xf numFmtId="0" fontId="64" fillId="0" borderId="0" xfId="545" applyProtection="1"/>
    <xf numFmtId="5" fontId="10" fillId="0" borderId="0" xfId="545" applyNumberFormat="1" applyFont="1" applyProtection="1"/>
    <xf numFmtId="0" fontId="9" fillId="0" borderId="5" xfId="273" applyFont="1" applyFill="1" applyBorder="1" applyAlignment="1" applyProtection="1">
      <alignment horizontal="left"/>
    </xf>
    <xf numFmtId="0" fontId="9" fillId="0" borderId="5" xfId="273" applyFont="1" applyFill="1" applyBorder="1" applyAlignment="1" applyProtection="1">
      <alignment horizontal="right"/>
    </xf>
    <xf numFmtId="0" fontId="6" fillId="7" borderId="5" xfId="0" applyFont="1" applyFill="1" applyBorder="1" applyAlignment="1" applyProtection="1">
      <alignment horizontal="left" vertical="center" wrapText="1"/>
      <protection locked="0"/>
    </xf>
    <xf numFmtId="0" fontId="9" fillId="0" borderId="0" xfId="0" applyFont="1" applyAlignment="1" applyProtection="1">
      <alignment horizontal="center"/>
    </xf>
    <xf numFmtId="0" fontId="0" fillId="0" borderId="0" xfId="0" applyAlignment="1" applyProtection="1">
      <protection locked="0"/>
    </xf>
    <xf numFmtId="0" fontId="13" fillId="0" borderId="0" xfId="0" applyFont="1" applyBorder="1" applyAlignment="1" applyProtection="1">
      <alignment vertical="center"/>
    </xf>
    <xf numFmtId="0" fontId="1" fillId="0" borderId="18" xfId="0" applyFont="1" applyBorder="1" applyProtection="1"/>
    <xf numFmtId="0" fontId="1" fillId="0" borderId="12" xfId="0" applyFont="1" applyBorder="1" applyProtection="1"/>
    <xf numFmtId="0" fontId="8" fillId="0" borderId="19" xfId="0" applyFont="1" applyBorder="1" applyProtection="1"/>
    <xf numFmtId="0" fontId="6" fillId="0" borderId="12" xfId="254" applyFont="1" applyFill="1" applyBorder="1" applyAlignment="1" applyProtection="1">
      <alignment horizontal="center" wrapText="1"/>
      <protection locked="0"/>
    </xf>
    <xf numFmtId="3" fontId="6" fillId="12" borderId="12" xfId="0" applyNumberFormat="1" applyFont="1" applyFill="1" applyBorder="1" applyProtection="1">
      <protection locked="0"/>
    </xf>
    <xf numFmtId="0" fontId="20" fillId="0" borderId="0" xfId="0" applyFont="1" applyFill="1" applyBorder="1" applyAlignment="1" applyProtection="1">
      <alignment horizontal="center"/>
    </xf>
    <xf numFmtId="0" fontId="20" fillId="0" borderId="0" xfId="0" applyFont="1" applyFill="1" applyBorder="1" applyAlignment="1">
      <alignment horizontal="center"/>
    </xf>
    <xf numFmtId="0" fontId="10" fillId="0" borderId="0" xfId="273" applyFont="1" applyBorder="1" applyProtection="1"/>
    <xf numFmtId="0" fontId="10" fillId="0" borderId="0" xfId="273" quotePrefix="1" applyNumberFormat="1" applyFont="1" applyAlignment="1" applyProtection="1">
      <alignment horizontal="center"/>
    </xf>
    <xf numFmtId="0" fontId="10" fillId="0" borderId="0" xfId="273" applyNumberFormat="1" applyFont="1" applyAlignment="1" applyProtection="1">
      <alignment horizontal="center"/>
    </xf>
    <xf numFmtId="0" fontId="9" fillId="0" borderId="0" xfId="273" applyFont="1" applyProtection="1"/>
    <xf numFmtId="0" fontId="10" fillId="0" borderId="0" xfId="273" applyFont="1" applyFill="1" applyProtection="1"/>
    <xf numFmtId="1" fontId="10" fillId="0" borderId="0" xfId="273" applyNumberFormat="1" applyFont="1" applyProtection="1"/>
    <xf numFmtId="166" fontId="10" fillId="0" borderId="0" xfId="273" applyNumberFormat="1" applyFont="1" applyProtection="1"/>
    <xf numFmtId="0" fontId="0" fillId="0" borderId="0" xfId="0" applyFont="1" applyProtection="1"/>
    <xf numFmtId="1" fontId="1" fillId="0" borderId="0" xfId="546" applyNumberFormat="1" applyFont="1" applyProtection="1"/>
    <xf numFmtId="0" fontId="9" fillId="0" borderId="0" xfId="0" applyNumberFormat="1" applyFont="1" applyAlignment="1" applyProtection="1">
      <alignment horizontal="right"/>
    </xf>
    <xf numFmtId="0" fontId="9" fillId="0" borderId="0" xfId="0" quotePrefix="1" applyNumberFormat="1" applyFont="1" applyAlignment="1" applyProtection="1">
      <alignment horizontal="right"/>
    </xf>
    <xf numFmtId="0" fontId="9" fillId="0" borderId="0" xfId="0" quotePrefix="1" applyNumberFormat="1" applyFont="1" applyFill="1" applyAlignment="1" applyProtection="1">
      <alignment horizontal="right"/>
    </xf>
    <xf numFmtId="1" fontId="1" fillId="0" borderId="0" xfId="546" applyNumberFormat="1" applyFont="1" applyBorder="1" applyProtection="1"/>
    <xf numFmtId="1" fontId="1" fillId="0" borderId="12" xfId="546" applyNumberFormat="1" applyFont="1" applyBorder="1" applyProtection="1"/>
    <xf numFmtId="0" fontId="14" fillId="0" borderId="1" xfId="0" applyFont="1" applyBorder="1" applyProtection="1"/>
    <xf numFmtId="0" fontId="14" fillId="0" borderId="7" xfId="0" applyFont="1" applyBorder="1" applyProtection="1"/>
    <xf numFmtId="0" fontId="14" fillId="0" borderId="9" xfId="0" applyFont="1" applyBorder="1" applyProtection="1"/>
    <xf numFmtId="0" fontId="1" fillId="0" borderId="10" xfId="0" applyFont="1" applyBorder="1" applyProtection="1"/>
    <xf numFmtId="0" fontId="8" fillId="0" borderId="0" xfId="0" applyFont="1" applyBorder="1" applyAlignment="1" applyProtection="1">
      <alignment vertical="top"/>
    </xf>
    <xf numFmtId="0" fontId="25" fillId="2" borderId="11" xfId="0" applyFont="1" applyFill="1" applyBorder="1" applyAlignment="1" applyProtection="1">
      <alignment vertical="top" wrapText="1"/>
    </xf>
    <xf numFmtId="0" fontId="25" fillId="0" borderId="18" xfId="0" applyFont="1" applyBorder="1" applyAlignment="1" applyProtection="1">
      <alignment vertical="top" wrapText="1"/>
    </xf>
    <xf numFmtId="0" fontId="49" fillId="2" borderId="15" xfId="0" applyFont="1" applyFill="1" applyBorder="1" applyAlignment="1" applyProtection="1">
      <alignment vertical="top" wrapText="1"/>
    </xf>
    <xf numFmtId="0" fontId="49" fillId="0" borderId="0" xfId="0" applyFont="1" applyBorder="1" applyAlignment="1" applyProtection="1">
      <alignment vertical="top" wrapText="1"/>
    </xf>
    <xf numFmtId="0" fontId="49" fillId="2" borderId="0" xfId="0" applyFont="1" applyFill="1" applyBorder="1" applyAlignment="1" applyProtection="1">
      <alignment vertical="top" wrapText="1"/>
    </xf>
    <xf numFmtId="0" fontId="49" fillId="0" borderId="0" xfId="0" applyFont="1" applyBorder="1" applyAlignment="1" applyProtection="1">
      <alignment horizontal="right" vertical="top" wrapText="1"/>
    </xf>
    <xf numFmtId="0" fontId="0" fillId="7" borderId="3" xfId="0" applyFill="1" applyBorder="1"/>
    <xf numFmtId="0" fontId="6" fillId="7" borderId="0" xfId="0" applyFont="1" applyFill="1"/>
    <xf numFmtId="4" fontId="0" fillId="0" borderId="0" xfId="0" applyNumberFormat="1" applyProtection="1"/>
    <xf numFmtId="0" fontId="75" fillId="0" borderId="0" xfId="0" applyFont="1" applyAlignment="1">
      <alignment vertical="center"/>
    </xf>
    <xf numFmtId="0" fontId="75" fillId="0" borderId="0" xfId="0" applyFont="1" applyAlignment="1">
      <alignment horizontal="left" vertical="center" indent="1"/>
    </xf>
    <xf numFmtId="0" fontId="75" fillId="0" borderId="0" xfId="0" applyFont="1" applyAlignment="1">
      <alignment vertical="center" wrapText="1"/>
    </xf>
    <xf numFmtId="0" fontId="21" fillId="0" borderId="0" xfId="546" applyFont="1" applyBorder="1" applyAlignment="1" applyProtection="1"/>
    <xf numFmtId="173" fontId="10" fillId="7" borderId="0" xfId="273" applyNumberFormat="1" applyFont="1" applyFill="1" applyAlignment="1">
      <alignment horizontal="center"/>
    </xf>
    <xf numFmtId="0" fontId="1" fillId="0" borderId="0" xfId="0" applyFont="1" applyAlignment="1" applyProtection="1">
      <alignment horizontal="center"/>
    </xf>
    <xf numFmtId="0" fontId="1" fillId="0" borderId="0" xfId="0" applyFont="1" applyBorder="1" applyAlignment="1" applyProtection="1">
      <alignment horizontal="center"/>
    </xf>
    <xf numFmtId="0" fontId="21" fillId="0" borderId="0" xfId="546" applyFont="1" applyFill="1" applyBorder="1" applyAlignment="1" applyProtection="1">
      <alignment horizontal="center" vertical="top" wrapText="1"/>
    </xf>
    <xf numFmtId="0" fontId="21" fillId="0" borderId="2" xfId="546" applyFont="1" applyBorder="1" applyAlignment="1" applyProtection="1">
      <alignment horizontal="center" vertical="top" wrapText="1"/>
    </xf>
    <xf numFmtId="0" fontId="21" fillId="0" borderId="7" xfId="546" applyFont="1" applyFill="1" applyBorder="1" applyAlignment="1" applyProtection="1">
      <alignment horizontal="left" vertical="top" wrapText="1"/>
    </xf>
    <xf numFmtId="0" fontId="21" fillId="0" borderId="9" xfId="546" applyFont="1" applyFill="1" applyBorder="1" applyAlignment="1" applyProtection="1">
      <alignment horizontal="left" vertical="top" wrapText="1"/>
    </xf>
    <xf numFmtId="0" fontId="21" fillId="0" borderId="5" xfId="546" applyFont="1" applyFill="1" applyBorder="1" applyAlignment="1" applyProtection="1">
      <alignment horizontal="center" vertical="top" wrapText="1"/>
    </xf>
    <xf numFmtId="0" fontId="1" fillId="0" borderId="5" xfId="546" applyFont="1" applyFill="1" applyBorder="1" applyProtection="1"/>
    <xf numFmtId="0" fontId="1" fillId="0" borderId="7" xfId="546" applyFont="1" applyFill="1" applyBorder="1" applyProtection="1"/>
    <xf numFmtId="0" fontId="1" fillId="0" borderId="13" xfId="546" applyFont="1" applyFill="1" applyBorder="1" applyProtection="1"/>
    <xf numFmtId="0" fontId="1" fillId="0" borderId="9" xfId="546" applyFont="1" applyFill="1" applyBorder="1" applyProtection="1"/>
    <xf numFmtId="0" fontId="1" fillId="0" borderId="10" xfId="546" applyFont="1" applyFill="1" applyBorder="1" applyProtection="1"/>
    <xf numFmtId="0" fontId="10" fillId="0" borderId="12" xfId="0" applyFont="1" applyBorder="1" applyAlignment="1" applyProtection="1">
      <alignment horizontal="right" vertical="top"/>
    </xf>
    <xf numFmtId="0" fontId="10" fillId="0" borderId="0" xfId="0" applyFont="1" applyBorder="1" applyAlignment="1">
      <alignment wrapText="1"/>
    </xf>
    <xf numFmtId="0" fontId="32" fillId="0" borderId="0" xfId="0" applyFont="1" applyFill="1" applyBorder="1" applyAlignment="1">
      <alignment vertical="center" wrapText="1"/>
    </xf>
    <xf numFmtId="0" fontId="9" fillId="0" borderId="0" xfId="0" applyFont="1" applyFill="1" applyBorder="1" applyAlignment="1" applyProtection="1">
      <protection locked="0"/>
    </xf>
    <xf numFmtId="0" fontId="10" fillId="0" borderId="0" xfId="273" applyBorder="1" applyAlignment="1" applyProtection="1">
      <alignment horizontal="center"/>
    </xf>
    <xf numFmtId="0" fontId="10" fillId="0" borderId="0" xfId="273" applyBorder="1" applyProtection="1"/>
    <xf numFmtId="165" fontId="8" fillId="0" borderId="0" xfId="0" applyNumberFormat="1" applyFont="1" applyBorder="1" applyAlignment="1" applyProtection="1">
      <alignment horizontal="center"/>
    </xf>
    <xf numFmtId="1" fontId="10" fillId="0" borderId="0" xfId="0" applyNumberFormat="1" applyFont="1" applyFill="1" applyBorder="1" applyAlignment="1" applyProtection="1">
      <alignment horizontal="center"/>
    </xf>
    <xf numFmtId="0" fontId="8" fillId="0" borderId="0" xfId="273" applyFont="1" applyFill="1" applyBorder="1" applyAlignment="1" applyProtection="1">
      <alignment horizontal="left"/>
    </xf>
    <xf numFmtId="0" fontId="8" fillId="0" borderId="0" xfId="273" applyFont="1" applyBorder="1" applyAlignment="1" applyProtection="1">
      <alignment horizontal="right"/>
    </xf>
    <xf numFmtId="0" fontId="8" fillId="0" borderId="0" xfId="273" applyFont="1" applyBorder="1" applyAlignment="1" applyProtection="1">
      <alignment horizontal="left"/>
    </xf>
    <xf numFmtId="169" fontId="10" fillId="0" borderId="0" xfId="273" applyNumberFormat="1" applyFont="1" applyFill="1" applyBorder="1" applyAlignment="1" applyProtection="1">
      <alignment horizontal="center"/>
    </xf>
    <xf numFmtId="1" fontId="10" fillId="0" borderId="0" xfId="273" applyNumberFormat="1" applyFont="1" applyFill="1" applyBorder="1" applyAlignment="1" applyProtection="1">
      <alignment horizontal="center"/>
    </xf>
    <xf numFmtId="165" fontId="8" fillId="0" borderId="0" xfId="273" applyNumberFormat="1" applyFont="1" applyBorder="1" applyAlignment="1" applyProtection="1">
      <alignment horizontal="center"/>
    </xf>
    <xf numFmtId="0" fontId="8" fillId="0" borderId="0" xfId="273" applyFont="1" applyBorder="1" applyAlignment="1" applyProtection="1">
      <alignment horizontal="center"/>
    </xf>
    <xf numFmtId="0" fontId="10" fillId="0" borderId="0" xfId="0" quotePrefix="1" applyFont="1" applyFill="1" applyBorder="1" applyAlignment="1" applyProtection="1">
      <alignment horizontal="center" vertical="top"/>
    </xf>
    <xf numFmtId="49" fontId="9" fillId="0" borderId="0" xfId="0" applyNumberFormat="1" applyFont="1" applyFill="1" applyBorder="1" applyAlignment="1" applyProtection="1">
      <alignment horizontal="left" vertical="center" wrapText="1"/>
    </xf>
    <xf numFmtId="0" fontId="10" fillId="0" borderId="0" xfId="273" applyFill="1"/>
    <xf numFmtId="0" fontId="56" fillId="0" borderId="0" xfId="273" applyFont="1" applyFill="1" applyProtection="1"/>
    <xf numFmtId="0" fontId="56" fillId="0" borderId="0" xfId="273" applyFont="1" applyProtection="1"/>
    <xf numFmtId="9" fontId="6" fillId="7" borderId="0" xfId="273" applyNumberFormat="1" applyFont="1" applyFill="1" applyBorder="1" applyAlignment="1" applyProtection="1">
      <alignment horizontal="right"/>
      <protection locked="0"/>
    </xf>
    <xf numFmtId="1" fontId="6" fillId="7" borderId="0" xfId="273" applyNumberFormat="1" applyFont="1" applyFill="1" applyBorder="1" applyAlignment="1" applyProtection="1">
      <alignment horizontal="center"/>
      <protection locked="0"/>
    </xf>
    <xf numFmtId="169" fontId="6" fillId="7" borderId="0" xfId="273" applyNumberFormat="1" applyFont="1" applyFill="1" applyBorder="1" applyAlignment="1" applyProtection="1">
      <alignment horizontal="center"/>
      <protection locked="0"/>
    </xf>
    <xf numFmtId="169" fontId="6" fillId="7" borderId="0" xfId="273" applyNumberFormat="1" applyFont="1" applyFill="1" applyAlignment="1" applyProtection="1">
      <alignment horizontal="center"/>
      <protection locked="0"/>
    </xf>
    <xf numFmtId="0" fontId="8" fillId="0" borderId="0" xfId="0" applyFont="1" applyFill="1" applyAlignment="1">
      <alignment horizontal="left" vertical="top"/>
    </xf>
    <xf numFmtId="0" fontId="8" fillId="0" borderId="0" xfId="0" applyFont="1" applyFill="1" applyAlignment="1">
      <alignment vertical="top" wrapText="1"/>
    </xf>
    <xf numFmtId="0" fontId="25" fillId="0" borderId="0" xfId="0" applyFont="1" applyFill="1" applyBorder="1" applyAlignment="1">
      <alignment vertical="top" wrapText="1"/>
    </xf>
    <xf numFmtId="0" fontId="8" fillId="0" borderId="0" xfId="273" applyFont="1" applyFill="1" applyBorder="1" applyAlignment="1" applyProtection="1">
      <alignment horizontal="right"/>
    </xf>
    <xf numFmtId="165" fontId="8" fillId="0" borderId="0" xfId="273" applyNumberFormat="1" applyFont="1" applyFill="1" applyBorder="1" applyAlignment="1" applyProtection="1">
      <alignment horizontal="center"/>
    </xf>
    <xf numFmtId="0" fontId="8" fillId="0" borderId="0" xfId="273" applyFont="1" applyFill="1" applyBorder="1" applyAlignment="1" applyProtection="1">
      <alignment horizontal="center"/>
    </xf>
    <xf numFmtId="0" fontId="31" fillId="0" borderId="0" xfId="0" applyFont="1" applyBorder="1" applyProtection="1"/>
    <xf numFmtId="0" fontId="10" fillId="0" borderId="0" xfId="273" applyFont="1" applyFill="1" applyBorder="1" applyAlignment="1" applyProtection="1">
      <alignment horizontal="left"/>
    </xf>
    <xf numFmtId="0" fontId="43" fillId="0" borderId="0" xfId="273" applyFont="1" applyAlignment="1" applyProtection="1">
      <alignment horizontal="center"/>
    </xf>
    <xf numFmtId="0" fontId="2" fillId="0" borderId="0" xfId="245"/>
    <xf numFmtId="0" fontId="10" fillId="0" borderId="6" xfId="0" applyFont="1" applyBorder="1"/>
    <xf numFmtId="0" fontId="52" fillId="0" borderId="0" xfId="0" applyFont="1"/>
    <xf numFmtId="0" fontId="52" fillId="0" borderId="0" xfId="0" applyFont="1" applyAlignment="1">
      <alignment vertical="top"/>
    </xf>
    <xf numFmtId="0" fontId="6" fillId="7" borderId="0" xfId="273" applyFont="1" applyFill="1" applyBorder="1" applyAlignment="1" applyProtection="1">
      <alignment horizontal="left"/>
      <protection locked="0"/>
    </xf>
    <xf numFmtId="0" fontId="25" fillId="0" borderId="0" xfId="273" applyFont="1" applyProtection="1"/>
    <xf numFmtId="0" fontId="9" fillId="0" borderId="0" xfId="0" applyFont="1" applyFill="1" applyBorder="1" applyAlignment="1" applyProtection="1">
      <alignment horizontal="left" vertical="center" shrinkToFit="1"/>
    </xf>
    <xf numFmtId="49" fontId="55" fillId="0" borderId="0" xfId="273" applyNumberFormat="1" applyFont="1" applyFill="1" applyBorder="1" applyAlignment="1" applyProtection="1">
      <alignment horizontal="center" vertical="center"/>
    </xf>
    <xf numFmtId="0" fontId="10" fillId="0" borderId="0" xfId="273" applyFill="1" applyProtection="1"/>
    <xf numFmtId="0" fontId="10" fillId="0" borderId="0" xfId="273" applyProtection="1"/>
    <xf numFmtId="0" fontId="56" fillId="0" borderId="0" xfId="273" applyFont="1" applyAlignment="1" applyProtection="1">
      <alignment vertical="center"/>
    </xf>
    <xf numFmtId="0" fontId="6" fillId="0" borderId="0" xfId="273" applyFont="1" applyFill="1" applyProtection="1"/>
    <xf numFmtId="0" fontId="6" fillId="0" borderId="5" xfId="273" applyFont="1" applyBorder="1" applyAlignment="1" applyProtection="1">
      <alignment vertical="center"/>
    </xf>
    <xf numFmtId="0" fontId="6" fillId="0" borderId="0" xfId="273" applyFont="1" applyAlignment="1" applyProtection="1">
      <alignment vertical="center"/>
    </xf>
    <xf numFmtId="0" fontId="6" fillId="0" borderId="5" xfId="273" applyFont="1" applyFill="1" applyBorder="1" applyAlignment="1" applyProtection="1">
      <alignment horizontal="center"/>
    </xf>
    <xf numFmtId="0" fontId="6" fillId="0" borderId="5" xfId="273" applyFont="1" applyBorder="1" applyProtection="1"/>
    <xf numFmtId="0" fontId="6" fillId="0" borderId="5" xfId="273" applyFont="1" applyBorder="1" applyAlignment="1" applyProtection="1">
      <alignment horizontal="center" vertical="center"/>
    </xf>
    <xf numFmtId="0" fontId="66" fillId="0" borderId="5" xfId="273" applyFont="1" applyBorder="1" applyAlignment="1" applyProtection="1">
      <alignment horizontal="right" vertical="center"/>
    </xf>
    <xf numFmtId="0" fontId="6" fillId="0" borderId="5" xfId="273" applyFont="1" applyBorder="1" applyAlignment="1" applyProtection="1">
      <alignment horizontal="right" vertical="center"/>
    </xf>
    <xf numFmtId="0" fontId="67" fillId="0" borderId="0" xfId="273" applyFont="1" applyFill="1" applyBorder="1" applyAlignment="1" applyProtection="1">
      <alignment horizontal="right" vertical="center"/>
    </xf>
    <xf numFmtId="0" fontId="59" fillId="0" borderId="0" xfId="273" applyFont="1" applyFill="1" applyBorder="1" applyProtection="1"/>
    <xf numFmtId="0" fontId="67" fillId="0" borderId="0" xfId="273" applyFont="1" applyFill="1" applyBorder="1" applyAlignment="1" applyProtection="1">
      <alignment horizontal="left" vertical="center"/>
    </xf>
    <xf numFmtId="0" fontId="6" fillId="0" borderId="0" xfId="273" applyFont="1" applyFill="1" applyBorder="1" applyProtection="1"/>
    <xf numFmtId="0" fontId="6" fillId="0" borderId="0" xfId="273" applyFont="1" applyBorder="1" applyProtection="1"/>
    <xf numFmtId="169" fontId="6" fillId="0" borderId="5" xfId="273" applyNumberFormat="1" applyFont="1" applyFill="1" applyBorder="1" applyAlignment="1" applyProtection="1"/>
    <xf numFmtId="169" fontId="6" fillId="0" borderId="0" xfId="273" applyNumberFormat="1" applyFont="1" applyFill="1" applyBorder="1" applyAlignment="1" applyProtection="1"/>
    <xf numFmtId="169" fontId="6" fillId="0" borderId="13" xfId="273" applyNumberFormat="1" applyFont="1" applyFill="1" applyBorder="1" applyAlignment="1" applyProtection="1"/>
    <xf numFmtId="169" fontId="6" fillId="0" borderId="0" xfId="273" applyNumberFormat="1" applyFont="1" applyFill="1" applyBorder="1" applyAlignment="1" applyProtection="1">
      <alignment horizontal="right"/>
    </xf>
    <xf numFmtId="0" fontId="41" fillId="0" borderId="0" xfId="273" applyFont="1" applyFill="1" applyAlignment="1" applyProtection="1">
      <alignment horizontal="right" vertical="center"/>
    </xf>
    <xf numFmtId="169" fontId="6" fillId="0" borderId="5" xfId="273" applyNumberFormat="1" applyFont="1" applyBorder="1" applyAlignment="1" applyProtection="1">
      <alignment horizontal="right"/>
    </xf>
    <xf numFmtId="0" fontId="56" fillId="0" borderId="0" xfId="273" applyFont="1" applyAlignment="1" applyProtection="1">
      <alignment horizontal="right"/>
    </xf>
    <xf numFmtId="0" fontId="56" fillId="0" borderId="0" xfId="273" applyFont="1" applyFill="1" applyAlignment="1" applyProtection="1">
      <alignment horizontal="right"/>
    </xf>
    <xf numFmtId="169" fontId="6" fillId="0" borderId="2" xfId="273" applyNumberFormat="1" applyFont="1" applyBorder="1" applyAlignment="1" applyProtection="1"/>
    <xf numFmtId="0" fontId="56" fillId="0" borderId="5" xfId="273" applyFont="1" applyBorder="1" applyAlignment="1" applyProtection="1">
      <alignment horizontal="right"/>
    </xf>
    <xf numFmtId="0" fontId="6" fillId="0" borderId="0" xfId="273" applyFont="1" applyProtection="1"/>
    <xf numFmtId="0" fontId="58" fillId="0" borderId="0" xfId="273" applyFont="1" applyFill="1" applyBorder="1" applyAlignment="1" applyProtection="1"/>
    <xf numFmtId="0" fontId="59" fillId="0" borderId="0" xfId="273" applyFont="1" applyFill="1" applyBorder="1" applyAlignment="1" applyProtection="1"/>
    <xf numFmtId="0" fontId="56" fillId="0" borderId="0" xfId="273" applyFont="1" applyBorder="1" applyAlignment="1" applyProtection="1">
      <alignment vertical="center"/>
    </xf>
    <xf numFmtId="0" fontId="6" fillId="0" borderId="0" xfId="273" applyFont="1" applyBorder="1" applyAlignment="1" applyProtection="1">
      <alignment horizontal="right" vertical="center"/>
    </xf>
    <xf numFmtId="0" fontId="6" fillId="0" borderId="0" xfId="273" applyFont="1" applyBorder="1" applyAlignment="1" applyProtection="1">
      <alignment horizontal="right"/>
    </xf>
    <xf numFmtId="0" fontId="56" fillId="0" borderId="0" xfId="273" applyFont="1" applyBorder="1" applyAlignment="1" applyProtection="1">
      <alignment vertical="center" wrapText="1"/>
    </xf>
    <xf numFmtId="0" fontId="6" fillId="0" borderId="0" xfId="273" applyFont="1" applyBorder="1" applyAlignment="1" applyProtection="1">
      <alignment vertical="center"/>
    </xf>
    <xf numFmtId="0" fontId="6" fillId="0" borderId="7" xfId="273" applyFont="1" applyBorder="1" applyProtection="1"/>
    <xf numFmtId="0" fontId="41" fillId="0" borderId="0" xfId="273" applyFont="1" applyFill="1" applyAlignment="1" applyProtection="1">
      <alignment horizontal="left"/>
    </xf>
    <xf numFmtId="9" fontId="6" fillId="0" borderId="5" xfId="273" applyNumberFormat="1" applyFont="1" applyFill="1" applyBorder="1" applyAlignment="1" applyProtection="1">
      <alignment horizontal="center"/>
    </xf>
    <xf numFmtId="9" fontId="6" fillId="0" borderId="5" xfId="273" quotePrefix="1" applyNumberFormat="1" applyFont="1" applyFill="1" applyBorder="1" applyAlignment="1" applyProtection="1">
      <alignment horizontal="center"/>
    </xf>
    <xf numFmtId="0" fontId="6" fillId="0" borderId="5" xfId="273" applyFont="1" applyBorder="1" applyAlignment="1" applyProtection="1">
      <alignment horizontal="center"/>
    </xf>
    <xf numFmtId="169" fontId="6" fillId="0" borderId="0" xfId="273" applyNumberFormat="1" applyFont="1" applyProtection="1"/>
    <xf numFmtId="6" fontId="6" fillId="0" borderId="0" xfId="273" applyNumberFormat="1" applyFont="1" applyProtection="1"/>
    <xf numFmtId="9" fontId="6" fillId="0" borderId="0" xfId="273" applyNumberFormat="1" applyFont="1" applyFill="1" applyBorder="1" applyAlignment="1" applyProtection="1"/>
    <xf numFmtId="165" fontId="6" fillId="0" borderId="5" xfId="273" applyNumberFormat="1" applyFont="1" applyBorder="1" applyAlignment="1" applyProtection="1">
      <alignment horizontal="right"/>
    </xf>
    <xf numFmtId="165" fontId="6" fillId="0" borderId="0" xfId="273" applyNumberFormat="1" applyFont="1" applyBorder="1" applyAlignment="1" applyProtection="1">
      <alignment horizontal="right"/>
    </xf>
    <xf numFmtId="2" fontId="6" fillId="0" borderId="0" xfId="273" applyNumberFormat="1" applyFont="1" applyProtection="1"/>
    <xf numFmtId="0" fontId="6" fillId="0" borderId="0" xfId="273" applyFont="1" applyBorder="1" applyAlignment="1" applyProtection="1">
      <alignment horizontal="center"/>
    </xf>
    <xf numFmtId="169" fontId="6" fillId="0" borderId="0" xfId="273" applyNumberFormat="1" applyFont="1" applyFill="1" applyAlignment="1" applyProtection="1">
      <alignment horizontal="center"/>
    </xf>
    <xf numFmtId="5" fontId="79" fillId="46" borderId="12" xfId="544" applyNumberFormat="1" applyFont="1" applyFill="1" applyBorder="1" applyAlignment="1" applyProtection="1">
      <alignment horizontal="center"/>
    </xf>
    <xf numFmtId="5" fontId="79" fillId="0" borderId="12" xfId="544" applyNumberFormat="1" applyFont="1" applyFill="1" applyBorder="1" applyAlignment="1" applyProtection="1">
      <alignment horizontal="center"/>
    </xf>
    <xf numFmtId="5" fontId="79" fillId="2" borderId="12" xfId="544" applyNumberFormat="1" applyFont="1" applyFill="1" applyBorder="1" applyAlignment="1" applyProtection="1">
      <alignment horizontal="center"/>
    </xf>
    <xf numFmtId="0" fontId="25" fillId="0" borderId="0" xfId="0" applyFont="1" applyBorder="1" applyAlignment="1" applyProtection="1">
      <alignment horizontal="right" vertical="top" wrapText="1"/>
    </xf>
    <xf numFmtId="0" fontId="15" fillId="0" borderId="0" xfId="0" applyFont="1" applyBorder="1" applyAlignment="1" applyProtection="1">
      <alignment horizontal="right" vertical="top" wrapText="1"/>
    </xf>
    <xf numFmtId="169" fontId="25" fillId="7" borderId="5" xfId="0" applyNumberFormat="1" applyFont="1" applyFill="1" applyBorder="1" applyAlignment="1" applyProtection="1">
      <alignment horizontal="right" vertical="top" wrapText="1"/>
      <protection locked="0"/>
    </xf>
    <xf numFmtId="169" fontId="25" fillId="0" borderId="5" xfId="0" applyNumberFormat="1" applyFont="1" applyBorder="1" applyAlignment="1" applyProtection="1">
      <alignment horizontal="right" vertical="top" wrapText="1"/>
    </xf>
    <xf numFmtId="0" fontId="10" fillId="0" borderId="0" xfId="0" applyFont="1" applyAlignment="1">
      <alignment vertical="top"/>
    </xf>
    <xf numFmtId="0" fontId="10" fillId="0" borderId="0" xfId="0" applyFont="1" applyBorder="1" applyAlignment="1" applyProtection="1">
      <alignment vertical="top" wrapText="1"/>
    </xf>
    <xf numFmtId="0" fontId="8" fillId="0" borderId="0" xfId="0" applyFont="1" applyBorder="1" applyAlignment="1" applyProtection="1">
      <alignment horizontal="left" vertical="top" wrapText="1"/>
    </xf>
    <xf numFmtId="0" fontId="10" fillId="0" borderId="0" xfId="0" applyFont="1" applyBorder="1" applyAlignment="1" applyProtection="1">
      <alignment horizontal="right" vertical="top" wrapText="1"/>
    </xf>
    <xf numFmtId="0" fontId="10" fillId="0" borderId="0" xfId="0" applyFont="1" applyBorder="1" applyAlignment="1" applyProtection="1">
      <alignment horizontal="left" vertical="top"/>
    </xf>
    <xf numFmtId="10" fontId="10" fillId="7" borderId="5" xfId="0" applyNumberFormat="1" applyFont="1" applyFill="1" applyBorder="1" applyAlignment="1" applyProtection="1">
      <alignment horizontal="center" vertical="top" wrapText="1"/>
      <protection locked="0"/>
    </xf>
    <xf numFmtId="0" fontId="49" fillId="0" borderId="18" xfId="0" applyFont="1" applyBorder="1" applyAlignment="1" applyProtection="1">
      <alignment vertical="top" wrapText="1"/>
    </xf>
    <xf numFmtId="0" fontId="49" fillId="2" borderId="18" xfId="0" applyFont="1" applyFill="1" applyBorder="1" applyAlignment="1" applyProtection="1">
      <alignment vertical="top" wrapText="1"/>
    </xf>
    <xf numFmtId="0" fontId="16" fillId="0" borderId="0" xfId="0" applyFont="1" applyBorder="1" applyAlignment="1" applyProtection="1">
      <alignment horizontal="left" vertical="center"/>
    </xf>
    <xf numFmtId="0" fontId="17" fillId="0" borderId="0" xfId="0" applyFont="1" applyBorder="1" applyAlignment="1" applyProtection="1">
      <alignment vertical="top" wrapText="1"/>
    </xf>
    <xf numFmtId="0" fontId="17" fillId="2" borderId="0" xfId="0" applyFont="1" applyFill="1" applyBorder="1" applyAlignment="1" applyProtection="1">
      <alignment vertical="top" wrapText="1"/>
    </xf>
    <xf numFmtId="0" fontId="81" fillId="0" borderId="0" xfId="546" applyFont="1" applyProtection="1"/>
    <xf numFmtId="0" fontId="81" fillId="0" borderId="1" xfId="546" applyFont="1" applyBorder="1" applyProtection="1"/>
    <xf numFmtId="0" fontId="8" fillId="0" borderId="2" xfId="546" applyFont="1" applyBorder="1" applyAlignment="1" applyProtection="1">
      <alignment horizontal="center"/>
    </xf>
    <xf numFmtId="0" fontId="81" fillId="0" borderId="2" xfId="546" applyFont="1" applyBorder="1" applyProtection="1"/>
    <xf numFmtId="0" fontId="11" fillId="0" borderId="0" xfId="546" applyFont="1" applyAlignment="1" applyProtection="1"/>
    <xf numFmtId="0" fontId="81" fillId="0" borderId="7" xfId="546" applyFont="1" applyBorder="1" applyProtection="1"/>
    <xf numFmtId="0" fontId="8" fillId="0" borderId="0" xfId="546" applyFont="1" applyBorder="1" applyAlignment="1" applyProtection="1">
      <alignment horizontal="center"/>
    </xf>
    <xf numFmtId="0" fontId="81" fillId="0" borderId="0" xfId="546" applyFont="1" applyBorder="1" applyProtection="1"/>
    <xf numFmtId="49" fontId="0" fillId="0" borderId="0" xfId="0" applyNumberFormat="1" applyProtection="1"/>
    <xf numFmtId="0" fontId="81" fillId="0" borderId="0" xfId="0" applyFont="1" applyAlignment="1" applyProtection="1"/>
    <xf numFmtId="169" fontId="81" fillId="0" borderId="0" xfId="0" applyNumberFormat="1" applyFont="1" applyFill="1" applyBorder="1" applyAlignment="1" applyProtection="1">
      <alignment horizontal="left" vertical="top"/>
    </xf>
    <xf numFmtId="169" fontId="9" fillId="0" borderId="0" xfId="0" applyNumberFormat="1" applyFont="1" applyFill="1" applyBorder="1" applyAlignment="1" applyProtection="1">
      <alignment horizontal="left" vertical="top" wrapText="1"/>
    </xf>
    <xf numFmtId="0" fontId="81" fillId="0" borderId="0" xfId="0" applyFont="1" applyProtection="1"/>
    <xf numFmtId="0" fontId="2" fillId="0" borderId="0" xfId="245" quotePrefix="1" applyAlignment="1" applyProtection="1">
      <alignment horizontal="left"/>
    </xf>
    <xf numFmtId="0" fontId="107" fillId="0" borderId="0" xfId="0" applyFont="1" applyBorder="1" applyAlignment="1" applyProtection="1">
      <alignment horizontal="left" vertical="top"/>
    </xf>
    <xf numFmtId="0" fontId="25" fillId="0" borderId="0" xfId="0" applyFont="1" applyFill="1" applyBorder="1" applyAlignment="1" applyProtection="1">
      <alignment horizontal="left" vertical="top"/>
    </xf>
    <xf numFmtId="0" fontId="46" fillId="0" borderId="0" xfId="0" applyFont="1" applyFill="1" applyBorder="1" applyAlignment="1" applyProtection="1">
      <alignment horizontal="center"/>
    </xf>
    <xf numFmtId="0" fontId="46" fillId="0" borderId="0" xfId="0" applyFont="1" applyFill="1" applyBorder="1" applyAlignment="1" applyProtection="1">
      <alignment vertical="top"/>
    </xf>
    <xf numFmtId="0" fontId="76" fillId="0" borderId="0" xfId="0" applyFont="1" applyFill="1" applyBorder="1" applyAlignment="1" applyProtection="1">
      <alignment horizontal="left" vertical="top"/>
    </xf>
    <xf numFmtId="0" fontId="75" fillId="0" borderId="0" xfId="0" applyFont="1"/>
    <xf numFmtId="0" fontId="37" fillId="0" borderId="0" xfId="273" applyFont="1" applyFill="1" applyAlignment="1">
      <alignment horizontal="left"/>
    </xf>
    <xf numFmtId="0" fontId="15" fillId="0" borderId="13" xfId="0" applyFont="1" applyBorder="1" applyAlignment="1" applyProtection="1">
      <alignment vertical="top" wrapText="1"/>
      <protection locked="0"/>
    </xf>
    <xf numFmtId="0" fontId="8" fillId="0" borderId="0" xfId="0" applyFont="1" applyBorder="1" applyAlignment="1" applyProtection="1">
      <alignment horizontal="center" wrapText="1"/>
      <protection locked="0"/>
    </xf>
    <xf numFmtId="0" fontId="10" fillId="0" borderId="0" xfId="0" applyFont="1" applyFill="1" applyBorder="1" applyAlignment="1" applyProtection="1">
      <alignment vertical="top" wrapText="1"/>
      <protection locked="0"/>
    </xf>
    <xf numFmtId="0" fontId="10" fillId="0" borderId="0" xfId="0" applyFont="1" applyBorder="1" applyAlignment="1" applyProtection="1">
      <alignment vertical="top" wrapText="1"/>
      <protection locked="0"/>
    </xf>
    <xf numFmtId="0" fontId="8" fillId="0" borderId="0" xfId="0" applyFont="1" applyBorder="1" applyAlignment="1" applyProtection="1">
      <alignment vertical="top" wrapText="1"/>
      <protection locked="0"/>
    </xf>
    <xf numFmtId="0" fontId="8" fillId="9" borderId="12" xfId="545" applyFont="1" applyFill="1" applyBorder="1" applyAlignment="1" applyProtection="1">
      <alignment horizontal="left"/>
    </xf>
    <xf numFmtId="0" fontId="8" fillId="9" borderId="12" xfId="545" applyFont="1" applyFill="1" applyBorder="1" applyAlignment="1" applyProtection="1">
      <alignment horizontal="center"/>
    </xf>
    <xf numFmtId="0" fontId="65" fillId="9" borderId="12" xfId="545" applyFont="1" applyFill="1" applyBorder="1" applyAlignment="1" applyProtection="1">
      <alignment horizontal="left"/>
    </xf>
    <xf numFmtId="169" fontId="10" fillId="0" borderId="12" xfId="543" applyNumberFormat="1" applyBorder="1" applyAlignment="1" applyProtection="1">
      <alignment horizontal="center"/>
    </xf>
    <xf numFmtId="0" fontId="65" fillId="0" borderId="12" xfId="545" applyFont="1" applyBorder="1" applyAlignment="1" applyProtection="1">
      <alignment horizontal="left"/>
    </xf>
    <xf numFmtId="0" fontId="49" fillId="0" borderId="13" xfId="0" applyFont="1" applyBorder="1" applyAlignment="1" applyProtection="1">
      <alignment vertical="top" wrapText="1"/>
    </xf>
    <xf numFmtId="0" fontId="85" fillId="0" borderId="0" xfId="0" applyFont="1" applyFill="1" applyAlignment="1">
      <alignment horizontal="left"/>
    </xf>
    <xf numFmtId="0" fontId="46" fillId="0" borderId="0" xfId="0" applyFont="1" applyBorder="1" applyAlignment="1" applyProtection="1">
      <alignment vertical="top" wrapText="1"/>
    </xf>
    <xf numFmtId="0" fontId="46" fillId="0" borderId="12" xfId="0" applyFont="1" applyFill="1" applyBorder="1" applyAlignment="1" applyProtection="1">
      <alignment horizontal="right" vertical="top" wrapText="1"/>
    </xf>
    <xf numFmtId="0" fontId="15" fillId="0" borderId="7" xfId="0" applyFont="1" applyBorder="1" applyAlignment="1" applyProtection="1">
      <alignment vertical="top" wrapText="1"/>
    </xf>
    <xf numFmtId="0" fontId="25" fillId="0" borderId="7" xfId="0" applyFont="1" applyBorder="1" applyAlignment="1" applyProtection="1">
      <alignment vertical="top" wrapText="1"/>
    </xf>
    <xf numFmtId="0" fontId="46" fillId="0" borderId="7" xfId="0" applyFont="1" applyBorder="1" applyAlignment="1" applyProtection="1">
      <alignment vertical="top" wrapText="1"/>
    </xf>
    <xf numFmtId="0" fontId="49" fillId="0" borderId="7" xfId="0" applyFont="1" applyBorder="1" applyAlignment="1" applyProtection="1">
      <alignment vertical="top" wrapText="1"/>
    </xf>
    <xf numFmtId="0" fontId="25" fillId="0" borderId="13" xfId="0" applyFont="1" applyBorder="1" applyAlignment="1" applyProtection="1">
      <alignment vertical="top" wrapText="1"/>
    </xf>
    <xf numFmtId="6" fontId="25" fillId="6" borderId="12" xfId="0" applyNumberFormat="1" applyFont="1" applyFill="1" applyBorder="1" applyAlignment="1" applyProtection="1">
      <alignment vertical="top" wrapText="1"/>
    </xf>
    <xf numFmtId="6" fontId="25" fillId="0" borderId="12" xfId="0" applyNumberFormat="1" applyFont="1" applyFill="1" applyBorder="1" applyAlignment="1" applyProtection="1">
      <alignment vertical="top" wrapText="1"/>
    </xf>
    <xf numFmtId="6" fontId="25" fillId="7" borderId="12" xfId="0" applyNumberFormat="1" applyFont="1" applyFill="1" applyBorder="1" applyAlignment="1" applyProtection="1">
      <alignment vertical="top" wrapText="1"/>
      <protection locked="0"/>
    </xf>
    <xf numFmtId="6" fontId="25" fillId="8" borderId="12" xfId="0" applyNumberFormat="1" applyFont="1" applyFill="1" applyBorder="1" applyAlignment="1" applyProtection="1">
      <alignment horizontal="center" vertical="top" wrapText="1"/>
    </xf>
    <xf numFmtId="6" fontId="46" fillId="0" borderId="12" xfId="0" applyNumberFormat="1" applyFont="1" applyFill="1" applyBorder="1" applyAlignment="1" applyProtection="1">
      <alignment vertical="top" wrapText="1"/>
    </xf>
    <xf numFmtId="6" fontId="25" fillId="0" borderId="0" xfId="0" applyNumberFormat="1" applyFont="1" applyBorder="1" applyAlignment="1" applyProtection="1">
      <alignment horizontal="left" vertical="top"/>
    </xf>
    <xf numFmtId="6" fontId="25" fillId="0" borderId="0" xfId="0" applyNumberFormat="1" applyFont="1" applyBorder="1" applyAlignment="1" applyProtection="1">
      <alignment vertical="top" wrapText="1"/>
    </xf>
    <xf numFmtId="6" fontId="46" fillId="0" borderId="12" xfId="0" applyNumberFormat="1" applyFont="1" applyBorder="1" applyAlignment="1" applyProtection="1">
      <alignment vertical="top" wrapText="1"/>
    </xf>
    <xf numFmtId="0" fontId="2" fillId="0" borderId="0" xfId="245" applyFont="1" applyAlignment="1">
      <alignment horizontal="center"/>
    </xf>
    <xf numFmtId="0" fontId="2" fillId="0" borderId="0" xfId="245" applyFont="1" applyBorder="1" applyAlignment="1">
      <alignment horizontal="center"/>
    </xf>
    <xf numFmtId="0" fontId="2" fillId="0" borderId="0" xfId="245" applyFont="1" applyBorder="1" applyAlignment="1" applyProtection="1">
      <alignment horizontal="left"/>
    </xf>
    <xf numFmtId="0" fontId="10" fillId="0" borderId="3" xfId="259" applyBorder="1"/>
    <xf numFmtId="0" fontId="46" fillId="0" borderId="3" xfId="0" applyFont="1" applyBorder="1" applyAlignment="1" applyProtection="1">
      <alignment horizontal="left"/>
    </xf>
    <xf numFmtId="0" fontId="46" fillId="0" borderId="7" xfId="0" applyFont="1" applyBorder="1" applyAlignment="1" applyProtection="1">
      <alignment horizontal="center" wrapText="1"/>
    </xf>
    <xf numFmtId="0" fontId="46" fillId="0" borderId="0" xfId="0" applyFont="1" applyBorder="1" applyAlignment="1" applyProtection="1">
      <alignment horizontal="center" wrapText="1"/>
    </xf>
    <xf numFmtId="0" fontId="21" fillId="0" borderId="0" xfId="0" applyNumberFormat="1" applyFont="1" applyAlignment="1">
      <alignment vertical="top" wrapText="1"/>
    </xf>
    <xf numFmtId="169" fontId="0" fillId="0" borderId="0" xfId="0" applyNumberFormat="1" applyFill="1" applyBorder="1" applyAlignment="1">
      <alignment wrapText="1"/>
    </xf>
    <xf numFmtId="0" fontId="6" fillId="0" borderId="0" xfId="0" applyFont="1" applyProtection="1"/>
    <xf numFmtId="0" fontId="6" fillId="0" borderId="0" xfId="0" applyFont="1" applyBorder="1" applyProtection="1"/>
    <xf numFmtId="0" fontId="6" fillId="0" borderId="12" xfId="254" applyFont="1" applyFill="1" applyBorder="1" applyAlignment="1" applyProtection="1">
      <alignment horizontal="center" wrapText="1"/>
    </xf>
    <xf numFmtId="0" fontId="6" fillId="0" borderId="0" xfId="254" applyFont="1" applyFill="1" applyBorder="1" applyAlignment="1" applyProtection="1">
      <alignment horizontal="center" wrapText="1"/>
    </xf>
    <xf numFmtId="3" fontId="6" fillId="0" borderId="12" xfId="0" applyNumberFormat="1" applyFont="1" applyFill="1" applyBorder="1" applyProtection="1"/>
    <xf numFmtId="3" fontId="6" fillId="0" borderId="0" xfId="0" applyNumberFormat="1" applyFont="1" applyProtection="1"/>
    <xf numFmtId="3" fontId="6" fillId="0" borderId="12" xfId="0" applyNumberFormat="1" applyFont="1" applyBorder="1" applyProtection="1"/>
    <xf numFmtId="3" fontId="6" fillId="0" borderId="0" xfId="0" applyNumberFormat="1" applyFont="1" applyBorder="1" applyProtection="1"/>
    <xf numFmtId="0" fontId="56" fillId="0" borderId="0" xfId="0" applyFont="1" applyAlignment="1" applyProtection="1">
      <alignment horizontal="left"/>
    </xf>
    <xf numFmtId="0" fontId="56" fillId="0" borderId="0" xfId="0" applyFont="1" applyAlignment="1" applyProtection="1">
      <alignment horizontal="right"/>
    </xf>
    <xf numFmtId="169" fontId="6" fillId="0" borderId="12" xfId="0" applyNumberFormat="1" applyFont="1" applyBorder="1" applyProtection="1"/>
    <xf numFmtId="169" fontId="6" fillId="0" borderId="0" xfId="0" applyNumberFormat="1" applyFont="1" applyBorder="1" applyProtection="1"/>
    <xf numFmtId="3" fontId="6" fillId="12" borderId="12" xfId="0" applyNumberFormat="1" applyFont="1" applyFill="1" applyBorder="1" applyAlignment="1" applyProtection="1">
      <alignment horizontal="center"/>
      <protection locked="0"/>
    </xf>
    <xf numFmtId="0" fontId="10" fillId="0" borderId="0" xfId="273" applyFont="1" applyAlignment="1">
      <alignment horizontal="left" wrapText="1"/>
    </xf>
    <xf numFmtId="0" fontId="9" fillId="0" borderId="0" xfId="0" applyNumberFormat="1" applyFont="1" applyBorder="1" applyAlignment="1">
      <alignment vertical="top"/>
    </xf>
    <xf numFmtId="0" fontId="0" fillId="7" borderId="5" xfId="0" applyFill="1" applyBorder="1" applyAlignment="1" applyProtection="1">
      <protection locked="0"/>
    </xf>
    <xf numFmtId="0" fontId="20" fillId="0" borderId="0" xfId="0" applyFont="1" applyAlignment="1">
      <alignment wrapText="1"/>
    </xf>
    <xf numFmtId="0" fontId="10" fillId="0" borderId="4" xfId="0" applyFont="1" applyBorder="1" applyAlignment="1">
      <alignment horizontal="left"/>
    </xf>
    <xf numFmtId="0" fontId="10" fillId="0" borderId="4" xfId="0" applyFont="1" applyFill="1" applyBorder="1" applyAlignment="1">
      <alignment horizontal="left"/>
    </xf>
    <xf numFmtId="0" fontId="10" fillId="0" borderId="0" xfId="0" applyFont="1" applyFill="1" applyAlignment="1">
      <alignment vertical="top" wrapText="1"/>
    </xf>
    <xf numFmtId="0" fontId="68" fillId="0" borderId="0" xfId="0" applyFont="1" applyFill="1"/>
    <xf numFmtId="0" fontId="8" fillId="0" borderId="0" xfId="0" applyFont="1" applyAlignment="1">
      <alignment vertical="top"/>
    </xf>
    <xf numFmtId="0" fontId="10" fillId="0" borderId="0" xfId="0" applyFont="1" applyFill="1" applyAlignment="1">
      <alignment horizontal="left" vertical="top" wrapText="1"/>
    </xf>
    <xf numFmtId="4" fontId="10" fillId="0" borderId="0" xfId="273" applyNumberFormat="1" applyFont="1" applyFill="1" applyAlignment="1" applyProtection="1">
      <alignment horizontal="left" vertical="top" wrapText="1"/>
    </xf>
    <xf numFmtId="0" fontId="10" fillId="0" borderId="0" xfId="0" applyFont="1" applyAlignment="1">
      <alignment horizontal="left" vertical="top" wrapText="1"/>
    </xf>
    <xf numFmtId="0" fontId="10" fillId="0" borderId="0" xfId="0" applyFont="1" applyFill="1" applyAlignment="1">
      <alignment horizontal="left" vertical="top"/>
    </xf>
    <xf numFmtId="0" fontId="46" fillId="0" borderId="3" xfId="0" applyFont="1" applyFill="1" applyBorder="1" applyAlignment="1" applyProtection="1">
      <alignment horizontal="left"/>
    </xf>
    <xf numFmtId="0" fontId="46" fillId="0" borderId="4" xfId="0" applyFont="1" applyFill="1" applyBorder="1" applyAlignment="1" applyProtection="1">
      <alignment horizontal="right"/>
    </xf>
    <xf numFmtId="0" fontId="25" fillId="0" borderId="7" xfId="0" applyFont="1" applyBorder="1" applyProtection="1"/>
    <xf numFmtId="0" fontId="25" fillId="0" borderId="4" xfId="0" applyFont="1" applyFill="1" applyBorder="1" applyProtection="1"/>
    <xf numFmtId="0" fontId="25" fillId="0" borderId="4" xfId="0" applyFont="1" applyBorder="1" applyProtection="1"/>
    <xf numFmtId="0" fontId="25" fillId="0" borderId="3" xfId="0" applyFont="1" applyBorder="1" applyProtection="1"/>
    <xf numFmtId="0" fontId="25" fillId="0" borderId="1" xfId="0" applyFont="1" applyBorder="1" applyProtection="1"/>
    <xf numFmtId="0" fontId="25" fillId="0" borderId="0" xfId="0" applyFont="1" applyFill="1" applyBorder="1" applyProtection="1"/>
    <xf numFmtId="0" fontId="25" fillId="0" borderId="0" xfId="0" applyFont="1" applyBorder="1" applyProtection="1"/>
    <xf numFmtId="0" fontId="46" fillId="0" borderId="0" xfId="0" applyFont="1" applyFill="1" applyBorder="1" applyAlignment="1" applyProtection="1">
      <alignment horizontal="right"/>
    </xf>
    <xf numFmtId="0" fontId="46" fillId="0" borderId="9" xfId="0" applyFont="1" applyFill="1" applyBorder="1" applyAlignment="1" applyProtection="1">
      <alignment horizontal="left"/>
    </xf>
    <xf numFmtId="0" fontId="46" fillId="0" borderId="4" xfId="0" applyFont="1" applyBorder="1" applyProtection="1"/>
    <xf numFmtId="0" fontId="25" fillId="0" borderId="5" xfId="0" applyFont="1" applyFill="1" applyBorder="1" applyProtection="1"/>
    <xf numFmtId="0" fontId="25" fillId="0" borderId="5" xfId="0" applyFont="1" applyBorder="1" applyProtection="1"/>
    <xf numFmtId="0" fontId="46" fillId="0" borderId="5" xfId="0" applyFont="1" applyFill="1" applyBorder="1" applyAlignment="1" applyProtection="1">
      <alignment horizontal="right"/>
    </xf>
    <xf numFmtId="0" fontId="25" fillId="0" borderId="9" xfId="0" applyFont="1" applyBorder="1" applyProtection="1"/>
    <xf numFmtId="0" fontId="9" fillId="0" borderId="12" xfId="0" applyNumberFormat="1" applyFont="1" applyFill="1" applyBorder="1" applyAlignment="1" applyProtection="1">
      <alignment horizontal="center"/>
    </xf>
    <xf numFmtId="0" fontId="10" fillId="0" borderId="0" xfId="0" applyFont="1" applyFill="1" applyAlignment="1" applyProtection="1">
      <alignment horizontal="left" vertical="top" wrapText="1"/>
    </xf>
    <xf numFmtId="0" fontId="9" fillId="0" borderId="0" xfId="0" applyNumberFormat="1" applyFont="1" applyFill="1" applyBorder="1" applyAlignment="1" applyProtection="1">
      <alignment vertical="top" wrapText="1"/>
    </xf>
    <xf numFmtId="0" fontId="10" fillId="0" borderId="0" xfId="0" applyFont="1" applyAlignment="1">
      <alignment vertical="top" wrapText="1"/>
    </xf>
    <xf numFmtId="0" fontId="10" fillId="0" borderId="0" xfId="0" applyFont="1" applyAlignment="1">
      <alignment horizontal="left"/>
    </xf>
    <xf numFmtId="0" fontId="10" fillId="0" borderId="0" xfId="0" applyFont="1" applyAlignment="1">
      <alignment horizontal="left" vertical="top"/>
    </xf>
    <xf numFmtId="0" fontId="10" fillId="0" borderId="0" xfId="0" applyFont="1" applyAlignment="1" applyProtection="1">
      <alignment horizontal="center"/>
    </xf>
    <xf numFmtId="0" fontId="8" fillId="0" borderId="0" xfId="0" applyFont="1" applyAlignment="1" applyProtection="1">
      <alignment horizontal="center"/>
    </xf>
    <xf numFmtId="0" fontId="10" fillId="0" borderId="0" xfId="0" applyFont="1" applyAlignment="1" applyProtection="1">
      <alignment horizontal="center"/>
    </xf>
    <xf numFmtId="0" fontId="2" fillId="0" borderId="0" xfId="245" applyNumberFormat="1" applyFill="1" applyAlignment="1" applyProtection="1">
      <alignment horizontal="left"/>
      <protection locked="0"/>
    </xf>
    <xf numFmtId="0" fontId="10" fillId="0" borderId="0" xfId="259" applyFont="1" applyFill="1" applyAlignment="1">
      <alignment horizontal="left" vertical="top" wrapText="1"/>
    </xf>
    <xf numFmtId="0" fontId="8" fillId="0" borderId="0" xfId="0" applyFont="1" applyAlignment="1"/>
    <xf numFmtId="0" fontId="10" fillId="0" borderId="0" xfId="0" applyFont="1" applyAlignment="1">
      <alignment horizontal="left" vertical="top" wrapText="1"/>
    </xf>
    <xf numFmtId="0" fontId="10" fillId="0" borderId="0" xfId="273" applyFont="1" applyAlignment="1" applyProtection="1">
      <alignment horizontal="left" vertical="top" wrapText="1"/>
    </xf>
    <xf numFmtId="0" fontId="10" fillId="0" borderId="0" xfId="0" applyFont="1" applyAlignment="1" applyProtection="1">
      <alignment horizontal="center"/>
    </xf>
    <xf numFmtId="0" fontId="10" fillId="0" borderId="0" xfId="0" applyFont="1" applyBorder="1" applyAlignment="1">
      <alignment horizontal="left"/>
    </xf>
    <xf numFmtId="0" fontId="10" fillId="0" borderId="0" xfId="273" applyFont="1" applyBorder="1" applyAlignment="1" applyProtection="1">
      <alignment horizontal="left" vertical="top" wrapText="1"/>
    </xf>
    <xf numFmtId="0" fontId="10" fillId="0" borderId="0" xfId="273" applyFont="1" applyFill="1" applyAlignment="1">
      <alignment horizontal="left"/>
    </xf>
    <xf numFmtId="0" fontId="8" fillId="0" borderId="0" xfId="0" applyFont="1" applyAlignment="1" applyProtection="1">
      <alignment horizontal="center"/>
    </xf>
    <xf numFmtId="0" fontId="6" fillId="7" borderId="0" xfId="273" applyFont="1" applyFill="1" applyBorder="1" applyAlignment="1" applyProtection="1">
      <protection locked="0"/>
    </xf>
    <xf numFmtId="0" fontId="25" fillId="0" borderId="12" xfId="0" applyFont="1" applyBorder="1" applyAlignment="1" applyProtection="1">
      <alignment horizontal="right" vertical="top"/>
    </xf>
    <xf numFmtId="0" fontId="108" fillId="0" borderId="4" xfId="273" applyFont="1" applyFill="1" applyBorder="1" applyAlignment="1" applyProtection="1"/>
    <xf numFmtId="0" fontId="108" fillId="0" borderId="5" xfId="273" applyFont="1" applyFill="1" applyBorder="1" applyAlignment="1" applyProtection="1"/>
    <xf numFmtId="169" fontId="108" fillId="7" borderId="5" xfId="273" applyNumberFormat="1" applyFont="1" applyFill="1" applyBorder="1" applyAlignment="1" applyProtection="1">
      <alignment horizontal="right"/>
      <protection locked="0"/>
    </xf>
    <xf numFmtId="169" fontId="6" fillId="7" borderId="4" xfId="273" applyNumberFormat="1" applyFont="1" applyFill="1" applyBorder="1" applyAlignment="1" applyProtection="1">
      <alignment horizontal="right"/>
      <protection locked="0"/>
    </xf>
    <xf numFmtId="0" fontId="108" fillId="0" borderId="0" xfId="273" applyFont="1" applyFill="1" applyBorder="1" applyAlignment="1" applyProtection="1"/>
    <xf numFmtId="0" fontId="6" fillId="7" borderId="5" xfId="273" applyFont="1" applyFill="1" applyBorder="1" applyAlignment="1" applyProtection="1">
      <protection locked="0"/>
    </xf>
    <xf numFmtId="0" fontId="6" fillId="0" borderId="2" xfId="273" applyFont="1" applyBorder="1" applyAlignment="1" applyProtection="1"/>
    <xf numFmtId="0" fontId="56" fillId="0" borderId="2" xfId="273" applyFont="1" applyBorder="1" applyAlignment="1" applyProtection="1">
      <alignment vertical="center"/>
    </xf>
    <xf numFmtId="169" fontId="6" fillId="0" borderId="2" xfId="273" applyNumberFormat="1" applyFont="1" applyFill="1" applyBorder="1" applyAlignment="1" applyProtection="1"/>
    <xf numFmtId="169" fontId="6" fillId="0" borderId="0" xfId="273" applyNumberFormat="1" applyFont="1" applyAlignment="1" applyProtection="1">
      <alignment horizontal="right"/>
    </xf>
    <xf numFmtId="6" fontId="6" fillId="0" borderId="12" xfId="273" applyNumberFormat="1" applyFont="1" applyBorder="1" applyAlignment="1" applyProtection="1">
      <alignment horizontal="right"/>
    </xf>
    <xf numFmtId="0" fontId="6" fillId="0" borderId="5" xfId="273" applyFont="1" applyFill="1" applyBorder="1" applyAlignment="1" applyProtection="1">
      <alignment horizontal="center" vertical="center"/>
    </xf>
    <xf numFmtId="1" fontId="6" fillId="0" borderId="4" xfId="273" applyNumberFormat="1" applyFont="1" applyFill="1" applyBorder="1" applyAlignment="1" applyProtection="1">
      <alignment horizontal="center" vertical="center"/>
    </xf>
    <xf numFmtId="2" fontId="6" fillId="0" borderId="5" xfId="273" applyNumberFormat="1" applyFont="1" applyBorder="1" applyAlignment="1" applyProtection="1">
      <alignment horizontal="center" vertical="center"/>
    </xf>
    <xf numFmtId="0" fontId="10" fillId="0" borderId="0" xfId="0" applyFont="1" applyAlignment="1">
      <alignment horizontal="left" wrapText="1"/>
    </xf>
    <xf numFmtId="0" fontId="10" fillId="0" borderId="0" xfId="0" quotePrefix="1" applyFont="1" applyAlignment="1">
      <alignment horizontal="left" vertical="top"/>
    </xf>
    <xf numFmtId="0" fontId="8" fillId="0" borderId="0" xfId="0" applyFont="1" applyAlignment="1">
      <alignment horizontal="left" vertical="top" wrapText="1"/>
    </xf>
    <xf numFmtId="0" fontId="20" fillId="0" borderId="0" xfId="0" applyFont="1" applyAlignment="1">
      <alignment horizontal="left"/>
    </xf>
    <xf numFmtId="0" fontId="37" fillId="0" borderId="0" xfId="0" applyFont="1" applyAlignment="1">
      <alignment horizontal="left"/>
    </xf>
    <xf numFmtId="4" fontId="10" fillId="0" borderId="0" xfId="273" applyNumberFormat="1" applyFont="1" applyFill="1" applyAlignment="1" applyProtection="1">
      <alignment horizontal="left" vertical="top" wrapText="1"/>
    </xf>
    <xf numFmtId="0" fontId="0" fillId="7" borderId="5" xfId="0" applyFill="1" applyBorder="1" applyAlignment="1" applyProtection="1">
      <protection locked="0"/>
    </xf>
    <xf numFmtId="0" fontId="8" fillId="0" borderId="8" xfId="0" applyFont="1" applyFill="1" applyBorder="1" applyAlignment="1" applyProtection="1">
      <alignment horizontal="right"/>
    </xf>
    <xf numFmtId="0" fontId="10" fillId="0" borderId="0" xfId="0" applyFont="1" applyAlignment="1" applyProtection="1">
      <alignment horizontal="center"/>
    </xf>
    <xf numFmtId="0" fontId="8" fillId="0" borderId="0" xfId="0" applyFont="1" applyFill="1" applyBorder="1" applyAlignment="1" applyProtection="1">
      <alignment horizontal="center" vertical="top"/>
    </xf>
    <xf numFmtId="0" fontId="9" fillId="0" borderId="0" xfId="0" applyFont="1" applyFill="1" applyBorder="1" applyAlignment="1" applyProtection="1">
      <alignment horizontal="left" vertical="top" wrapText="1"/>
    </xf>
    <xf numFmtId="0" fontId="9" fillId="0" borderId="0" xfId="0" applyFont="1" applyFill="1" applyBorder="1" applyAlignment="1" applyProtection="1">
      <alignment horizontal="left" vertical="top" wrapText="1" shrinkToFit="1"/>
    </xf>
    <xf numFmtId="0" fontId="10" fillId="0" borderId="0" xfId="0" applyFont="1" applyAlignment="1">
      <alignment horizontal="left" vertical="top" wrapText="1"/>
    </xf>
    <xf numFmtId="0" fontId="20" fillId="0" borderId="0" xfId="0" applyFont="1" applyAlignment="1">
      <alignment horizontal="left"/>
    </xf>
    <xf numFmtId="0" fontId="10" fillId="0" borderId="0" xfId="0" applyFont="1" applyAlignment="1" applyProtection="1">
      <alignment horizontal="center"/>
    </xf>
    <xf numFmtId="0" fontId="10" fillId="0" borderId="0" xfId="547" applyFont="1" applyProtection="1"/>
    <xf numFmtId="169" fontId="10" fillId="0" borderId="0" xfId="547" applyNumberFormat="1" applyFont="1" applyProtection="1"/>
    <xf numFmtId="0" fontId="9" fillId="0" borderId="0" xfId="0" quotePrefix="1" applyNumberFormat="1" applyFont="1" applyProtection="1"/>
    <xf numFmtId="0" fontId="0" fillId="7" borderId="5" xfId="0" applyFill="1" applyBorder="1" applyAlignment="1" applyProtection="1">
      <protection locked="0"/>
    </xf>
    <xf numFmtId="0" fontId="8" fillId="0" borderId="0" xfId="0" applyFont="1" applyAlignment="1" applyProtection="1">
      <alignment horizontal="center"/>
    </xf>
    <xf numFmtId="1" fontId="0" fillId="0" borderId="0" xfId="0" applyNumberFormat="1" applyBorder="1"/>
    <xf numFmtId="169" fontId="1" fillId="0" borderId="0" xfId="546" applyNumberFormat="1" applyFont="1" applyBorder="1" applyProtection="1"/>
    <xf numFmtId="165" fontId="6" fillId="0" borderId="0" xfId="273" applyNumberFormat="1" applyFont="1" applyFill="1" applyProtection="1"/>
    <xf numFmtId="0" fontId="1" fillId="0" borderId="0" xfId="546" applyFont="1" applyAlignment="1" applyProtection="1">
      <alignment vertical="top"/>
    </xf>
    <xf numFmtId="0" fontId="9" fillId="0" borderId="0" xfId="0" applyFont="1" applyAlignment="1" applyProtection="1">
      <alignment horizontal="right" vertical="top"/>
    </xf>
    <xf numFmtId="169" fontId="1" fillId="0" borderId="0" xfId="546" applyNumberFormat="1" applyFont="1" applyAlignment="1" applyProtection="1">
      <alignment vertical="top"/>
    </xf>
    <xf numFmtId="0" fontId="66" fillId="0" borderId="0" xfId="273" applyFont="1" applyAlignment="1" applyProtection="1">
      <alignment horizontal="right" vertical="center"/>
    </xf>
    <xf numFmtId="0" fontId="6" fillId="0" borderId="0" xfId="273" applyFont="1" applyAlignment="1" applyProtection="1">
      <alignment horizontal="center" vertical="center"/>
    </xf>
    <xf numFmtId="0" fontId="6" fillId="0" borderId="0" xfId="273" applyFont="1" applyAlignment="1" applyProtection="1">
      <alignment horizontal="right" vertical="center"/>
    </xf>
    <xf numFmtId="0" fontId="6" fillId="0" borderId="0" xfId="273" applyFont="1" applyFill="1" applyBorder="1" applyAlignment="1" applyProtection="1">
      <alignment horizontal="center"/>
    </xf>
    <xf numFmtId="0" fontId="56" fillId="0" borderId="0" xfId="273" applyFont="1" applyFill="1" applyAlignment="1" applyProtection="1">
      <alignment horizontal="left" vertical="top" wrapText="1"/>
    </xf>
    <xf numFmtId="0" fontId="6" fillId="0" borderId="0" xfId="273" applyFont="1" applyFill="1" applyBorder="1" applyAlignment="1" applyProtection="1">
      <alignment horizontal="left"/>
    </xf>
    <xf numFmtId="0" fontId="6" fillId="0" borderId="0" xfId="273" applyFont="1" applyAlignment="1" applyProtection="1">
      <alignment horizontal="right"/>
    </xf>
    <xf numFmtId="0" fontId="6" fillId="0" borderId="0" xfId="273" applyFont="1" applyAlignment="1" applyProtection="1">
      <alignment horizontal="left" vertical="top" wrapText="1"/>
    </xf>
    <xf numFmtId="169" fontId="6" fillId="7" borderId="5" xfId="273" applyNumberFormat="1" applyFont="1" applyFill="1" applyBorder="1" applyAlignment="1" applyProtection="1">
      <alignment horizontal="right"/>
      <protection locked="0"/>
    </xf>
    <xf numFmtId="0" fontId="66" fillId="0" borderId="0" xfId="273" applyFont="1" applyAlignment="1" applyProtection="1">
      <alignment horizontal="right" vertical="center"/>
    </xf>
    <xf numFmtId="0" fontId="6" fillId="0" borderId="0" xfId="273" applyFont="1" applyAlignment="1" applyProtection="1">
      <alignment horizontal="center" vertical="center"/>
    </xf>
    <xf numFmtId="0" fontId="6" fillId="0" borderId="0" xfId="273" applyFont="1" applyAlignment="1" applyProtection="1">
      <alignment horizontal="right" vertical="center"/>
    </xf>
    <xf numFmtId="0" fontId="56" fillId="0" borderId="0" xfId="273" applyFont="1" applyAlignment="1" applyProtection="1">
      <alignment horizontal="left" vertical="top" wrapText="1"/>
    </xf>
    <xf numFmtId="0" fontId="56" fillId="0" borderId="0" xfId="273" applyFont="1" applyBorder="1" applyAlignment="1" applyProtection="1">
      <alignment horizontal="left" vertical="top" wrapText="1"/>
    </xf>
    <xf numFmtId="0" fontId="10" fillId="0" borderId="0" xfId="0" applyFont="1" applyAlignment="1">
      <alignment horizontal="left"/>
    </xf>
    <xf numFmtId="49" fontId="10" fillId="0" borderId="0" xfId="0" applyNumberFormat="1" applyFont="1" applyFill="1" applyAlignment="1">
      <alignment horizontal="left" vertical="top" wrapText="1"/>
    </xf>
    <xf numFmtId="4" fontId="10" fillId="0" borderId="0" xfId="0" applyNumberFormat="1" applyFont="1" applyFill="1" applyAlignment="1" applyProtection="1">
      <alignment horizontal="left" vertical="top" wrapText="1"/>
    </xf>
    <xf numFmtId="0" fontId="8" fillId="0" borderId="0" xfId="0" applyFont="1" applyAlignment="1" applyProtection="1">
      <alignment horizontal="center"/>
    </xf>
    <xf numFmtId="1" fontId="6" fillId="7" borderId="5" xfId="273" applyNumberFormat="1" applyFont="1" applyFill="1" applyBorder="1" applyAlignment="1" applyProtection="1">
      <alignment vertical="center"/>
      <protection locked="0"/>
    </xf>
    <xf numFmtId="3" fontId="6" fillId="0" borderId="0" xfId="273" applyNumberFormat="1" applyFont="1" applyFill="1" applyBorder="1" applyAlignment="1" applyProtection="1">
      <alignment horizontal="center"/>
    </xf>
    <xf numFmtId="3" fontId="6" fillId="0" borderId="5" xfId="273" applyNumberFormat="1" applyFont="1" applyFill="1" applyBorder="1" applyAlignment="1" applyProtection="1">
      <alignment horizontal="center"/>
    </xf>
    <xf numFmtId="0" fontId="9" fillId="0" borderId="11" xfId="0" applyFont="1" applyBorder="1" applyProtection="1"/>
    <xf numFmtId="0" fontId="10" fillId="0" borderId="0" xfId="0" applyFont="1" applyBorder="1" applyAlignment="1">
      <alignment horizontal="left"/>
    </xf>
    <xf numFmtId="0" fontId="10" fillId="0" borderId="0" xfId="0" applyFont="1" applyFill="1" applyBorder="1" applyAlignment="1">
      <alignment horizontal="left" vertical="top" wrapText="1"/>
    </xf>
    <xf numFmtId="0" fontId="8" fillId="0" borderId="4" xfId="0" applyFont="1" applyBorder="1" applyAlignment="1">
      <alignment horizontal="right"/>
    </xf>
    <xf numFmtId="0" fontId="8" fillId="0" borderId="4" xfId="0" applyFont="1" applyBorder="1"/>
    <xf numFmtId="0" fontId="35" fillId="0" borderId="0" xfId="0" applyFont="1" applyBorder="1"/>
    <xf numFmtId="0" fontId="0" fillId="0" borderId="0" xfId="0" applyFill="1" applyBorder="1" applyAlignment="1"/>
    <xf numFmtId="0" fontId="35" fillId="0" borderId="0" xfId="0" applyFont="1" applyFill="1" applyBorder="1"/>
    <xf numFmtId="0" fontId="35" fillId="0" borderId="0" xfId="0" applyNumberFormat="1" applyFont="1" applyBorder="1"/>
    <xf numFmtId="0" fontId="40" fillId="0" borderId="0" xfId="0" applyFont="1" applyBorder="1"/>
    <xf numFmtId="0" fontId="0" fillId="0" borderId="0" xfId="0" applyFill="1" applyBorder="1" applyAlignment="1">
      <alignment horizontal="left"/>
    </xf>
    <xf numFmtId="0" fontId="0" fillId="0" borderId="0" xfId="0" applyBorder="1" applyAlignment="1">
      <alignment horizontal="right"/>
    </xf>
    <xf numFmtId="0" fontId="10" fillId="0" borderId="0" xfId="273" applyFont="1" applyBorder="1"/>
    <xf numFmtId="0" fontId="10" fillId="0" borderId="0" xfId="273" applyBorder="1"/>
    <xf numFmtId="0" fontId="8" fillId="0" borderId="0" xfId="273" applyFont="1" applyBorder="1"/>
    <xf numFmtId="0" fontId="19" fillId="0" borderId="0" xfId="0" applyFont="1" applyBorder="1"/>
    <xf numFmtId="0" fontId="39" fillId="0" borderId="0" xfId="0" applyFont="1" applyBorder="1"/>
    <xf numFmtId="0" fontId="37" fillId="0" borderId="0" xfId="0" applyFont="1" applyBorder="1"/>
    <xf numFmtId="0" fontId="8" fillId="0" borderId="0" xfId="0" applyNumberFormat="1" applyFont="1" applyBorder="1"/>
    <xf numFmtId="0" fontId="35" fillId="0" borderId="0" xfId="273" applyFont="1" applyBorder="1"/>
    <xf numFmtId="0" fontId="1" fillId="0" borderId="0" xfId="0" applyFont="1" applyFill="1" applyBorder="1"/>
    <xf numFmtId="0" fontId="22" fillId="0" borderId="0" xfId="0" applyFont="1" applyFill="1" applyBorder="1"/>
    <xf numFmtId="0" fontId="31" fillId="0" borderId="0" xfId="0" applyFont="1" applyFill="1" applyBorder="1"/>
    <xf numFmtId="0" fontId="44" fillId="0" borderId="0" xfId="0" applyFont="1" applyFill="1" applyBorder="1"/>
    <xf numFmtId="49" fontId="0" fillId="0" borderId="0" xfId="0" applyNumberFormat="1" applyFill="1" applyProtection="1"/>
    <xf numFmtId="0" fontId="46" fillId="0" borderId="12" xfId="0" applyFont="1" applyBorder="1" applyAlignment="1" applyProtection="1">
      <alignment horizontal="center" wrapText="1"/>
    </xf>
    <xf numFmtId="0" fontId="0" fillId="0" borderId="0" xfId="0"/>
    <xf numFmtId="0" fontId="8" fillId="0" borderId="0" xfId="0" applyFont="1" applyAlignment="1" applyProtection="1">
      <alignment horizontal="center"/>
    </xf>
    <xf numFmtId="0" fontId="0" fillId="0" borderId="0" xfId="0" applyFill="1" applyBorder="1" applyAlignment="1" applyProtection="1">
      <alignment horizontal="center"/>
    </xf>
    <xf numFmtId="169" fontId="6" fillId="0" borderId="2" xfId="273" applyNumberFormat="1" applyFont="1" applyBorder="1" applyProtection="1"/>
    <xf numFmtId="0" fontId="6" fillId="0" borderId="0" xfId="0" applyFont="1" applyBorder="1" applyAlignment="1">
      <alignment horizontal="left" vertical="center" wrapText="1"/>
    </xf>
    <xf numFmtId="0" fontId="25" fillId="0" borderId="0" xfId="0" applyFont="1" applyBorder="1" applyAlignment="1" applyProtection="1">
      <alignment vertical="top" wrapText="1"/>
    </xf>
    <xf numFmtId="0" fontId="6" fillId="0" borderId="0" xfId="0" applyFont="1" applyBorder="1" applyAlignment="1">
      <alignment horizontal="left"/>
    </xf>
    <xf numFmtId="1" fontId="6" fillId="0" borderId="5" xfId="0" applyNumberFormat="1" applyFont="1" applyFill="1" applyBorder="1" applyAlignment="1">
      <alignment horizontal="left" vertical="center" wrapText="1"/>
    </xf>
    <xf numFmtId="0" fontId="6" fillId="0" borderId="5" xfId="0" applyFont="1" applyFill="1" applyBorder="1" applyAlignment="1" applyProtection="1">
      <alignment horizontal="left" wrapText="1"/>
    </xf>
    <xf numFmtId="0" fontId="6" fillId="0" borderId="0" xfId="0" applyFont="1" applyBorder="1" applyAlignment="1" applyProtection="1">
      <alignment horizontal="left"/>
    </xf>
    <xf numFmtId="0" fontId="6" fillId="0" borderId="5" xfId="0" applyFont="1" applyFill="1" applyBorder="1" applyAlignment="1" applyProtection="1">
      <alignment horizontal="left" vertical="center" wrapText="1"/>
    </xf>
    <xf numFmtId="49" fontId="6" fillId="0" borderId="9" xfId="0" applyNumberFormat="1" applyFont="1" applyBorder="1"/>
    <xf numFmtId="0" fontId="6" fillId="0" borderId="5" xfId="0" applyFont="1" applyFill="1" applyBorder="1"/>
    <xf numFmtId="0" fontId="6" fillId="0" borderId="10" xfId="0" applyFont="1" applyFill="1" applyBorder="1"/>
    <xf numFmtId="0" fontId="10" fillId="0" borderId="0" xfId="0" applyFont="1" applyFill="1" applyAlignment="1">
      <alignment horizontal="left" vertical="top" wrapText="1"/>
    </xf>
    <xf numFmtId="0" fontId="0" fillId="7" borderId="5" xfId="0" applyFill="1" applyBorder="1" applyAlignment="1" applyProtection="1">
      <protection locked="0"/>
    </xf>
    <xf numFmtId="0" fontId="8" fillId="0" borderId="0" xfId="0" applyFont="1" applyAlignment="1" applyProtection="1">
      <alignment horizontal="center"/>
    </xf>
    <xf numFmtId="0" fontId="1" fillId="0" borderId="0" xfId="0" applyFont="1" applyFill="1" applyBorder="1" applyProtection="1"/>
    <xf numFmtId="0" fontId="1" fillId="0" borderId="0" xfId="0" applyFont="1" applyFill="1" applyAlignment="1" applyProtection="1">
      <alignment horizontal="left" vertical="top"/>
    </xf>
    <xf numFmtId="0" fontId="0" fillId="0" borderId="0" xfId="0"/>
    <xf numFmtId="0" fontId="69" fillId="49" borderId="18" xfId="0" applyFont="1" applyFill="1" applyBorder="1" applyAlignment="1" applyProtection="1">
      <alignment horizontal="center" vertical="center" wrapText="1"/>
    </xf>
    <xf numFmtId="49" fontId="69" fillId="49" borderId="18" xfId="0" applyNumberFormat="1" applyFont="1" applyFill="1" applyBorder="1" applyAlignment="1" applyProtection="1">
      <alignment horizontal="center" vertical="center" wrapText="1"/>
    </xf>
    <xf numFmtId="0" fontId="8" fillId="46" borderId="7" xfId="0" applyFont="1" applyFill="1" applyBorder="1" applyAlignment="1"/>
    <xf numFmtId="0" fontId="0" fillId="46" borderId="0" xfId="0" applyFill="1" applyBorder="1" applyAlignment="1"/>
    <xf numFmtId="49" fontId="8" fillId="46" borderId="7" xfId="0" applyNumberFormat="1" applyFont="1" applyFill="1" applyBorder="1"/>
    <xf numFmtId="0" fontId="6" fillId="46" borderId="0" xfId="0" applyFont="1" applyFill="1" applyBorder="1"/>
    <xf numFmtId="0" fontId="6" fillId="49" borderId="17" xfId="0" applyFont="1" applyFill="1" applyBorder="1" applyProtection="1"/>
    <xf numFmtId="3" fontId="6" fillId="49" borderId="17" xfId="0" applyNumberFormat="1" applyFont="1" applyFill="1" applyBorder="1" applyProtection="1"/>
    <xf numFmtId="49" fontId="6" fillId="49" borderId="17" xfId="0" applyNumberFormat="1" applyFont="1" applyFill="1" applyBorder="1" applyProtection="1"/>
    <xf numFmtId="49" fontId="56" fillId="46" borderId="7" xfId="0" applyNumberFormat="1" applyFont="1" applyFill="1" applyBorder="1"/>
    <xf numFmtId="0" fontId="6" fillId="49" borderId="17" xfId="0" applyFont="1" applyFill="1" applyBorder="1" applyProtection="1">
      <protection locked="0"/>
    </xf>
    <xf numFmtId="3" fontId="6" fillId="49" borderId="17" xfId="0" applyNumberFormat="1" applyFont="1" applyFill="1" applyBorder="1" applyProtection="1">
      <protection locked="0"/>
    </xf>
    <xf numFmtId="49" fontId="6" fillId="49" borderId="17" xfId="0" applyNumberFormat="1" applyFont="1" applyFill="1" applyBorder="1" applyProtection="1">
      <protection locked="0"/>
    </xf>
    <xf numFmtId="0" fontId="6" fillId="7" borderId="13" xfId="0" applyFont="1" applyFill="1" applyBorder="1" applyProtection="1">
      <protection locked="0"/>
    </xf>
    <xf numFmtId="0" fontId="6" fillId="0" borderId="13" xfId="0" applyFont="1" applyFill="1" applyBorder="1"/>
    <xf numFmtId="0" fontId="6" fillId="0" borderId="9" xfId="0" applyFont="1" applyBorder="1"/>
    <xf numFmtId="0" fontId="1" fillId="0" borderId="12" xfId="0" applyFont="1" applyFill="1" applyBorder="1" applyAlignment="1" applyProtection="1">
      <alignment horizontal="right" vertical="top" wrapText="1"/>
    </xf>
    <xf numFmtId="0" fontId="1" fillId="0" borderId="12" xfId="0" applyFont="1" applyBorder="1" applyAlignment="1" applyProtection="1">
      <alignment horizontal="right" vertical="top" wrapText="1"/>
    </xf>
    <xf numFmtId="0" fontId="112" fillId="0" borderId="0" xfId="0" applyFont="1" applyBorder="1" applyAlignment="1" applyProtection="1">
      <alignment horizontal="left" vertical="top"/>
    </xf>
    <xf numFmtId="169" fontId="1" fillId="48" borderId="12" xfId="0" applyNumberFormat="1" applyFont="1" applyFill="1" applyBorder="1" applyAlignment="1" applyProtection="1">
      <alignment vertical="top" wrapText="1"/>
    </xf>
    <xf numFmtId="169" fontId="25" fillId="48" borderId="12" xfId="0" applyNumberFormat="1" applyFont="1" applyFill="1" applyBorder="1" applyAlignment="1" applyProtection="1">
      <alignment vertical="top" wrapText="1"/>
    </xf>
    <xf numFmtId="6" fontId="25" fillId="48" borderId="12" xfId="0" applyNumberFormat="1" applyFont="1" applyFill="1" applyBorder="1" applyAlignment="1" applyProtection="1">
      <alignment vertical="top" wrapText="1"/>
    </xf>
    <xf numFmtId="0" fontId="25" fillId="0" borderId="0" xfId="0" applyFont="1"/>
    <xf numFmtId="0" fontId="2" fillId="0" borderId="0" xfId="245" applyAlignment="1" applyProtection="1"/>
    <xf numFmtId="0" fontId="0" fillId="0" borderId="0" xfId="0" applyAlignment="1" applyProtection="1">
      <alignment wrapText="1"/>
    </xf>
    <xf numFmtId="0" fontId="10" fillId="0" borderId="0" xfId="0" applyFont="1" applyAlignment="1" applyProtection="1">
      <alignment wrapText="1"/>
    </xf>
    <xf numFmtId="0" fontId="8" fillId="0" borderId="0" xfId="0" applyFont="1" applyAlignment="1" applyProtection="1">
      <alignment horizontal="center"/>
    </xf>
    <xf numFmtId="0" fontId="10" fillId="0" borderId="0" xfId="0" applyFont="1" applyAlignment="1">
      <alignment horizontal="left" vertical="top" wrapText="1"/>
    </xf>
    <xf numFmtId="49" fontId="10" fillId="0" borderId="0" xfId="0" applyNumberFormat="1" applyFont="1" applyAlignment="1">
      <alignment horizontal="left" vertical="top" wrapText="1"/>
    </xf>
    <xf numFmtId="173" fontId="1" fillId="0" borderId="7" xfId="546" applyNumberFormat="1" applyFont="1" applyBorder="1" applyProtection="1"/>
    <xf numFmtId="0" fontId="10" fillId="0" borderId="7" xfId="0" applyFont="1" applyBorder="1" applyProtection="1"/>
    <xf numFmtId="0" fontId="8" fillId="0" borderId="7" xfId="0" applyFont="1" applyBorder="1" applyProtection="1"/>
    <xf numFmtId="0" fontId="10" fillId="0" borderId="7" xfId="0" applyFont="1" applyFill="1" applyBorder="1" applyProtection="1"/>
    <xf numFmtId="0" fontId="11" fillId="0" borderId="7" xfId="0" applyFont="1" applyBorder="1" applyAlignment="1" applyProtection="1">
      <alignment horizontal="center"/>
    </xf>
    <xf numFmtId="0" fontId="9" fillId="0" borderId="7" xfId="0" applyFont="1" applyFill="1" applyBorder="1" applyProtection="1"/>
    <xf numFmtId="0" fontId="25" fillId="0" borderId="7" xfId="0" applyFont="1" applyFill="1" applyBorder="1" applyAlignment="1" applyProtection="1"/>
    <xf numFmtId="0" fontId="8" fillId="0" borderId="7" xfId="0" applyFont="1" applyFill="1" applyBorder="1" applyAlignment="1" applyProtection="1">
      <alignment vertical="top"/>
    </xf>
    <xf numFmtId="0" fontId="0" fillId="0" borderId="7" xfId="0" applyFill="1" applyBorder="1" applyProtection="1"/>
    <xf numFmtId="173" fontId="1" fillId="0" borderId="7" xfId="546" applyNumberFormat="1" applyFont="1" applyFill="1" applyBorder="1" applyProtection="1"/>
    <xf numFmtId="2" fontId="9" fillId="0" borderId="7" xfId="0" applyNumberFormat="1" applyFont="1" applyFill="1" applyBorder="1" applyAlignment="1" applyProtection="1">
      <alignment horizontal="left"/>
    </xf>
    <xf numFmtId="0" fontId="9" fillId="0" borderId="7" xfId="0" applyNumberFormat="1" applyFont="1" applyFill="1" applyBorder="1" applyAlignment="1" applyProtection="1">
      <alignment horizontal="right"/>
    </xf>
    <xf numFmtId="0" fontId="10" fillId="0" borderId="7" xfId="0" applyNumberFormat="1" applyFont="1" applyFill="1" applyBorder="1" applyAlignment="1" applyProtection="1"/>
    <xf numFmtId="0" fontId="10" fillId="0" borderId="7" xfId="0" applyNumberFormat="1" applyFont="1" applyBorder="1" applyAlignment="1" applyProtection="1"/>
    <xf numFmtId="2" fontId="9" fillId="0" borderId="7" xfId="0" applyNumberFormat="1" applyFont="1" applyFill="1" applyBorder="1" applyAlignment="1" applyProtection="1">
      <alignment horizontal="right"/>
    </xf>
    <xf numFmtId="173" fontId="8" fillId="0" borderId="7" xfId="546" applyNumberFormat="1" applyFont="1" applyBorder="1" applyProtection="1"/>
    <xf numFmtId="173" fontId="1" fillId="0" borderId="7" xfId="546" applyNumberFormat="1" applyFont="1" applyBorder="1" applyAlignment="1" applyProtection="1"/>
    <xf numFmtId="0" fontId="1" fillId="0" borderId="7" xfId="546" applyFont="1" applyBorder="1" applyAlignment="1" applyProtection="1">
      <alignment vertical="top"/>
    </xf>
    <xf numFmtId="1" fontId="9" fillId="0" borderId="7" xfId="0" applyNumberFormat="1" applyFont="1" applyBorder="1" applyProtection="1"/>
    <xf numFmtId="164" fontId="18" fillId="0" borderId="0" xfId="0" applyNumberFormat="1" applyFont="1" applyFill="1" applyBorder="1" applyAlignment="1" applyProtection="1">
      <alignment vertical="top" wrapText="1"/>
    </xf>
    <xf numFmtId="0" fontId="18" fillId="47" borderId="7" xfId="0" applyNumberFormat="1" applyFont="1" applyFill="1" applyBorder="1" applyAlignment="1" applyProtection="1"/>
    <xf numFmtId="0" fontId="18" fillId="47" borderId="0" xfId="0" applyNumberFormat="1" applyFont="1" applyFill="1" applyBorder="1" applyAlignment="1" applyProtection="1"/>
    <xf numFmtId="0" fontId="9" fillId="0" borderId="0" xfId="0" applyFont="1" applyFill="1" applyBorder="1" applyAlignment="1" applyProtection="1">
      <alignment vertical="center" wrapText="1" shrinkToFit="1"/>
    </xf>
    <xf numFmtId="0" fontId="8" fillId="0" borderId="0" xfId="0" applyFont="1" applyFill="1" applyBorder="1" applyAlignment="1" applyProtection="1">
      <alignment horizontal="center"/>
    </xf>
    <xf numFmtId="0" fontId="8" fillId="0" borderId="0" xfId="0" applyFont="1" applyFill="1" applyBorder="1" applyAlignment="1" applyProtection="1">
      <alignment horizontal="center" vertical="top"/>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horizontal="left" vertical="top"/>
    </xf>
    <xf numFmtId="0" fontId="0" fillId="0" borderId="0" xfId="0" applyFill="1" applyBorder="1" applyAlignment="1" applyProtection="1">
      <alignment horizontal="center"/>
    </xf>
    <xf numFmtId="0" fontId="6" fillId="0" borderId="0" xfId="273" applyFont="1" applyAlignment="1" applyProtection="1">
      <alignment horizontal="right"/>
    </xf>
    <xf numFmtId="0" fontId="6" fillId="0" borderId="0" xfId="273" applyFont="1" applyAlignment="1" applyProtection="1">
      <alignment horizontal="left" vertical="top" wrapText="1"/>
    </xf>
    <xf numFmtId="0" fontId="6" fillId="0" borderId="0" xfId="273" applyFont="1" applyAlignment="1" applyProtection="1">
      <alignment horizontal="right" vertical="top" wrapText="1"/>
    </xf>
    <xf numFmtId="0" fontId="59" fillId="0" borderId="0" xfId="273" applyFont="1" applyAlignment="1" applyProtection="1">
      <alignment horizontal="left" vertical="top" wrapText="1"/>
    </xf>
    <xf numFmtId="0" fontId="56" fillId="0" borderId="0" xfId="273" applyFont="1" applyFill="1" applyBorder="1" applyAlignment="1" applyProtection="1">
      <alignment horizontal="left"/>
    </xf>
    <xf numFmtId="0" fontId="6" fillId="0" borderId="5" xfId="273" applyFont="1" applyBorder="1" applyAlignment="1" applyProtection="1">
      <alignment horizontal="left"/>
    </xf>
    <xf numFmtId="1" fontId="9" fillId="0" borderId="7" xfId="0" applyNumberFormat="1" applyFont="1" applyFill="1" applyBorder="1" applyAlignment="1" applyProtection="1">
      <alignment horizontal="center" vertical="top"/>
    </xf>
    <xf numFmtId="0" fontId="0" fillId="0" borderId="13" xfId="0" applyFill="1" applyBorder="1" applyProtection="1"/>
    <xf numFmtId="0" fontId="9" fillId="0" borderId="9" xfId="0" applyFont="1" applyBorder="1" applyProtection="1"/>
    <xf numFmtId="0" fontId="0" fillId="0" borderId="10" xfId="0" applyFill="1" applyBorder="1" applyProtection="1"/>
    <xf numFmtId="0" fontId="18" fillId="0" borderId="4" xfId="0" applyFont="1" applyBorder="1" applyProtection="1"/>
    <xf numFmtId="0" fontId="8" fillId="0" borderId="4" xfId="0" applyFont="1" applyBorder="1" applyProtection="1"/>
    <xf numFmtId="0" fontId="18" fillId="0" borderId="1" xfId="0" applyFont="1" applyBorder="1" applyAlignment="1"/>
    <xf numFmtId="0" fontId="52" fillId="0" borderId="2" xfId="0" applyFont="1" applyBorder="1" applyAlignment="1">
      <alignment horizontal="left" wrapText="1"/>
    </xf>
    <xf numFmtId="0" fontId="52" fillId="0" borderId="2" xfId="0" applyFont="1" applyBorder="1" applyAlignment="1">
      <alignment horizontal="left"/>
    </xf>
    <xf numFmtId="0" fontId="52" fillId="0" borderId="11" xfId="0" applyFont="1" applyBorder="1" applyAlignment="1">
      <alignment horizontal="left" wrapText="1"/>
    </xf>
    <xf numFmtId="0" fontId="9" fillId="0" borderId="5" xfId="0" applyFont="1" applyBorder="1" applyAlignment="1"/>
    <xf numFmtId="0" fontId="9" fillId="0" borderId="10" xfId="0" applyFont="1" applyBorder="1" applyAlignment="1"/>
    <xf numFmtId="0" fontId="18" fillId="0" borderId="9" xfId="0" applyFont="1" applyBorder="1" applyProtection="1"/>
    <xf numFmtId="169" fontId="9" fillId="0" borderId="0" xfId="0" applyNumberFormat="1" applyFont="1" applyFill="1" applyBorder="1" applyAlignment="1" applyProtection="1">
      <alignment horizontal="left" vertical="top" wrapText="1"/>
    </xf>
    <xf numFmtId="169" fontId="6" fillId="0" borderId="0" xfId="273" applyNumberFormat="1" applyFont="1" applyFill="1" applyBorder="1" applyAlignment="1" applyProtection="1">
      <alignment horizontal="right"/>
    </xf>
    <xf numFmtId="0" fontId="18" fillId="0" borderId="0" xfId="0" applyFont="1" applyBorder="1" applyAlignment="1">
      <alignment vertical="top"/>
    </xf>
    <xf numFmtId="0" fontId="9" fillId="0" borderId="0" xfId="0" applyFont="1" applyBorder="1" applyAlignment="1">
      <alignment vertical="top" wrapText="1"/>
    </xf>
    <xf numFmtId="0" fontId="9" fillId="0" borderId="0" xfId="0" applyFont="1" applyBorder="1" applyAlignment="1">
      <alignment vertical="top"/>
    </xf>
    <xf numFmtId="0" fontId="9" fillId="0" borderId="46" xfId="0" applyFont="1" applyBorder="1" applyProtection="1"/>
    <xf numFmtId="0" fontId="9" fillId="0" borderId="47" xfId="0" applyFont="1" applyBorder="1" applyProtection="1"/>
    <xf numFmtId="1" fontId="9" fillId="0" borderId="47" xfId="0" quotePrefix="1" applyNumberFormat="1" applyFont="1" applyFill="1" applyBorder="1" applyAlignment="1" applyProtection="1">
      <alignment horizontal="center" vertical="top"/>
    </xf>
    <xf numFmtId="0" fontId="10" fillId="0" borderId="49" xfId="0" applyFont="1" applyBorder="1" applyProtection="1"/>
    <xf numFmtId="0" fontId="0" fillId="0" borderId="52" xfId="0" applyFill="1" applyBorder="1" applyAlignment="1" applyProtection="1">
      <alignment horizontal="center"/>
    </xf>
    <xf numFmtId="0" fontId="0" fillId="0" borderId="53" xfId="0" applyFill="1" applyBorder="1" applyAlignment="1" applyProtection="1">
      <alignment horizontal="center"/>
    </xf>
    <xf numFmtId="1" fontId="9" fillId="0" borderId="53" xfId="0" quotePrefix="1" applyNumberFormat="1" applyFont="1" applyFill="1" applyBorder="1" applyAlignment="1" applyProtection="1">
      <alignment horizontal="center" vertical="top"/>
    </xf>
    <xf numFmtId="0" fontId="18" fillId="0" borderId="53" xfId="0" applyFont="1" applyBorder="1" applyAlignment="1">
      <alignment vertical="top"/>
    </xf>
    <xf numFmtId="0" fontId="9" fillId="0" borderId="53" xfId="0" applyFont="1" applyBorder="1" applyAlignment="1">
      <alignment vertical="top" wrapText="1"/>
    </xf>
    <xf numFmtId="0" fontId="1" fillId="0" borderId="49" xfId="546" applyFont="1" applyBorder="1" applyProtection="1"/>
    <xf numFmtId="0" fontId="9" fillId="0" borderId="50" xfId="0" applyFont="1" applyBorder="1" applyProtection="1"/>
    <xf numFmtId="0" fontId="18" fillId="0" borderId="53" xfId="0" applyFont="1" applyBorder="1" applyAlignment="1">
      <alignment vertical="center"/>
    </xf>
    <xf numFmtId="0" fontId="0" fillId="0" borderId="53" xfId="0" applyBorder="1" applyAlignment="1">
      <alignment vertical="top" wrapText="1"/>
    </xf>
    <xf numFmtId="0" fontId="18" fillId="0" borderId="0" xfId="0" applyFont="1" applyBorder="1" applyAlignment="1">
      <alignment vertical="center"/>
    </xf>
    <xf numFmtId="0" fontId="9" fillId="0" borderId="49" xfId="0" applyFont="1" applyBorder="1" applyProtection="1"/>
    <xf numFmtId="0" fontId="1" fillId="0" borderId="52" xfId="546" applyFont="1" applyBorder="1" applyProtection="1"/>
    <xf numFmtId="0" fontId="1" fillId="0" borderId="53" xfId="546" applyFont="1" applyBorder="1" applyProtection="1"/>
    <xf numFmtId="1" fontId="9" fillId="0" borderId="53" xfId="0" applyNumberFormat="1" applyFont="1" applyFill="1" applyBorder="1" applyAlignment="1" applyProtection="1">
      <alignment horizontal="center" vertical="top"/>
    </xf>
    <xf numFmtId="0" fontId="9" fillId="0" borderId="53" xfId="0" applyFont="1" applyBorder="1" applyAlignment="1">
      <alignment vertical="top"/>
    </xf>
    <xf numFmtId="0" fontId="10" fillId="0" borderId="53" xfId="0" applyFont="1" applyBorder="1" applyProtection="1"/>
    <xf numFmtId="0" fontId="8" fillId="0" borderId="53" xfId="0" applyFont="1" applyBorder="1" applyProtection="1"/>
    <xf numFmtId="0" fontId="9" fillId="0" borderId="53" xfId="0" applyFont="1" applyBorder="1" applyProtection="1"/>
    <xf numFmtId="0" fontId="9" fillId="0" borderId="54" xfId="0" applyFont="1" applyBorder="1" applyProtection="1"/>
    <xf numFmtId="0" fontId="9" fillId="0" borderId="52" xfId="0" applyFont="1" applyBorder="1" applyProtection="1"/>
    <xf numFmtId="0" fontId="1" fillId="0" borderId="46" xfId="546" applyFont="1" applyBorder="1" applyProtection="1"/>
    <xf numFmtId="0" fontId="1" fillId="0" borderId="47" xfId="546" applyFont="1" applyBorder="1" applyProtection="1"/>
    <xf numFmtId="0" fontId="1" fillId="0" borderId="48" xfId="546" applyFont="1" applyBorder="1" applyProtection="1"/>
    <xf numFmtId="0" fontId="18" fillId="0" borderId="0" xfId="0" applyNumberFormat="1" applyFont="1" applyBorder="1" applyAlignment="1">
      <alignment vertical="top"/>
    </xf>
    <xf numFmtId="0" fontId="9" fillId="0" borderId="0" xfId="0" applyNumberFormat="1" applyFont="1" applyBorder="1" applyAlignment="1">
      <alignment vertical="top" wrapText="1"/>
    </xf>
    <xf numFmtId="0" fontId="18" fillId="0" borderId="53" xfId="0" applyNumberFormat="1" applyFont="1" applyBorder="1" applyAlignment="1">
      <alignment vertical="top"/>
    </xf>
    <xf numFmtId="0" fontId="9" fillId="0" borderId="53" xfId="0" applyNumberFormat="1" applyFont="1" applyBorder="1" applyAlignment="1">
      <alignment vertical="top" wrapText="1"/>
    </xf>
    <xf numFmtId="0" fontId="9" fillId="0" borderId="48" xfId="0" applyFont="1" applyBorder="1" applyProtection="1"/>
    <xf numFmtId="0" fontId="10" fillId="0" borderId="49" xfId="546" applyFont="1" applyBorder="1" applyProtection="1"/>
    <xf numFmtId="0" fontId="10" fillId="0" borderId="0" xfId="546" applyFont="1" applyBorder="1" applyProtection="1"/>
    <xf numFmtId="0" fontId="9" fillId="0" borderId="0" xfId="0" applyFont="1" applyBorder="1" applyAlignment="1">
      <alignment wrapText="1"/>
    </xf>
    <xf numFmtId="0" fontId="0" fillId="0" borderId="49" xfId="0" applyFill="1" applyBorder="1" applyAlignment="1" applyProtection="1">
      <alignment horizontal="center"/>
    </xf>
    <xf numFmtId="0" fontId="9" fillId="0" borderId="0" xfId="0" applyFont="1" applyBorder="1" applyAlignment="1">
      <alignment vertical="center"/>
    </xf>
    <xf numFmtId="0" fontId="10" fillId="0" borderId="52" xfId="546" applyFont="1" applyBorder="1" applyProtection="1"/>
    <xf numFmtId="0" fontId="10" fillId="0" borderId="53" xfId="546" applyFont="1" applyBorder="1" applyProtection="1"/>
    <xf numFmtId="0" fontId="9" fillId="0" borderId="49" xfId="0" applyFont="1" applyFill="1" applyBorder="1" applyAlignment="1" applyProtection="1">
      <alignment horizontal="left" vertical="top"/>
    </xf>
    <xf numFmtId="0" fontId="9" fillId="0" borderId="52" xfId="0" applyFont="1" applyFill="1" applyBorder="1" applyAlignment="1" applyProtection="1">
      <alignment horizontal="left" vertical="top"/>
    </xf>
    <xf numFmtId="0" fontId="9" fillId="0" borderId="53" xfId="0" applyFont="1" applyFill="1" applyBorder="1" applyAlignment="1" applyProtection="1">
      <alignment horizontal="center" vertical="top"/>
    </xf>
    <xf numFmtId="0" fontId="0" fillId="0" borderId="53" xfId="0" applyFill="1" applyBorder="1" applyAlignment="1" applyProtection="1"/>
    <xf numFmtId="0" fontId="9" fillId="0" borderId="53" xfId="0" applyFont="1" applyFill="1" applyBorder="1" applyAlignment="1" applyProtection="1">
      <alignment horizontal="left" vertical="top"/>
    </xf>
    <xf numFmtId="0" fontId="8" fillId="0" borderId="53" xfId="0" applyFont="1" applyFill="1" applyBorder="1" applyAlignment="1" applyProtection="1">
      <alignment vertical="top"/>
    </xf>
    <xf numFmtId="0" fontId="8" fillId="0" borderId="53" xfId="0" applyFont="1" applyFill="1" applyBorder="1" applyAlignment="1" applyProtection="1">
      <alignment horizontal="left" vertical="top"/>
    </xf>
    <xf numFmtId="0" fontId="8" fillId="0" borderId="47" xfId="0" applyFont="1" applyFill="1" applyBorder="1" applyAlignment="1" applyProtection="1">
      <alignment horizontal="left" vertical="top"/>
    </xf>
    <xf numFmtId="0" fontId="9" fillId="0" borderId="47" xfId="0" applyFont="1" applyFill="1" applyBorder="1" applyAlignment="1" applyProtection="1">
      <alignment horizontal="left" vertical="top"/>
    </xf>
    <xf numFmtId="0" fontId="8" fillId="0" borderId="49" xfId="0" applyFont="1" applyBorder="1" applyAlignment="1" applyProtection="1">
      <alignment horizontal="left" vertical="top"/>
    </xf>
    <xf numFmtId="0" fontId="76" fillId="0" borderId="0" xfId="0" applyFont="1" applyBorder="1" applyProtection="1"/>
    <xf numFmtId="0" fontId="18" fillId="0" borderId="49" xfId="0" applyFont="1" applyBorder="1" applyProtection="1"/>
    <xf numFmtId="0" fontId="0" fillId="0" borderId="49" xfId="0" applyFill="1" applyBorder="1" applyAlignment="1" applyProtection="1"/>
    <xf numFmtId="0" fontId="0" fillId="0" borderId="53" xfId="0" applyBorder="1" applyProtection="1"/>
    <xf numFmtId="1" fontId="8" fillId="0" borderId="53" xfId="0" applyNumberFormat="1" applyFont="1" applyFill="1" applyBorder="1" applyAlignment="1" applyProtection="1">
      <alignment vertical="top"/>
    </xf>
    <xf numFmtId="0" fontId="8" fillId="0" borderId="46" xfId="0" applyFont="1" applyFill="1" applyBorder="1" applyAlignment="1" applyProtection="1">
      <alignment horizontal="left" vertical="top"/>
    </xf>
    <xf numFmtId="0" fontId="9" fillId="0" borderId="47" xfId="0" applyFont="1" applyFill="1" applyBorder="1" applyAlignment="1" applyProtection="1"/>
    <xf numFmtId="0" fontId="25" fillId="0" borderId="47" xfId="0" applyFont="1" applyFill="1" applyBorder="1" applyAlignment="1" applyProtection="1">
      <alignment horizontal="left" vertical="top"/>
    </xf>
    <xf numFmtId="0" fontId="10" fillId="0" borderId="47" xfId="0" quotePrefix="1" applyFont="1" applyFill="1" applyBorder="1" applyAlignment="1" applyProtection="1">
      <alignment horizontal="center" vertical="top"/>
    </xf>
    <xf numFmtId="0" fontId="8" fillId="0" borderId="47" xfId="0" applyFont="1" applyBorder="1" applyProtection="1"/>
    <xf numFmtId="0" fontId="9" fillId="0" borderId="53" xfId="0" applyFont="1" applyFill="1" applyBorder="1" applyProtection="1"/>
    <xf numFmtId="0" fontId="8" fillId="0" borderId="47" xfId="0" applyFont="1" applyFill="1" applyBorder="1" applyAlignment="1" applyProtection="1">
      <alignment horizontal="center"/>
    </xf>
    <xf numFmtId="0" fontId="8" fillId="0" borderId="47" xfId="0" applyFont="1" applyFill="1" applyBorder="1" applyAlignment="1" applyProtection="1">
      <alignment vertical="top"/>
    </xf>
    <xf numFmtId="0" fontId="1" fillId="0" borderId="49" xfId="546" applyFont="1" applyFill="1" applyBorder="1" applyProtection="1"/>
    <xf numFmtId="0" fontId="1" fillId="0" borderId="0" xfId="546" applyFont="1" applyBorder="1" applyAlignment="1" applyProtection="1"/>
    <xf numFmtId="0" fontId="8" fillId="0" borderId="49" xfId="0" applyFont="1" applyFill="1" applyBorder="1" applyProtection="1"/>
    <xf numFmtId="0" fontId="10" fillId="0" borderId="49" xfId="0" applyFont="1" applyFill="1" applyBorder="1" applyAlignment="1" applyProtection="1"/>
    <xf numFmtId="0" fontId="10" fillId="0" borderId="52" xfId="0" applyFont="1" applyFill="1" applyBorder="1" applyAlignment="1" applyProtection="1"/>
    <xf numFmtId="0" fontId="9" fillId="0" borderId="53" xfId="0" applyFont="1" applyFill="1" applyBorder="1" applyAlignment="1" applyProtection="1">
      <alignment vertical="top" wrapText="1"/>
    </xf>
    <xf numFmtId="0" fontId="9" fillId="0" borderId="50" xfId="0" applyFont="1" applyFill="1" applyBorder="1" applyProtection="1"/>
    <xf numFmtId="0" fontId="1" fillId="0" borderId="50" xfId="546" applyFont="1" applyBorder="1" applyProtection="1"/>
    <xf numFmtId="0" fontId="1" fillId="0" borderId="47" xfId="0" quotePrefix="1" applyFont="1" applyFill="1" applyBorder="1" applyAlignment="1" applyProtection="1">
      <alignment horizontal="center" vertical="top"/>
    </xf>
    <xf numFmtId="0" fontId="20" fillId="0" borderId="46" xfId="0" applyFont="1" applyBorder="1" applyProtection="1"/>
    <xf numFmtId="0" fontId="9" fillId="0" borderId="47" xfId="0" applyFont="1" applyFill="1" applyBorder="1" applyProtection="1"/>
    <xf numFmtId="0" fontId="9" fillId="0" borderId="47" xfId="0" applyFont="1" applyFill="1" applyBorder="1" applyAlignment="1" applyProtection="1">
      <alignment horizontal="center" vertical="top"/>
    </xf>
    <xf numFmtId="0" fontId="9" fillId="0" borderId="47" xfId="0" applyFont="1" applyFill="1" applyBorder="1" applyAlignment="1" applyProtection="1">
      <alignment vertical="top" wrapText="1"/>
    </xf>
    <xf numFmtId="0" fontId="9" fillId="0" borderId="47" xfId="0" applyFont="1" applyFill="1" applyBorder="1" applyAlignment="1" applyProtection="1">
      <alignment horizontal="left" vertical="top" wrapText="1"/>
    </xf>
    <xf numFmtId="0" fontId="116" fillId="0" borderId="0" xfId="0" applyFont="1" applyAlignment="1">
      <alignment vertical="center"/>
    </xf>
    <xf numFmtId="0" fontId="1" fillId="0" borderId="0" xfId="273" applyFont="1" applyFill="1"/>
    <xf numFmtId="9" fontId="10" fillId="0" borderId="0" xfId="273" applyNumberFormat="1" applyFill="1"/>
    <xf numFmtId="0" fontId="6" fillId="0" borderId="0" xfId="273" applyFont="1" applyAlignment="1" applyProtection="1">
      <alignment horizontal="left" vertical="top"/>
    </xf>
    <xf numFmtId="0" fontId="6" fillId="0" borderId="0" xfId="273" applyFont="1" applyAlignment="1" applyProtection="1">
      <alignment vertical="top"/>
    </xf>
    <xf numFmtId="0" fontId="6" fillId="0" borderId="0" xfId="273" applyFont="1" applyAlignment="1" applyProtection="1"/>
    <xf numFmtId="0" fontId="8" fillId="0" borderId="0" xfId="0" applyFont="1" applyFill="1" applyAlignment="1">
      <alignment horizontal="left" vertical="top"/>
    </xf>
    <xf numFmtId="0" fontId="0" fillId="0" borderId="0" xfId="0" applyAlignment="1"/>
    <xf numFmtId="0" fontId="0" fillId="0" borderId="0" xfId="0"/>
    <xf numFmtId="0" fontId="9" fillId="0" borderId="0" xfId="0" applyFont="1" applyAlignment="1">
      <alignment horizontal="left" vertical="top" wrapText="1"/>
    </xf>
    <xf numFmtId="0" fontId="56" fillId="0" borderId="2" xfId="273" applyFont="1" applyBorder="1" applyAlignment="1" applyProtection="1">
      <alignment vertical="center" wrapText="1"/>
    </xf>
    <xf numFmtId="0" fontId="6" fillId="0" borderId="57" xfId="273" applyFont="1" applyBorder="1" applyProtection="1"/>
    <xf numFmtId="0" fontId="6" fillId="0" borderId="50" xfId="273" applyFont="1" applyBorder="1" applyProtection="1"/>
    <xf numFmtId="0" fontId="56" fillId="0" borderId="50" xfId="273" applyFont="1" applyBorder="1" applyAlignment="1" applyProtection="1">
      <alignment vertical="center" wrapText="1"/>
    </xf>
    <xf numFmtId="0" fontId="6" fillId="0" borderId="58" xfId="273" applyFont="1" applyBorder="1" applyProtection="1"/>
    <xf numFmtId="0" fontId="6" fillId="0" borderId="0" xfId="273" applyFont="1" applyBorder="1" applyAlignment="1" applyProtection="1">
      <alignment horizontal="left"/>
    </xf>
    <xf numFmtId="0" fontId="25" fillId="0" borderId="47" xfId="273" applyFont="1" applyBorder="1" applyAlignment="1" applyProtection="1">
      <alignment horizontal="center"/>
    </xf>
    <xf numFmtId="0" fontId="6" fillId="0" borderId="53" xfId="273" applyFont="1" applyBorder="1" applyAlignment="1" applyProtection="1">
      <alignment horizontal="center"/>
    </xf>
    <xf numFmtId="0" fontId="6" fillId="0" borderId="54" xfId="273" applyFont="1" applyBorder="1" applyAlignment="1" applyProtection="1">
      <alignment horizontal="center"/>
    </xf>
    <xf numFmtId="0" fontId="6" fillId="0" borderId="47" xfId="273" applyFont="1" applyBorder="1" applyAlignment="1" applyProtection="1">
      <alignment horizontal="center"/>
    </xf>
    <xf numFmtId="0" fontId="6" fillId="0" borderId="59" xfId="273" applyFont="1" applyBorder="1" applyAlignment="1" applyProtection="1">
      <alignment horizontal="center"/>
    </xf>
    <xf numFmtId="0" fontId="1" fillId="0" borderId="47" xfId="273" applyFont="1" applyBorder="1" applyProtection="1"/>
    <xf numFmtId="0" fontId="1" fillId="0" borderId="47" xfId="273" applyFont="1" applyFill="1" applyBorder="1"/>
    <xf numFmtId="0" fontId="1" fillId="0" borderId="48" xfId="273" applyFont="1" applyBorder="1" applyProtection="1"/>
    <xf numFmtId="0" fontId="1" fillId="0" borderId="53" xfId="273" applyFont="1" applyBorder="1" applyProtection="1"/>
    <xf numFmtId="0" fontId="1" fillId="0" borderId="53" xfId="273" applyFont="1" applyFill="1" applyBorder="1"/>
    <xf numFmtId="0" fontId="1" fillId="0" borderId="54" xfId="273" applyFont="1" applyBorder="1" applyProtection="1"/>
    <xf numFmtId="0" fontId="1" fillId="0" borderId="59" xfId="273" applyFont="1" applyBorder="1" applyProtection="1"/>
    <xf numFmtId="0" fontId="1" fillId="0" borderId="59" xfId="273" applyFont="1" applyFill="1" applyBorder="1"/>
    <xf numFmtId="0" fontId="1" fillId="0" borderId="60" xfId="273" applyFont="1" applyBorder="1" applyProtection="1"/>
    <xf numFmtId="0" fontId="117" fillId="0" borderId="46" xfId="273" applyFont="1" applyBorder="1" applyAlignment="1" applyProtection="1">
      <alignment horizontal="left"/>
    </xf>
    <xf numFmtId="0" fontId="117" fillId="0" borderId="52" xfId="273" applyFont="1" applyBorder="1" applyAlignment="1" applyProtection="1">
      <alignment horizontal="left"/>
    </xf>
    <xf numFmtId="0" fontId="118" fillId="0" borderId="46" xfId="273" applyFont="1" applyBorder="1" applyAlignment="1" applyProtection="1">
      <alignment horizontal="left"/>
    </xf>
    <xf numFmtId="0" fontId="118" fillId="0" borderId="5" xfId="273" applyFont="1" applyBorder="1" applyAlignment="1" applyProtection="1">
      <alignment horizontal="center"/>
    </xf>
    <xf numFmtId="0" fontId="10" fillId="0" borderId="0" xfId="0" applyFont="1" applyBorder="1" applyAlignment="1">
      <alignment horizontal="left" vertical="top"/>
    </xf>
    <xf numFmtId="0" fontId="1" fillId="0" borderId="0" xfId="0" applyFont="1" applyBorder="1" applyAlignment="1">
      <alignment horizontal="left" vertical="top"/>
    </xf>
    <xf numFmtId="0" fontId="1" fillId="0" borderId="0" xfId="0" applyFont="1" applyBorder="1" applyAlignment="1">
      <alignment vertical="top" wrapText="1"/>
    </xf>
    <xf numFmtId="0" fontId="1" fillId="0" borderId="0" xfId="0" applyFont="1" applyFill="1"/>
    <xf numFmtId="0" fontId="0" fillId="0" borderId="6" xfId="0" applyFill="1" applyBorder="1"/>
    <xf numFmtId="0" fontId="8" fillId="0" borderId="8" xfId="0" applyFont="1" applyFill="1" applyBorder="1" applyAlignment="1" applyProtection="1">
      <alignment horizontal="right"/>
    </xf>
    <xf numFmtId="0" fontId="0" fillId="0" borderId="0" xfId="0" applyAlignment="1">
      <alignment vertical="top" wrapText="1"/>
    </xf>
    <xf numFmtId="0" fontId="8" fillId="0" borderId="0" xfId="0" applyFont="1" applyFill="1" applyBorder="1" applyAlignment="1" applyProtection="1">
      <alignment horizontal="center"/>
    </xf>
    <xf numFmtId="0" fontId="8" fillId="0" borderId="0" xfId="0" applyFont="1" applyBorder="1" applyAlignment="1" applyProtection="1">
      <alignment horizontal="center"/>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horizontal="center" vertical="top"/>
    </xf>
    <xf numFmtId="0" fontId="8" fillId="0" borderId="0" xfId="0" applyFont="1" applyAlignment="1" applyProtection="1">
      <alignment horizontal="center"/>
    </xf>
    <xf numFmtId="0" fontId="9" fillId="0" borderId="0" xfId="0" applyFont="1" applyAlignment="1" applyProtection="1">
      <alignment horizontal="left" vertical="top" wrapText="1"/>
    </xf>
    <xf numFmtId="0" fontId="9" fillId="0" borderId="0" xfId="0" applyFont="1" applyFill="1" applyBorder="1" applyAlignment="1" applyProtection="1">
      <alignment horizontal="left" vertical="top" wrapText="1" shrinkToFit="1"/>
    </xf>
    <xf numFmtId="0" fontId="8" fillId="0" borderId="8" xfId="0" applyFont="1" applyFill="1" applyBorder="1" applyAlignment="1" applyProtection="1">
      <alignment horizontal="right"/>
    </xf>
    <xf numFmtId="0" fontId="10" fillId="0" borderId="0" xfId="0" applyNumberFormat="1" applyFont="1" applyFill="1" applyBorder="1" applyAlignment="1" applyProtection="1">
      <alignment horizontal="center"/>
    </xf>
    <xf numFmtId="0" fontId="8" fillId="0" borderId="0" xfId="0" applyFont="1" applyFill="1" applyBorder="1" applyAlignment="1" applyProtection="1">
      <alignment horizontal="center" wrapText="1"/>
    </xf>
    <xf numFmtId="166" fontId="16" fillId="0" borderId="0" xfId="0" applyNumberFormat="1" applyFont="1" applyFill="1" applyBorder="1" applyAlignment="1" applyProtection="1">
      <alignment horizontal="center" vertical="center"/>
    </xf>
    <xf numFmtId="0" fontId="121" fillId="0" borderId="0" xfId="0" applyFont="1" applyBorder="1" applyAlignment="1" applyProtection="1">
      <alignment horizontal="left" vertical="top"/>
    </xf>
    <xf numFmtId="0" fontId="0" fillId="7" borderId="5" xfId="0" applyFill="1" applyBorder="1" applyAlignment="1" applyProtection="1">
      <protection locked="0"/>
    </xf>
    <xf numFmtId="2" fontId="10" fillId="0" borderId="0" xfId="573" applyNumberFormat="1" applyFont="1" applyFill="1"/>
    <xf numFmtId="169" fontId="6" fillId="7" borderId="5" xfId="273" applyNumberFormat="1" applyFont="1" applyFill="1" applyBorder="1" applyAlignment="1" applyProtection="1">
      <alignment horizontal="right"/>
      <protection locked="0"/>
    </xf>
    <xf numFmtId="0" fontId="8" fillId="0" borderId="0" xfId="0" applyFont="1" applyBorder="1" applyAlignment="1" applyProtection="1">
      <alignment horizontal="center" vertical="top"/>
    </xf>
    <xf numFmtId="0" fontId="0" fillId="0" borderId="0" xfId="0" applyFill="1" applyBorder="1" applyAlignment="1" applyProtection="1">
      <alignment horizontal="center"/>
    </xf>
    <xf numFmtId="0" fontId="8" fillId="0" borderId="0" xfId="0" applyFont="1" applyBorder="1" applyAlignment="1" applyProtection="1">
      <alignment horizontal="center"/>
    </xf>
    <xf numFmtId="0" fontId="8" fillId="0" borderId="50" xfId="0" applyFont="1" applyBorder="1" applyAlignment="1" applyProtection="1">
      <alignment horizontal="center"/>
    </xf>
    <xf numFmtId="0" fontId="9" fillId="0" borderId="0" xfId="0" applyFont="1" applyBorder="1" applyAlignment="1">
      <alignment horizontal="left" vertical="top" wrapText="1"/>
    </xf>
    <xf numFmtId="0" fontId="8" fillId="0" borderId="53" xfId="0" applyFont="1" applyBorder="1" applyAlignment="1" applyProtection="1">
      <alignment horizontal="center"/>
    </xf>
    <xf numFmtId="0" fontId="8" fillId="0" borderId="54" xfId="0" applyFont="1" applyBorder="1" applyAlignment="1" applyProtection="1">
      <alignment horizontal="center"/>
    </xf>
    <xf numFmtId="0" fontId="8" fillId="0" borderId="50" xfId="0" applyFont="1" applyBorder="1" applyAlignment="1" applyProtection="1">
      <alignment horizontal="center" vertical="top"/>
    </xf>
    <xf numFmtId="0" fontId="0" fillId="0" borderId="49" xfId="0" applyFill="1" applyBorder="1" applyAlignment="1" applyProtection="1">
      <alignment horizontal="center"/>
    </xf>
    <xf numFmtId="0" fontId="8" fillId="0" borderId="48" xfId="0" applyFont="1" applyBorder="1" applyAlignment="1" applyProtection="1">
      <alignment horizontal="center"/>
    </xf>
    <xf numFmtId="164" fontId="9" fillId="0" borderId="0" xfId="0" applyNumberFormat="1" applyFont="1" applyFill="1" applyBorder="1" applyAlignment="1" applyProtection="1">
      <alignment horizontal="left" vertical="top" wrapText="1"/>
    </xf>
    <xf numFmtId="169" fontId="6" fillId="0" borderId="0" xfId="273" applyNumberFormat="1" applyFont="1" applyFill="1" applyBorder="1" applyAlignment="1" applyProtection="1">
      <alignment horizontal="left"/>
    </xf>
    <xf numFmtId="0" fontId="52" fillId="0" borderId="0" xfId="0" applyFont="1" applyAlignment="1">
      <alignment vertical="top" wrapText="1"/>
    </xf>
    <xf numFmtId="0" fontId="10" fillId="0" borderId="7" xfId="0" applyFont="1" applyFill="1" applyBorder="1" applyAlignment="1" applyProtection="1"/>
    <xf numFmtId="0" fontId="8" fillId="0" borderId="47" xfId="0" applyFont="1" applyBorder="1" applyAlignment="1" applyProtection="1"/>
    <xf numFmtId="0" fontId="18" fillId="0" borderId="53" xfId="0" applyFont="1" applyBorder="1" applyProtection="1"/>
    <xf numFmtId="0" fontId="10" fillId="0" borderId="47" xfId="0" applyFont="1" applyBorder="1" applyProtection="1"/>
    <xf numFmtId="0" fontId="9" fillId="0" borderId="46" xfId="0" applyFont="1" applyFill="1" applyBorder="1" applyProtection="1"/>
    <xf numFmtId="0" fontId="56" fillId="0" borderId="0" xfId="273" applyFont="1" applyFill="1" applyBorder="1" applyAlignment="1" applyProtection="1"/>
    <xf numFmtId="169" fontId="56" fillId="0" borderId="0" xfId="273" applyNumberFormat="1" applyFont="1" applyFill="1" applyBorder="1" applyAlignment="1" applyProtection="1"/>
    <xf numFmtId="0" fontId="56" fillId="0" borderId="0" xfId="273" applyFont="1" applyFill="1" applyBorder="1" applyAlignment="1" applyProtection="1">
      <alignment horizontal="right"/>
    </xf>
    <xf numFmtId="0" fontId="6" fillId="0" borderId="0" xfId="273" applyFont="1" applyBorder="1" applyAlignment="1" applyProtection="1">
      <alignment wrapText="1"/>
    </xf>
    <xf numFmtId="0" fontId="56" fillId="0" borderId="0" xfId="273" applyFont="1" applyBorder="1" applyAlignment="1" applyProtection="1">
      <alignment horizontal="right"/>
    </xf>
    <xf numFmtId="4" fontId="10" fillId="0" borderId="0" xfId="0" applyNumberFormat="1" applyFont="1" applyFill="1" applyAlignment="1" applyProtection="1">
      <alignment horizontal="left" vertical="top" wrapText="1"/>
    </xf>
    <xf numFmtId="169" fontId="6" fillId="0" borderId="0" xfId="273" applyNumberFormat="1" applyFont="1" applyFill="1" applyBorder="1" applyAlignment="1" applyProtection="1">
      <alignment horizontal="right"/>
    </xf>
    <xf numFmtId="0" fontId="1" fillId="0" borderId="0" xfId="0" applyNumberFormat="1" applyFont="1" applyFill="1" applyAlignment="1" applyProtection="1">
      <alignment horizontal="left" vertical="top"/>
    </xf>
    <xf numFmtId="0" fontId="1" fillId="0" borderId="0" xfId="0" applyNumberFormat="1" applyFont="1" applyFill="1" applyBorder="1" applyAlignment="1" applyProtection="1">
      <alignment horizontal="left" vertical="top"/>
    </xf>
    <xf numFmtId="0" fontId="10" fillId="0" borderId="0" xfId="0" applyFont="1" applyAlignment="1" applyProtection="1"/>
    <xf numFmtId="0" fontId="58" fillId="0" borderId="0" xfId="273" applyFont="1" applyAlignment="1" applyProtection="1">
      <alignment horizontal="center" vertical="top"/>
    </xf>
    <xf numFmtId="0" fontId="108" fillId="0" borderId="47" xfId="273" applyFont="1" applyBorder="1" applyAlignment="1" applyProtection="1">
      <alignment horizontal="left"/>
    </xf>
    <xf numFmtId="0" fontId="10" fillId="0" borderId="47" xfId="273" applyBorder="1" applyProtection="1"/>
    <xf numFmtId="0" fontId="10" fillId="0" borderId="47" xfId="273" applyFill="1" applyBorder="1"/>
    <xf numFmtId="0" fontId="117" fillId="0" borderId="47" xfId="273" applyFont="1" applyBorder="1" applyAlignment="1" applyProtection="1">
      <alignment horizontal="left"/>
    </xf>
    <xf numFmtId="0" fontId="1" fillId="0" borderId="61" xfId="273" applyFont="1" applyBorder="1" applyProtection="1"/>
    <xf numFmtId="4" fontId="10" fillId="0" borderId="0" xfId="0" applyNumberFormat="1" applyFont="1" applyFill="1" applyAlignment="1" applyProtection="1">
      <alignment vertical="top" wrapText="1"/>
    </xf>
    <xf numFmtId="0" fontId="8" fillId="0" borderId="10" xfId="0" applyFont="1" applyBorder="1" applyAlignment="1" applyProtection="1">
      <alignment horizontal="right"/>
    </xf>
    <xf numFmtId="0" fontId="10" fillId="0" borderId="0" xfId="0" applyFont="1" applyAlignment="1" applyProtection="1"/>
    <xf numFmtId="0" fontId="10" fillId="0" borderId="0" xfId="0" applyFont="1" applyAlignment="1">
      <alignment horizontal="left" vertical="top" wrapText="1"/>
    </xf>
    <xf numFmtId="0" fontId="10" fillId="0" borderId="0" xfId="273" applyFont="1" applyFill="1" applyBorder="1" applyAlignment="1" applyProtection="1">
      <alignment horizontal="left" vertical="top" wrapText="1"/>
    </xf>
    <xf numFmtId="0" fontId="1" fillId="0" borderId="0" xfId="0" applyFont="1" applyAlignment="1">
      <alignment horizontal="left" vertical="top" wrapText="1"/>
    </xf>
    <xf numFmtId="0" fontId="0" fillId="0" borderId="0" xfId="0" applyAlignment="1" applyProtection="1"/>
    <xf numFmtId="0" fontId="8" fillId="0" borderId="0" xfId="0" applyFont="1" applyFill="1" applyBorder="1" applyAlignment="1" applyProtection="1">
      <alignment horizontal="left" vertical="top"/>
    </xf>
    <xf numFmtId="0" fontId="1" fillId="0" borderId="5" xfId="0" applyFont="1" applyBorder="1" applyAlignment="1" applyProtection="1"/>
    <xf numFmtId="0" fontId="1" fillId="0" borderId="0" xfId="0" applyFont="1" applyBorder="1" applyAlignment="1" applyProtection="1">
      <alignment horizontal="left"/>
    </xf>
    <xf numFmtId="0" fontId="1" fillId="0" borderId="0" xfId="273" applyFont="1" applyProtection="1"/>
    <xf numFmtId="0" fontId="10" fillId="0" borderId="5" xfId="546" applyFont="1" applyBorder="1" applyAlignment="1" applyProtection="1">
      <alignment vertical="top" wrapText="1"/>
    </xf>
    <xf numFmtId="0" fontId="10" fillId="0" borderId="10" xfId="546" applyFont="1" applyBorder="1" applyAlignment="1" applyProtection="1">
      <alignment vertical="top" wrapText="1"/>
    </xf>
    <xf numFmtId="0" fontId="1" fillId="0" borderId="9" xfId="546" applyFont="1" applyBorder="1" applyAlignment="1" applyProtection="1">
      <alignment vertical="top"/>
    </xf>
    <xf numFmtId="0" fontId="14" fillId="0" borderId="5" xfId="546" applyFont="1" applyBorder="1" applyAlignment="1" applyProtection="1">
      <alignment horizontal="right" vertical="top"/>
    </xf>
    <xf numFmtId="169" fontId="9" fillId="0" borderId="10" xfId="0" applyNumberFormat="1" applyFont="1" applyBorder="1" applyAlignment="1" applyProtection="1"/>
    <xf numFmtId="0" fontId="10" fillId="0" borderId="0" xfId="0" applyFont="1" applyFill="1" applyAlignment="1" applyProtection="1">
      <alignment horizontal="center"/>
    </xf>
    <xf numFmtId="0" fontId="25" fillId="0" borderId="0" xfId="0" applyFont="1" applyAlignment="1">
      <alignment vertical="center" wrapText="1"/>
    </xf>
    <xf numFmtId="0" fontId="25" fillId="0" borderId="0" xfId="0" applyFont="1" applyAlignment="1">
      <alignment vertical="center"/>
    </xf>
    <xf numFmtId="0" fontId="25" fillId="0" borderId="0" xfId="0" applyFont="1" applyBorder="1" applyAlignment="1" applyProtection="1">
      <alignment horizontal="left"/>
    </xf>
    <xf numFmtId="0" fontId="9" fillId="0" borderId="0" xfId="0" applyFont="1" applyAlignment="1">
      <alignment vertical="center" wrapText="1"/>
    </xf>
    <xf numFmtId="0" fontId="1" fillId="0" borderId="0" xfId="273" applyFont="1" applyFill="1" applyAlignment="1">
      <alignment vertical="top" wrapText="1"/>
    </xf>
    <xf numFmtId="0" fontId="8" fillId="0" borderId="0" xfId="0" applyFont="1" applyFill="1" applyAlignment="1">
      <alignment vertical="top"/>
    </xf>
    <xf numFmtId="0" fontId="1" fillId="0" borderId="0" xfId="273" applyFont="1" applyBorder="1"/>
    <xf numFmtId="0" fontId="1" fillId="0" borderId="0" xfId="0" applyFont="1"/>
    <xf numFmtId="0" fontId="10" fillId="0" borderId="0" xfId="0" applyFont="1" applyAlignment="1">
      <alignment horizontal="left" vertical="top" wrapText="1"/>
    </xf>
    <xf numFmtId="0" fontId="0" fillId="7" borderId="5" xfId="0" applyFill="1" applyBorder="1" applyAlignment="1" applyProtection="1">
      <protection locked="0"/>
    </xf>
    <xf numFmtId="0" fontId="10" fillId="0" borderId="0" xfId="273" applyFont="1" applyFill="1" applyAlignment="1">
      <alignment horizontal="left" vertical="top" wrapText="1"/>
    </xf>
    <xf numFmtId="0" fontId="20" fillId="0" borderId="0" xfId="0" applyFont="1" applyFill="1" applyAlignment="1">
      <alignment horizontal="left"/>
    </xf>
    <xf numFmtId="4" fontId="43" fillId="0" borderId="0" xfId="0" applyNumberFormat="1" applyFont="1" applyFill="1" applyAlignment="1" applyProtection="1">
      <alignment horizontal="center"/>
    </xf>
    <xf numFmtId="4" fontId="1" fillId="0" borderId="0" xfId="0" applyNumberFormat="1" applyFont="1" applyFill="1" applyAlignment="1" applyProtection="1">
      <alignment horizontal="center"/>
    </xf>
    <xf numFmtId="4" fontId="1" fillId="0" borderId="0" xfId="0" applyNumberFormat="1" applyFont="1" applyProtection="1"/>
    <xf numFmtId="0" fontId="10" fillId="0" borderId="0" xfId="273" applyFont="1" applyFill="1" applyAlignment="1">
      <alignment vertical="top" wrapText="1"/>
    </xf>
    <xf numFmtId="0" fontId="0" fillId="52" borderId="65" xfId="0" applyFill="1" applyBorder="1" applyProtection="1"/>
    <xf numFmtId="0" fontId="0" fillId="52" borderId="66" xfId="0" applyFill="1" applyBorder="1" applyProtection="1"/>
    <xf numFmtId="0" fontId="0" fillId="52" borderId="67" xfId="0" applyFill="1" applyBorder="1" applyProtection="1"/>
    <xf numFmtId="0" fontId="0" fillId="52" borderId="68" xfId="0" applyFill="1" applyBorder="1" applyProtection="1"/>
    <xf numFmtId="0" fontId="0" fillId="52" borderId="0" xfId="0" applyFill="1" applyBorder="1" applyProtection="1"/>
    <xf numFmtId="0" fontId="0" fillId="52" borderId="69" xfId="0" applyFill="1" applyBorder="1" applyProtection="1"/>
    <xf numFmtId="0" fontId="1" fillId="52" borderId="0" xfId="0" applyFont="1" applyFill="1" applyBorder="1" applyProtection="1"/>
    <xf numFmtId="0" fontId="0" fillId="52" borderId="71" xfId="0" applyFill="1" applyBorder="1" applyProtection="1"/>
    <xf numFmtId="0" fontId="0" fillId="52" borderId="72" xfId="0" applyFill="1" applyBorder="1" applyProtection="1"/>
    <xf numFmtId="0" fontId="0" fillId="52" borderId="70" xfId="0" applyFill="1" applyBorder="1" applyProtection="1"/>
    <xf numFmtId="0" fontId="10" fillId="0" borderId="0" xfId="0" applyFont="1" applyAlignment="1">
      <alignment horizontal="left" vertical="top"/>
    </xf>
    <xf numFmtId="0" fontId="8" fillId="0" borderId="0" xfId="0" applyFont="1" applyAlignment="1">
      <alignment horizontal="left"/>
    </xf>
    <xf numFmtId="0" fontId="10" fillId="7" borderId="4" xfId="0" applyFont="1" applyFill="1" applyBorder="1" applyAlignment="1" applyProtection="1">
      <alignment horizontal="left"/>
      <protection locked="0"/>
    </xf>
    <xf numFmtId="0" fontId="10" fillId="7" borderId="8" xfId="0" applyFont="1" applyFill="1" applyBorder="1" applyAlignment="1" applyProtection="1">
      <alignment horizontal="left"/>
      <protection locked="0"/>
    </xf>
    <xf numFmtId="0" fontId="1" fillId="7" borderId="4" xfId="0" applyFont="1" applyFill="1" applyBorder="1" applyAlignment="1" applyProtection="1">
      <alignment horizontal="left"/>
      <protection locked="0"/>
    </xf>
    <xf numFmtId="0" fontId="0" fillId="7" borderId="5" xfId="0" applyFill="1" applyBorder="1" applyAlignment="1" applyProtection="1">
      <protection locked="0"/>
    </xf>
    <xf numFmtId="0" fontId="0" fillId="7" borderId="5" xfId="0" applyFill="1" applyBorder="1" applyAlignment="1" applyProtection="1">
      <protection locked="0"/>
    </xf>
    <xf numFmtId="169" fontId="1" fillId="7" borderId="0" xfId="273" applyNumberFormat="1" applyFont="1" applyFill="1"/>
    <xf numFmtId="0" fontId="0" fillId="0" borderId="0" xfId="0"/>
    <xf numFmtId="3" fontId="1" fillId="7" borderId="0" xfId="273" applyNumberFormat="1" applyFont="1" applyFill="1"/>
    <xf numFmtId="9" fontId="10" fillId="0" borderId="0" xfId="573" applyFont="1" applyAlignment="1">
      <alignment horizontal="center"/>
    </xf>
    <xf numFmtId="0" fontId="7" fillId="5" borderId="0" xfId="0" applyFont="1" applyFill="1" applyBorder="1" applyAlignment="1" applyProtection="1">
      <alignment horizontal="center" vertical="center" wrapText="1"/>
    </xf>
    <xf numFmtId="0" fontId="7" fillId="5" borderId="13" xfId="0" applyFont="1" applyFill="1" applyBorder="1" applyAlignment="1" applyProtection="1">
      <alignment horizontal="center" vertical="center" wrapText="1"/>
    </xf>
    <xf numFmtId="0" fontId="7" fillId="5" borderId="6" xfId="0" applyFont="1" applyFill="1" applyBorder="1" applyAlignment="1" applyProtection="1">
      <alignment horizontal="center" vertical="center" wrapText="1"/>
    </xf>
    <xf numFmtId="0" fontId="7" fillId="5" borderId="43" xfId="0" applyFont="1" applyFill="1" applyBorder="1" applyAlignment="1" applyProtection="1">
      <alignment horizontal="center" vertical="center" wrapText="1"/>
    </xf>
    <xf numFmtId="0" fontId="1" fillId="0" borderId="0" xfId="0" applyFont="1" applyBorder="1" applyAlignment="1">
      <alignment horizontal="left" vertical="top" wrapText="1"/>
    </xf>
    <xf numFmtId="0" fontId="1" fillId="0" borderId="0" xfId="273" applyFont="1" applyBorder="1" applyAlignment="1">
      <alignment horizontal="left" vertical="top" wrapText="1"/>
    </xf>
    <xf numFmtId="0" fontId="35" fillId="0" borderId="0" xfId="0" applyFont="1" applyBorder="1" applyAlignment="1">
      <alignment horizontal="left" vertical="top" wrapText="1"/>
    </xf>
    <xf numFmtId="0" fontId="35" fillId="0" borderId="0" xfId="0" applyFont="1" applyFill="1" applyBorder="1" applyAlignment="1">
      <alignment horizontal="left" vertical="top" wrapText="1"/>
    </xf>
    <xf numFmtId="0" fontId="1" fillId="0" borderId="0" xfId="0" applyFont="1" applyBorder="1" applyAlignment="1">
      <alignment horizontal="left" wrapText="1"/>
    </xf>
    <xf numFmtId="0" fontId="10" fillId="0" borderId="0" xfId="0" applyFont="1" applyBorder="1" applyAlignment="1">
      <alignment horizontal="left" wrapText="1"/>
    </xf>
    <xf numFmtId="0" fontId="113" fillId="0" borderId="0" xfId="0" applyFont="1" applyFill="1" applyBorder="1" applyAlignment="1">
      <alignment horizontal="left" wrapText="1"/>
    </xf>
    <xf numFmtId="0" fontId="10" fillId="0" borderId="0" xfId="0" applyFont="1" applyBorder="1" applyAlignment="1">
      <alignment horizontal="left" vertical="top" wrapText="1"/>
    </xf>
    <xf numFmtId="0" fontId="8" fillId="0" borderId="0" xfId="0" applyFont="1" applyBorder="1" applyAlignment="1">
      <alignment horizontal="left" vertical="top" wrapText="1"/>
    </xf>
    <xf numFmtId="0" fontId="35" fillId="0" borderId="0" xfId="0" applyFont="1" applyAlignment="1">
      <alignment horizontal="left" vertical="top" wrapText="1"/>
    </xf>
    <xf numFmtId="0" fontId="110" fillId="0" borderId="0" xfId="0" applyFont="1" applyBorder="1" applyAlignment="1">
      <alignment horizontal="left" vertical="top" wrapText="1"/>
    </xf>
    <xf numFmtId="0" fontId="2" fillId="0" borderId="0" xfId="245" applyFill="1" applyBorder="1" applyAlignment="1" applyProtection="1">
      <alignment horizontal="left"/>
    </xf>
    <xf numFmtId="0" fontId="2" fillId="0" borderId="0" xfId="245" applyBorder="1" applyAlignment="1" applyProtection="1">
      <alignment horizontal="left"/>
    </xf>
    <xf numFmtId="0" fontId="2" fillId="0" borderId="0" xfId="245" applyAlignment="1" applyProtection="1">
      <alignment horizontal="left"/>
    </xf>
    <xf numFmtId="0" fontId="8" fillId="0" borderId="0" xfId="0" applyFont="1" applyAlignment="1" applyProtection="1">
      <alignment wrapText="1"/>
    </xf>
    <xf numFmtId="0" fontId="16" fillId="0" borderId="0" xfId="0" applyFont="1" applyAlignment="1" applyProtection="1">
      <alignment horizontal="center"/>
    </xf>
    <xf numFmtId="0" fontId="0" fillId="0" borderId="0" xfId="0" applyAlignment="1" applyProtection="1"/>
    <xf numFmtId="0" fontId="17" fillId="0" borderId="0" xfId="0" applyFont="1" applyAlignment="1" applyProtection="1">
      <alignment horizontal="center"/>
    </xf>
    <xf numFmtId="0" fontId="1" fillId="0" borderId="0" xfId="0" applyFont="1" applyAlignment="1" applyProtection="1">
      <alignment wrapText="1"/>
    </xf>
    <xf numFmtId="0" fontId="0" fillId="0" borderId="0" xfId="0" applyAlignment="1" applyProtection="1">
      <alignment wrapText="1"/>
    </xf>
    <xf numFmtId="0" fontId="10" fillId="0" borderId="0" xfId="0" applyFont="1" applyAlignment="1" applyProtection="1">
      <alignment wrapText="1"/>
    </xf>
    <xf numFmtId="0" fontId="10" fillId="0" borderId="0" xfId="0" applyFont="1" applyAlignment="1" applyProtection="1"/>
    <xf numFmtId="0" fontId="10" fillId="0" borderId="0" xfId="0" applyFont="1" applyAlignment="1" applyProtection="1">
      <alignment horizontal="left" wrapText="1"/>
    </xf>
    <xf numFmtId="0" fontId="1" fillId="0" borderId="0" xfId="0" applyFont="1" applyAlignment="1">
      <alignment horizontal="left" vertical="top"/>
    </xf>
    <xf numFmtId="0" fontId="10" fillId="0" borderId="0" xfId="0" applyFont="1" applyAlignment="1">
      <alignment horizontal="left" vertical="top"/>
    </xf>
    <xf numFmtId="0" fontId="8" fillId="0" borderId="0" xfId="0" applyFont="1" applyBorder="1" applyAlignment="1">
      <alignment horizontal="left" vertical="top"/>
    </xf>
    <xf numFmtId="4" fontId="1" fillId="0" borderId="0" xfId="0" applyNumberFormat="1" applyFont="1" applyFill="1" applyAlignment="1" applyProtection="1">
      <alignment horizontal="left" vertical="top" wrapText="1"/>
    </xf>
    <xf numFmtId="0" fontId="1" fillId="0" borderId="0" xfId="0" applyFont="1" applyAlignment="1" applyProtection="1">
      <alignment horizontal="left" vertical="top"/>
    </xf>
    <xf numFmtId="0" fontId="1" fillId="0" borderId="0" xfId="273" applyFont="1" applyFill="1" applyAlignment="1" applyProtection="1">
      <alignment horizontal="left"/>
    </xf>
    <xf numFmtId="0" fontId="10" fillId="0" borderId="0" xfId="0" applyFont="1" applyAlignment="1">
      <alignment horizontal="left"/>
    </xf>
    <xf numFmtId="0" fontId="10" fillId="0" borderId="0" xfId="273" applyFont="1" applyBorder="1" applyAlignment="1" applyProtection="1">
      <alignment horizontal="left" vertical="top" wrapText="1"/>
    </xf>
    <xf numFmtId="0" fontId="10" fillId="0" borderId="0" xfId="273" applyFont="1" applyFill="1" applyBorder="1" applyAlignment="1" applyProtection="1">
      <alignment horizontal="left" vertical="top" wrapText="1"/>
    </xf>
    <xf numFmtId="0" fontId="10" fillId="0" borderId="0" xfId="0" applyFont="1" applyAlignment="1">
      <alignment horizontal="left" vertical="top" wrapText="1"/>
    </xf>
    <xf numFmtId="0" fontId="10" fillId="0" borderId="0" xfId="0" applyFont="1" applyAlignment="1" applyProtection="1">
      <alignment horizontal="left" vertical="top" wrapText="1"/>
    </xf>
    <xf numFmtId="0" fontId="2" fillId="0" borderId="0" xfId="245" applyAlignment="1">
      <alignment horizontal="left"/>
    </xf>
    <xf numFmtId="0" fontId="1" fillId="0" borderId="0" xfId="0" applyFont="1" applyAlignment="1" applyProtection="1">
      <alignment horizontal="left" vertical="top" wrapText="1"/>
    </xf>
    <xf numFmtId="0" fontId="1" fillId="0" borderId="0" xfId="278" applyFont="1" applyAlignment="1" applyProtection="1">
      <alignment horizontal="left" vertical="top" wrapText="1"/>
    </xf>
    <xf numFmtId="0" fontId="2" fillId="0" borderId="0" xfId="245" applyAlignment="1" applyProtection="1">
      <alignment horizontal="left" vertical="top" wrapText="1"/>
    </xf>
    <xf numFmtId="0" fontId="10" fillId="0" borderId="0" xfId="0" applyFont="1" applyAlignment="1" applyProtection="1">
      <alignment horizontal="left"/>
    </xf>
    <xf numFmtId="0" fontId="20" fillId="0" borderId="0" xfId="273" applyFont="1" applyAlignment="1" applyProtection="1">
      <alignment horizontal="left"/>
    </xf>
    <xf numFmtId="0" fontId="10" fillId="0" borderId="0" xfId="273" applyFont="1" applyFill="1" applyAlignment="1" applyProtection="1">
      <alignment horizontal="left"/>
    </xf>
    <xf numFmtId="0" fontId="10" fillId="0" borderId="0" xfId="273" applyFont="1" applyFill="1" applyAlignment="1" applyProtection="1">
      <alignment horizontal="left" vertical="top" wrapText="1"/>
    </xf>
    <xf numFmtId="4" fontId="1" fillId="0" borderId="0" xfId="273" applyNumberFormat="1" applyFont="1" applyFill="1" applyAlignment="1" applyProtection="1">
      <alignment horizontal="left" vertical="top" wrapText="1"/>
    </xf>
    <xf numFmtId="4" fontId="10" fillId="0" borderId="0" xfId="273" applyNumberFormat="1" applyFont="1" applyFill="1" applyAlignment="1" applyProtection="1">
      <alignment horizontal="left" vertical="top" wrapText="1"/>
    </xf>
    <xf numFmtId="0" fontId="8" fillId="0" borderId="4" xfId="0" applyFont="1" applyBorder="1" applyAlignment="1" applyProtection="1">
      <alignment horizontal="left"/>
    </xf>
    <xf numFmtId="0" fontId="20" fillId="0" borderId="0" xfId="0" applyFont="1" applyAlignment="1">
      <alignment horizontal="left"/>
    </xf>
    <xf numFmtId="0" fontId="1" fillId="0" borderId="0" xfId="0" applyFont="1" applyAlignment="1">
      <alignment horizontal="left" vertical="top" wrapText="1"/>
    </xf>
    <xf numFmtId="0" fontId="20" fillId="0" borderId="0" xfId="0" applyFont="1" applyAlignment="1">
      <alignment horizontal="left" vertical="top" wrapText="1"/>
    </xf>
    <xf numFmtId="0" fontId="8" fillId="0" borderId="6" xfId="0" applyFont="1" applyFill="1" applyBorder="1" applyAlignment="1" applyProtection="1">
      <alignment horizontal="left"/>
    </xf>
    <xf numFmtId="0" fontId="8" fillId="0" borderId="0" xfId="0" applyFont="1" applyAlignment="1">
      <alignment horizontal="left"/>
    </xf>
    <xf numFmtId="0" fontId="1" fillId="0" borderId="0" xfId="273" applyFont="1" applyAlignment="1" applyProtection="1">
      <alignment horizontal="left" vertical="top" wrapText="1"/>
    </xf>
    <xf numFmtId="0" fontId="10" fillId="0" borderId="0" xfId="273" applyFont="1" applyAlignment="1" applyProtection="1">
      <alignment horizontal="left" vertical="top" wrapText="1"/>
    </xf>
    <xf numFmtId="0" fontId="10" fillId="0" borderId="42" xfId="0" applyFont="1" applyBorder="1" applyAlignment="1">
      <alignment horizontal="left"/>
    </xf>
    <xf numFmtId="4" fontId="10" fillId="0" borderId="0" xfId="273" applyNumberFormat="1" applyFont="1" applyAlignment="1" applyProtection="1">
      <alignment horizontal="left" vertical="top" wrapText="1"/>
    </xf>
    <xf numFmtId="0" fontId="1" fillId="0" borderId="0" xfId="0" applyFont="1" applyFill="1" applyBorder="1" applyAlignment="1">
      <alignment horizontal="left" vertical="top" wrapText="1"/>
    </xf>
    <xf numFmtId="0" fontId="10" fillId="0" borderId="0" xfId="0" applyFont="1" applyFill="1" applyBorder="1" applyAlignment="1">
      <alignment horizontal="left" vertical="top" wrapText="1"/>
    </xf>
    <xf numFmtId="0" fontId="8" fillId="0" borderId="0" xfId="0" applyFont="1" applyAlignment="1">
      <alignment horizontal="left" vertical="top"/>
    </xf>
    <xf numFmtId="0" fontId="1" fillId="0" borderId="0" xfId="0" applyFont="1" applyFill="1" applyAlignment="1" applyProtection="1">
      <alignment horizontal="left" vertical="top" wrapText="1"/>
    </xf>
    <xf numFmtId="0" fontId="10" fillId="0" borderId="0" xfId="0" applyFont="1" applyFill="1" applyAlignment="1" applyProtection="1">
      <alignment horizontal="left" vertical="top" wrapText="1"/>
    </xf>
    <xf numFmtId="0" fontId="1" fillId="0" borderId="0" xfId="0" applyFont="1" applyFill="1" applyAlignment="1">
      <alignment horizontal="left" vertical="top" wrapText="1"/>
    </xf>
    <xf numFmtId="0" fontId="10" fillId="0" borderId="0" xfId="0" applyFont="1" applyFill="1" applyAlignment="1">
      <alignment horizontal="left" vertical="top" wrapText="1"/>
    </xf>
    <xf numFmtId="0" fontId="10" fillId="0" borderId="0" xfId="0" applyFont="1" applyFill="1" applyAlignment="1">
      <alignment horizontal="left"/>
    </xf>
    <xf numFmtId="0" fontId="20" fillId="0" borderId="0" xfId="0" applyFont="1" applyBorder="1" applyAlignment="1">
      <alignment horizontal="left" vertical="top"/>
    </xf>
    <xf numFmtId="0" fontId="20" fillId="0" borderId="0" xfId="0" applyFont="1" applyAlignment="1">
      <alignment horizontal="center"/>
    </xf>
    <xf numFmtId="0" fontId="0" fillId="0" borderId="0" xfId="0" applyAlignment="1"/>
    <xf numFmtId="0" fontId="8" fillId="0" borderId="0" xfId="273" applyFont="1" applyFill="1" applyAlignment="1" applyProtection="1">
      <alignment horizontal="center"/>
    </xf>
    <xf numFmtId="0" fontId="10" fillId="0" borderId="0" xfId="273" applyFill="1" applyAlignment="1" applyProtection="1"/>
    <xf numFmtId="0" fontId="20" fillId="0" borderId="0" xfId="0" applyFont="1" applyFill="1" applyAlignment="1">
      <alignment horizontal="center"/>
    </xf>
    <xf numFmtId="0" fontId="0" fillId="0" borderId="0" xfId="0" applyFill="1" applyAlignment="1">
      <alignment horizontal="center"/>
    </xf>
    <xf numFmtId="0" fontId="8" fillId="0" borderId="4" xfId="0" applyFont="1" applyBorder="1" applyAlignment="1">
      <alignment horizontal="left"/>
    </xf>
    <xf numFmtId="0" fontId="20" fillId="0" borderId="0" xfId="0" applyFont="1" applyAlignment="1">
      <alignment horizontal="left" wrapText="1"/>
    </xf>
    <xf numFmtId="0" fontId="20" fillId="0" borderId="0" xfId="0" applyFont="1" applyFill="1" applyBorder="1" applyAlignment="1">
      <alignment horizontal="left" vertical="top"/>
    </xf>
    <xf numFmtId="0" fontId="10" fillId="0" borderId="0" xfId="0" applyFont="1" applyFill="1" applyBorder="1" applyAlignment="1">
      <alignment horizontal="left" vertical="top"/>
    </xf>
    <xf numFmtId="0" fontId="10" fillId="0" borderId="0" xfId="0" applyFont="1" applyFill="1" applyBorder="1" applyAlignment="1" applyProtection="1">
      <alignment horizontal="left" vertical="top" wrapText="1"/>
    </xf>
    <xf numFmtId="0" fontId="10" fillId="0" borderId="0" xfId="273" applyFont="1" applyAlignment="1">
      <alignment horizontal="left" wrapText="1"/>
    </xf>
    <xf numFmtId="0" fontId="8" fillId="0" borderId="4" xfId="0" applyFont="1" applyFill="1" applyBorder="1" applyAlignment="1" applyProtection="1">
      <alignment horizontal="left"/>
    </xf>
    <xf numFmtId="0" fontId="8" fillId="0" borderId="4" xfId="0" applyFont="1" applyBorder="1" applyAlignment="1" applyProtection="1">
      <alignment horizontal="left" vertical="top"/>
    </xf>
    <xf numFmtId="4" fontId="1" fillId="0" borderId="0" xfId="0" applyNumberFormat="1" applyFont="1" applyAlignment="1" applyProtection="1">
      <alignment horizontal="left" vertical="top" wrapText="1"/>
    </xf>
    <xf numFmtId="4" fontId="10" fillId="0" borderId="0" xfId="0" applyNumberFormat="1" applyFont="1" applyAlignment="1" applyProtection="1">
      <alignment horizontal="left" vertical="top" wrapText="1"/>
    </xf>
    <xf numFmtId="0" fontId="0" fillId="0" borderId="0" xfId="0" applyAlignment="1">
      <alignment horizontal="left" vertical="top" wrapText="1"/>
    </xf>
    <xf numFmtId="0" fontId="1" fillId="0" borderId="0" xfId="259" applyFont="1" applyFill="1" applyAlignment="1">
      <alignment horizontal="left" vertical="top" wrapText="1"/>
    </xf>
    <xf numFmtId="0" fontId="10" fillId="0" borderId="0" xfId="0" applyFont="1" applyBorder="1" applyAlignment="1">
      <alignment horizontal="left" vertical="top"/>
    </xf>
    <xf numFmtId="0" fontId="10" fillId="0" borderId="0" xfId="0" applyFont="1" applyFill="1" applyAlignment="1">
      <alignment horizontal="left" vertical="top"/>
    </xf>
    <xf numFmtId="0" fontId="8" fillId="0" borderId="0" xfId="273" applyFont="1" applyFill="1" applyAlignment="1">
      <alignment horizontal="left" vertical="top" wrapText="1"/>
    </xf>
    <xf numFmtId="0" fontId="10" fillId="0" borderId="0" xfId="273" applyFont="1" applyFill="1" applyAlignment="1">
      <alignment horizontal="left" vertical="top" wrapText="1"/>
    </xf>
    <xf numFmtId="0" fontId="37" fillId="0" borderId="0" xfId="0" applyFont="1" applyAlignment="1">
      <alignment horizontal="left"/>
    </xf>
    <xf numFmtId="0" fontId="20" fillId="0" borderId="0" xfId="0" applyFont="1" applyFill="1" applyAlignment="1">
      <alignment horizontal="left"/>
    </xf>
    <xf numFmtId="4" fontId="20" fillId="0" borderId="0" xfId="0" applyNumberFormat="1" applyFont="1" applyFill="1" applyAlignment="1" applyProtection="1">
      <alignment horizontal="left"/>
    </xf>
    <xf numFmtId="4" fontId="1" fillId="0" borderId="0" xfId="0" applyNumberFormat="1" applyFont="1" applyFill="1" applyAlignment="1" applyProtection="1">
      <alignment horizontal="left"/>
    </xf>
    <xf numFmtId="4" fontId="10" fillId="0" borderId="0" xfId="0" applyNumberFormat="1" applyFont="1" applyFill="1" applyAlignment="1" applyProtection="1">
      <alignment horizontal="left"/>
    </xf>
    <xf numFmtId="0" fontId="20" fillId="0" borderId="0" xfId="0" applyFont="1" applyAlignment="1">
      <alignment horizontal="left" vertical="top"/>
    </xf>
    <xf numFmtId="49" fontId="10" fillId="0" borderId="0" xfId="0" applyNumberFormat="1" applyFont="1" applyAlignment="1">
      <alignment horizontal="left" vertical="top" wrapText="1"/>
    </xf>
    <xf numFmtId="49" fontId="10" fillId="0" borderId="0" xfId="273" applyNumberFormat="1" applyFont="1" applyFill="1" applyAlignment="1">
      <alignment horizontal="left" vertical="top" wrapText="1"/>
    </xf>
    <xf numFmtId="0" fontId="8" fillId="0" borderId="0" xfId="0" applyFont="1" applyAlignment="1">
      <alignment horizontal="left" vertical="top" wrapText="1"/>
    </xf>
    <xf numFmtId="4" fontId="10" fillId="0" borderId="0" xfId="278" applyNumberFormat="1" applyFont="1" applyAlignment="1" applyProtection="1">
      <alignment horizontal="left" vertical="top" wrapText="1"/>
    </xf>
    <xf numFmtId="0" fontId="10" fillId="0" borderId="0" xfId="0" applyFont="1" applyAlignment="1">
      <alignment vertical="top"/>
    </xf>
    <xf numFmtId="0" fontId="1" fillId="0" borderId="0" xfId="0" applyFont="1" applyBorder="1" applyAlignment="1">
      <alignment horizontal="left" vertical="top"/>
    </xf>
    <xf numFmtId="0" fontId="10" fillId="0" borderId="0" xfId="0" applyFont="1" applyBorder="1" applyAlignment="1">
      <alignment horizontal="left"/>
    </xf>
    <xf numFmtId="0" fontId="2" fillId="0" borderId="0" xfId="245" applyNumberFormat="1" applyFill="1" applyAlignment="1" applyProtection="1">
      <alignment horizontal="left"/>
      <protection locked="0"/>
    </xf>
    <xf numFmtId="0" fontId="37" fillId="0" borderId="0" xfId="0" applyFont="1" applyBorder="1" applyAlignment="1">
      <alignment horizontal="left" vertical="top"/>
    </xf>
    <xf numFmtId="0" fontId="1" fillId="0" borderId="0" xfId="278" applyFont="1" applyFill="1" applyAlignment="1">
      <alignment horizontal="left" vertical="top" wrapText="1"/>
    </xf>
    <xf numFmtId="0" fontId="10" fillId="0" borderId="0" xfId="278" applyFont="1" applyFill="1" applyAlignment="1">
      <alignment horizontal="left" vertical="top" wrapText="1"/>
    </xf>
    <xf numFmtId="0" fontId="10" fillId="0" borderId="0" xfId="278" applyFont="1" applyAlignment="1">
      <alignment horizontal="left" vertical="top" wrapText="1"/>
    </xf>
    <xf numFmtId="0" fontId="10" fillId="0" borderId="0" xfId="259" applyFont="1" applyFill="1" applyAlignment="1">
      <alignment horizontal="left" vertical="top" wrapText="1"/>
    </xf>
    <xf numFmtId="0" fontId="10" fillId="0" borderId="0" xfId="273" applyFont="1" applyAlignment="1" applyProtection="1">
      <alignment horizontal="left"/>
    </xf>
    <xf numFmtId="0" fontId="20" fillId="0" borderId="0" xfId="259" applyFont="1" applyAlignment="1">
      <alignment horizontal="left"/>
    </xf>
    <xf numFmtId="0" fontId="10" fillId="0" borderId="0" xfId="259" applyFont="1" applyAlignment="1">
      <alignment horizontal="left" vertical="top" wrapText="1"/>
    </xf>
    <xf numFmtId="0" fontId="10" fillId="0" borderId="0" xfId="259" applyFont="1" applyAlignment="1">
      <alignment horizontal="left"/>
    </xf>
    <xf numFmtId="0" fontId="2" fillId="0" borderId="0" xfId="245" quotePrefix="1" applyAlignment="1" applyProtection="1">
      <alignment horizontal="left"/>
    </xf>
    <xf numFmtId="4" fontId="10" fillId="0" borderId="0" xfId="0" applyNumberFormat="1" applyFont="1" applyFill="1" applyAlignment="1" applyProtection="1">
      <alignment horizontal="left" vertical="top" wrapText="1"/>
    </xf>
    <xf numFmtId="0" fontId="20" fillId="0" borderId="0" xfId="0" applyFont="1" applyBorder="1" applyAlignment="1">
      <alignment horizontal="left"/>
    </xf>
    <xf numFmtId="4" fontId="2" fillId="0" borderId="0" xfId="245" applyNumberFormat="1" applyFill="1" applyAlignment="1" applyProtection="1">
      <alignment horizontal="left"/>
    </xf>
    <xf numFmtId="49" fontId="10" fillId="0" borderId="0" xfId="0" applyNumberFormat="1" applyFont="1" applyFill="1" applyAlignment="1">
      <alignment horizontal="left" vertical="top" wrapText="1"/>
    </xf>
    <xf numFmtId="0" fontId="10" fillId="0" borderId="0" xfId="0" quotePrefix="1" applyFont="1" applyAlignment="1">
      <alignment horizontal="left" vertical="top" wrapText="1"/>
    </xf>
    <xf numFmtId="0" fontId="20" fillId="0" borderId="0" xfId="273" applyFont="1" applyFill="1" applyAlignment="1">
      <alignment horizontal="left" vertical="top" wrapText="1"/>
    </xf>
    <xf numFmtId="49" fontId="8" fillId="0" borderId="0" xfId="0" applyNumberFormat="1" applyFont="1" applyAlignment="1">
      <alignment horizontal="left" vertical="top"/>
    </xf>
    <xf numFmtId="0" fontId="20" fillId="0" borderId="0" xfId="0" applyFont="1" applyFill="1" applyAlignment="1">
      <alignment horizontal="left" vertical="top" wrapText="1"/>
    </xf>
    <xf numFmtId="49" fontId="8" fillId="0" borderId="0" xfId="0" applyNumberFormat="1" applyFont="1" applyAlignment="1">
      <alignment horizontal="left"/>
    </xf>
    <xf numFmtId="0" fontId="1" fillId="0" borderId="0" xfId="0" quotePrefix="1" applyFont="1" applyAlignment="1">
      <alignment horizontal="left" vertical="top"/>
    </xf>
    <xf numFmtId="0" fontId="10" fillId="0" borderId="0" xfId="0" quotePrefix="1" applyFont="1" applyAlignment="1">
      <alignment horizontal="left" vertical="top"/>
    </xf>
    <xf numFmtId="4" fontId="20" fillId="0" borderId="0" xfId="0" applyNumberFormat="1" applyFont="1" applyFill="1" applyAlignment="1" applyProtection="1">
      <alignment horizontal="left" vertical="top" wrapText="1"/>
    </xf>
    <xf numFmtId="0" fontId="10" fillId="0" borderId="0" xfId="273" applyFont="1" applyFill="1" applyAlignment="1">
      <alignment horizontal="left"/>
    </xf>
    <xf numFmtId="0" fontId="8" fillId="0" borderId="0" xfId="0" applyFont="1" applyFill="1" applyAlignment="1">
      <alignment horizontal="left" vertical="top" wrapText="1"/>
    </xf>
    <xf numFmtId="0" fontId="20" fillId="0" borderId="0" xfId="0" applyFont="1" applyFill="1" applyBorder="1" applyAlignment="1" applyProtection="1">
      <alignment horizontal="left" vertical="top" wrapText="1"/>
    </xf>
    <xf numFmtId="49" fontId="1" fillId="0" borderId="0" xfId="0" applyNumberFormat="1" applyFont="1" applyFill="1" applyAlignment="1">
      <alignment horizontal="left" vertical="top" wrapText="1"/>
    </xf>
    <xf numFmtId="0" fontId="10" fillId="0" borderId="0" xfId="0" applyFont="1" applyFill="1" applyBorder="1" applyAlignment="1" applyProtection="1">
      <alignment horizontal="left" wrapText="1"/>
    </xf>
    <xf numFmtId="4" fontId="10" fillId="0" borderId="0" xfId="0" applyNumberFormat="1" applyFont="1" applyAlignment="1" applyProtection="1">
      <alignment horizontal="left"/>
    </xf>
    <xf numFmtId="0" fontId="1" fillId="0" borderId="0" xfId="0" applyFont="1" applyAlignment="1">
      <alignment horizontal="left"/>
    </xf>
    <xf numFmtId="49" fontId="1" fillId="0" borderId="0" xfId="0" applyNumberFormat="1" applyFont="1" applyAlignment="1">
      <alignment horizontal="left" vertical="top" wrapText="1"/>
    </xf>
    <xf numFmtId="4" fontId="8" fillId="0" borderId="0" xfId="0" applyNumberFormat="1" applyFont="1" applyFill="1" applyAlignment="1" applyProtection="1">
      <alignment horizontal="left" wrapText="1"/>
    </xf>
    <xf numFmtId="0" fontId="1" fillId="0" borderId="0" xfId="273" applyFont="1" applyFill="1" applyAlignment="1">
      <alignment horizontal="left" vertical="top" wrapText="1"/>
    </xf>
    <xf numFmtId="1" fontId="0" fillId="7" borderId="4" xfId="0" applyNumberFormat="1" applyFill="1" applyBorder="1" applyAlignment="1" applyProtection="1">
      <alignment horizontal="center" vertical="top" wrapText="1"/>
      <protection locked="0"/>
    </xf>
    <xf numFmtId="169" fontId="9" fillId="0" borderId="0" xfId="0" applyNumberFormat="1" applyFont="1" applyFill="1" applyBorder="1" applyAlignment="1" applyProtection="1">
      <alignment horizontal="left" vertical="top" wrapText="1"/>
    </xf>
    <xf numFmtId="167" fontId="1" fillId="7" borderId="5" xfId="0" applyNumberFormat="1" applyFon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167" fontId="1" fillId="7" borderId="4" xfId="0" applyNumberFormat="1" applyFont="1" applyFill="1" applyBorder="1" applyAlignment="1" applyProtection="1">
      <alignment horizontal="left"/>
      <protection locked="0"/>
    </xf>
    <xf numFmtId="0" fontId="1" fillId="7" borderId="5" xfId="245" applyFont="1" applyFill="1" applyBorder="1" applyAlignment="1" applyProtection="1">
      <alignment horizontal="left"/>
      <protection locked="0"/>
    </xf>
    <xf numFmtId="0" fontId="1" fillId="7" borderId="5" xfId="0" applyFon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0" fontId="0" fillId="7" borderId="5" xfId="0" applyFill="1" applyBorder="1" applyAlignment="1" applyProtection="1">
      <alignment horizontal="left"/>
      <protection locked="0"/>
    </xf>
    <xf numFmtId="0" fontId="10" fillId="7" borderId="4" xfId="0" applyFont="1" applyFill="1" applyBorder="1" applyAlignment="1" applyProtection="1">
      <alignment horizontal="left"/>
      <protection locked="0"/>
    </xf>
    <xf numFmtId="0" fontId="7" fillId="5" borderId="2" xfId="0" applyFont="1" applyFill="1" applyBorder="1" applyAlignment="1" applyProtection="1">
      <alignment horizontal="center" vertical="center"/>
    </xf>
    <xf numFmtId="0" fontId="7" fillId="5" borderId="6" xfId="0" applyFont="1" applyFill="1" applyBorder="1" applyAlignment="1" applyProtection="1">
      <alignment horizontal="center" vertic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176" fontId="0" fillId="7" borderId="3" xfId="0" applyNumberForma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76" fontId="0" fillId="7" borderId="8" xfId="0" applyNumberFormat="1" applyFill="1" applyBorder="1" applyAlignment="1" applyProtection="1">
      <alignment horizontal="center"/>
      <protection locked="0"/>
    </xf>
    <xf numFmtId="0" fontId="10" fillId="7" borderId="8" xfId="0" applyFont="1" applyFill="1" applyBorder="1" applyAlignment="1" applyProtection="1">
      <alignment horizontal="left"/>
      <protection locked="0"/>
    </xf>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167" fontId="10" fillId="7" borderId="4" xfId="0" applyNumberFormat="1" applyFont="1" applyFill="1" applyBorder="1" applyAlignment="1" applyProtection="1">
      <alignment horizontal="left"/>
      <protection locked="0"/>
    </xf>
    <xf numFmtId="0" fontId="8" fillId="0" borderId="12" xfId="0" applyFont="1" applyBorder="1" applyAlignment="1" applyProtection="1">
      <alignment horizontal="right"/>
    </xf>
    <xf numFmtId="169" fontId="10" fillId="7" borderId="3" xfId="0" applyNumberFormat="1" applyFont="1" applyFill="1" applyBorder="1" applyAlignment="1" applyProtection="1">
      <alignment horizontal="center"/>
      <protection locked="0"/>
    </xf>
    <xf numFmtId="169" fontId="10" fillId="7" borderId="4" xfId="0" applyNumberFormat="1" applyFont="1" applyFill="1" applyBorder="1" applyAlignment="1" applyProtection="1">
      <alignment horizontal="center"/>
      <protection locked="0"/>
    </xf>
    <xf numFmtId="169" fontId="10" fillId="7" borderId="8" xfId="0" applyNumberFormat="1" applyFont="1" applyFill="1" applyBorder="1" applyAlignment="1" applyProtection="1">
      <alignment horizontal="center"/>
      <protection locked="0"/>
    </xf>
    <xf numFmtId="169" fontId="10" fillId="0" borderId="3" xfId="0" applyNumberFormat="1" applyFont="1" applyFill="1" applyBorder="1" applyAlignment="1" applyProtection="1">
      <alignment horizontal="center"/>
    </xf>
    <xf numFmtId="169" fontId="10" fillId="0" borderId="4" xfId="0" applyNumberFormat="1" applyFont="1" applyFill="1" applyBorder="1" applyAlignment="1" applyProtection="1">
      <alignment horizontal="center"/>
    </xf>
    <xf numFmtId="169" fontId="10" fillId="0" borderId="8" xfId="0" applyNumberFormat="1" applyFont="1" applyFill="1" applyBorder="1" applyAlignment="1" applyProtection="1">
      <alignment horizontal="center"/>
    </xf>
    <xf numFmtId="165" fontId="10" fillId="0" borderId="1" xfId="0" applyNumberFormat="1" applyFont="1" applyBorder="1" applyAlignment="1" applyProtection="1">
      <alignment horizontal="right"/>
    </xf>
    <xf numFmtId="165" fontId="10" fillId="0" borderId="2" xfId="0" applyNumberFormat="1" applyFont="1" applyBorder="1" applyAlignment="1" applyProtection="1">
      <alignment horizontal="right"/>
    </xf>
    <xf numFmtId="165" fontId="10" fillId="0" borderId="11" xfId="0" applyNumberFormat="1" applyFont="1" applyBorder="1" applyAlignment="1" applyProtection="1">
      <alignment horizontal="right"/>
    </xf>
    <xf numFmtId="9" fontId="10" fillId="7" borderId="3" xfId="0" applyNumberFormat="1" applyFont="1" applyFill="1" applyBorder="1" applyAlignment="1" applyProtection="1">
      <alignment horizontal="center"/>
      <protection locked="0"/>
    </xf>
    <xf numFmtId="9" fontId="10" fillId="7" borderId="4" xfId="0" applyNumberFormat="1" applyFont="1" applyFill="1" applyBorder="1" applyAlignment="1" applyProtection="1">
      <alignment horizontal="center"/>
      <protection locked="0"/>
    </xf>
    <xf numFmtId="9" fontId="10" fillId="7" borderId="8" xfId="0" applyNumberFormat="1" applyFont="1" applyFill="1" applyBorder="1" applyAlignment="1" applyProtection="1">
      <alignment horizontal="center"/>
      <protection locked="0"/>
    </xf>
    <xf numFmtId="169" fontId="10" fillId="0" borderId="12" xfId="0" applyNumberFormat="1" applyFont="1" applyFill="1" applyBorder="1" applyAlignment="1" applyProtection="1">
      <alignment horizontal="center"/>
    </xf>
    <xf numFmtId="0" fontId="0" fillId="0" borderId="4" xfId="0" applyBorder="1" applyAlignment="1">
      <alignment horizontal="center"/>
    </xf>
    <xf numFmtId="0" fontId="0" fillId="0" borderId="8" xfId="0" applyBorder="1" applyAlignment="1">
      <alignment horizontal="center"/>
    </xf>
    <xf numFmtId="0" fontId="0" fillId="7" borderId="5" xfId="0" applyFill="1" applyBorder="1" applyAlignment="1" applyProtection="1">
      <alignment horizontal="center"/>
      <protection locked="0"/>
    </xf>
    <xf numFmtId="0" fontId="8" fillId="0" borderId="3" xfId="0" applyFont="1" applyBorder="1" applyAlignment="1" applyProtection="1">
      <alignment horizontal="right"/>
    </xf>
    <xf numFmtId="0" fontId="8" fillId="0" borderId="4" xfId="0" applyFont="1" applyBorder="1" applyAlignment="1" applyProtection="1">
      <alignment horizontal="right"/>
    </xf>
    <xf numFmtId="0" fontId="8" fillId="0" borderId="8" xfId="0" applyFont="1" applyBorder="1" applyAlignment="1" applyProtection="1">
      <alignment horizontal="right"/>
    </xf>
    <xf numFmtId="0" fontId="10" fillId="0" borderId="12" xfId="0" applyFont="1" applyFill="1" applyBorder="1" applyAlignment="1" applyProtection="1">
      <alignment horizontal="center"/>
    </xf>
    <xf numFmtId="0" fontId="8" fillId="0" borderId="3" xfId="0" applyFont="1" applyFill="1" applyBorder="1" applyAlignment="1" applyProtection="1">
      <alignment horizontal="right"/>
    </xf>
    <xf numFmtId="0" fontId="8" fillId="0" borderId="4" xfId="0" applyFont="1" applyFill="1" applyBorder="1" applyAlignment="1" applyProtection="1">
      <alignment horizontal="right"/>
    </xf>
    <xf numFmtId="0" fontId="8" fillId="0" borderId="8" xfId="0" applyFont="1" applyFill="1" applyBorder="1" applyAlignment="1" applyProtection="1">
      <alignment horizontal="right"/>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23" fillId="0" borderId="3" xfId="546" applyFont="1" applyFill="1" applyBorder="1" applyAlignment="1" applyProtection="1">
      <alignment horizontal="center"/>
    </xf>
    <xf numFmtId="0" fontId="23" fillId="0" borderId="4" xfId="546" applyFont="1" applyFill="1" applyBorder="1" applyAlignment="1" applyProtection="1">
      <alignment horizontal="center"/>
    </xf>
    <xf numFmtId="0" fontId="23" fillId="0" borderId="8" xfId="546" applyFont="1" applyFill="1" applyBorder="1" applyAlignment="1" applyProtection="1">
      <alignment horizontal="center"/>
    </xf>
    <xf numFmtId="169" fontId="1" fillId="7" borderId="3" xfId="0" applyNumberFormat="1" applyFont="1" applyFill="1" applyBorder="1" applyAlignment="1" applyProtection="1">
      <alignment horizontal="right"/>
      <protection locked="0"/>
    </xf>
    <xf numFmtId="169" fontId="1" fillId="7" borderId="4" xfId="0" applyNumberFormat="1" applyFont="1" applyFill="1" applyBorder="1" applyAlignment="1" applyProtection="1">
      <alignment horizontal="right"/>
      <protection locked="0"/>
    </xf>
    <xf numFmtId="169" fontId="1" fillId="7" borderId="8" xfId="0" applyNumberFormat="1" applyFont="1" applyFill="1" applyBorder="1" applyAlignment="1" applyProtection="1">
      <alignment horizontal="right"/>
      <protection locked="0"/>
    </xf>
    <xf numFmtId="169" fontId="0" fillId="0" borderId="3" xfId="0" applyNumberFormat="1" applyFill="1" applyBorder="1" applyAlignment="1" applyProtection="1">
      <alignment horizontal="right"/>
    </xf>
    <xf numFmtId="169" fontId="0" fillId="0" borderId="4" xfId="0" applyNumberFormat="1" applyFill="1" applyBorder="1" applyAlignment="1" applyProtection="1">
      <alignment horizontal="right"/>
    </xf>
    <xf numFmtId="169" fontId="0" fillId="0" borderId="8" xfId="0" applyNumberFormat="1" applyFill="1" applyBorder="1" applyAlignment="1" applyProtection="1">
      <alignment horizontal="right"/>
    </xf>
    <xf numFmtId="169" fontId="0" fillId="48" borderId="3" xfId="0" applyNumberFormat="1" applyFill="1" applyBorder="1" applyAlignment="1" applyProtection="1">
      <alignment horizontal="right"/>
    </xf>
    <xf numFmtId="169" fontId="0" fillId="48" borderId="4" xfId="0" applyNumberFormat="1" applyFill="1" applyBorder="1" applyAlignment="1" applyProtection="1">
      <alignment horizontal="right"/>
    </xf>
    <xf numFmtId="169" fontId="0" fillId="48" borderId="8" xfId="0" applyNumberFormat="1" applyFill="1" applyBorder="1" applyAlignment="1" applyProtection="1">
      <alignment horizontal="right"/>
    </xf>
    <xf numFmtId="169" fontId="0" fillId="0" borderId="12" xfId="0" applyNumberFormat="1" applyFill="1" applyBorder="1" applyAlignment="1" applyProtection="1">
      <alignment horizontal="right"/>
    </xf>
    <xf numFmtId="164" fontId="21" fillId="7" borderId="3" xfId="0" applyNumberFormat="1" applyFont="1" applyFill="1" applyBorder="1" applyAlignment="1" applyProtection="1">
      <alignment horizontal="left"/>
      <protection locked="0"/>
    </xf>
    <xf numFmtId="164" fontId="21" fillId="7" borderId="4" xfId="0" applyNumberFormat="1" applyFont="1" applyFill="1" applyBorder="1" applyAlignment="1" applyProtection="1">
      <alignment horizontal="left"/>
      <protection locked="0"/>
    </xf>
    <xf numFmtId="164" fontId="21" fillId="7" borderId="8" xfId="0" applyNumberFormat="1" applyFont="1" applyFill="1" applyBorder="1" applyAlignment="1" applyProtection="1">
      <alignment horizontal="left"/>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169" fontId="1"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21" fillId="7" borderId="3" xfId="0" applyFont="1" applyFill="1" applyBorder="1" applyAlignment="1" applyProtection="1">
      <alignment horizontal="left"/>
      <protection locked="0"/>
    </xf>
    <xf numFmtId="0" fontId="21" fillId="7" borderId="4" xfId="0" applyFont="1" applyFill="1" applyBorder="1" applyAlignment="1" applyProtection="1">
      <alignment horizontal="left"/>
      <protection locked="0"/>
    </xf>
    <xf numFmtId="0" fontId="21" fillId="7" borderId="8" xfId="0" applyFont="1" applyFill="1" applyBorder="1" applyAlignment="1" applyProtection="1">
      <alignment horizontal="left"/>
      <protection locked="0"/>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1" fontId="10" fillId="7" borderId="12" xfId="0" applyNumberFormat="1" applyFont="1" applyFill="1" applyBorder="1" applyAlignment="1" applyProtection="1">
      <alignment horizontal="center"/>
      <protection locked="0"/>
    </xf>
    <xf numFmtId="169" fontId="10" fillId="7" borderId="12" xfId="0" applyNumberFormat="1" applyFont="1" applyFill="1" applyBorder="1" applyAlignment="1" applyProtection="1">
      <alignment horizontal="center"/>
      <protection locked="0"/>
    </xf>
    <xf numFmtId="0" fontId="10" fillId="7" borderId="3" xfId="0" applyFont="1" applyFill="1" applyBorder="1" applyAlignment="1" applyProtection="1">
      <alignment horizontal="center"/>
      <protection locked="0"/>
    </xf>
    <xf numFmtId="0" fontId="10" fillId="7" borderId="4" xfId="0" applyFont="1" applyFill="1" applyBorder="1" applyAlignment="1" applyProtection="1">
      <alignment horizontal="center"/>
      <protection locked="0"/>
    </xf>
    <xf numFmtId="0" fontId="10" fillId="7" borderId="8" xfId="0" applyFont="1" applyFill="1" applyBorder="1" applyAlignment="1" applyProtection="1">
      <alignment horizontal="center"/>
      <protection locked="0"/>
    </xf>
    <xf numFmtId="169" fontId="1" fillId="0" borderId="3" xfId="546" applyNumberFormat="1" applyFont="1" applyFill="1" applyBorder="1" applyAlignment="1" applyProtection="1">
      <alignment horizontal="center"/>
    </xf>
    <xf numFmtId="169" fontId="1" fillId="0" borderId="4" xfId="546" applyNumberFormat="1" applyFont="1" applyFill="1" applyBorder="1" applyAlignment="1" applyProtection="1">
      <alignment horizontal="center"/>
    </xf>
    <xf numFmtId="169" fontId="1" fillId="0" borderId="8" xfId="546" applyNumberFormat="1" applyFont="1" applyFill="1" applyBorder="1" applyAlignment="1" applyProtection="1">
      <alignment horizontal="center"/>
    </xf>
    <xf numFmtId="0" fontId="22" fillId="0" borderId="3" xfId="546" applyFont="1" applyFill="1" applyBorder="1" applyAlignment="1" applyProtection="1">
      <alignment horizontal="right"/>
    </xf>
    <xf numFmtId="0" fontId="22" fillId="0" borderId="4" xfId="546" applyFont="1" applyFill="1" applyBorder="1" applyAlignment="1" applyProtection="1">
      <alignment horizontal="right"/>
    </xf>
    <xf numFmtId="0" fontId="22" fillId="0" borderId="8" xfId="546" applyFont="1" applyFill="1" applyBorder="1" applyAlignment="1" applyProtection="1">
      <alignment horizontal="right"/>
    </xf>
    <xf numFmtId="0" fontId="8" fillId="0" borderId="0" xfId="546" applyNumberFormat="1" applyFont="1" applyBorder="1" applyAlignment="1" applyProtection="1">
      <alignment horizontal="left" vertical="center" wrapText="1"/>
    </xf>
    <xf numFmtId="169" fontId="1" fillId="4" borderId="3" xfId="546" applyNumberFormat="1" applyFont="1" applyFill="1" applyBorder="1" applyAlignment="1" applyProtection="1">
      <alignment horizontal="center"/>
    </xf>
    <xf numFmtId="169" fontId="1" fillId="4" borderId="4" xfId="546" applyNumberFormat="1" applyFont="1" applyFill="1" applyBorder="1" applyAlignment="1" applyProtection="1">
      <alignment horizontal="center"/>
    </xf>
    <xf numFmtId="169" fontId="1" fillId="4" borderId="8" xfId="546" applyNumberFormat="1" applyFont="1" applyFill="1" applyBorder="1" applyAlignment="1" applyProtection="1">
      <alignment horizontal="center"/>
    </xf>
    <xf numFmtId="0" fontId="8" fillId="0" borderId="6" xfId="0" applyFont="1" applyFill="1" applyBorder="1" applyAlignment="1" applyProtection="1">
      <alignment horizontal="center"/>
    </xf>
    <xf numFmtId="0" fontId="9" fillId="7" borderId="3" xfId="0" applyFont="1" applyFill="1" applyBorder="1" applyAlignment="1" applyProtection="1">
      <alignment horizontal="left"/>
      <protection locked="0"/>
    </xf>
    <xf numFmtId="1" fontId="1" fillId="0" borderId="12" xfId="546" applyNumberFormat="1" applyFont="1" applyFill="1" applyBorder="1" applyAlignment="1" applyProtection="1">
      <alignment horizontal="center"/>
    </xf>
    <xf numFmtId="0" fontId="1" fillId="0" borderId="3" xfId="546" applyFont="1" applyFill="1" applyBorder="1" applyAlignment="1" applyProtection="1">
      <alignment horizontal="center"/>
    </xf>
    <xf numFmtId="0" fontId="1" fillId="0" borderId="4" xfId="546" applyFont="1" applyFill="1" applyBorder="1" applyAlignment="1" applyProtection="1">
      <alignment horizontal="center"/>
    </xf>
    <xf numFmtId="0" fontId="1" fillId="0" borderId="8" xfId="546" applyFont="1" applyFill="1" applyBorder="1" applyAlignment="1" applyProtection="1">
      <alignment horizontal="center"/>
    </xf>
    <xf numFmtId="0" fontId="7" fillId="5" borderId="0" xfId="0" applyFont="1" applyFill="1" applyBorder="1" applyAlignment="1" applyProtection="1">
      <alignment horizontal="center" vertical="center"/>
    </xf>
    <xf numFmtId="169" fontId="1" fillId="0" borderId="1" xfId="546" applyNumberFormat="1" applyFont="1" applyFill="1" applyBorder="1" applyAlignment="1" applyProtection="1">
      <alignment horizontal="center" vertical="center"/>
    </xf>
    <xf numFmtId="169" fontId="1" fillId="0" borderId="2" xfId="546" applyNumberFormat="1" applyFont="1" applyFill="1" applyBorder="1" applyAlignment="1" applyProtection="1">
      <alignment horizontal="center" vertical="center"/>
    </xf>
    <xf numFmtId="169" fontId="1" fillId="0" borderId="11" xfId="546" applyNumberFormat="1" applyFont="1" applyFill="1" applyBorder="1" applyAlignment="1" applyProtection="1">
      <alignment horizontal="center" vertical="center"/>
    </xf>
    <xf numFmtId="169" fontId="1" fillId="0" borderId="0" xfId="546" applyNumberFormat="1" applyFont="1" applyFill="1" applyBorder="1" applyAlignment="1" applyProtection="1">
      <alignment horizontal="center" vertical="center"/>
    </xf>
    <xf numFmtId="169" fontId="1" fillId="0" borderId="13" xfId="546" applyNumberFormat="1" applyFont="1" applyFill="1" applyBorder="1" applyAlignment="1" applyProtection="1">
      <alignment horizontal="center" vertical="center"/>
    </xf>
    <xf numFmtId="169" fontId="1" fillId="0" borderId="5" xfId="546" applyNumberFormat="1" applyFont="1" applyFill="1" applyBorder="1" applyAlignment="1" applyProtection="1">
      <alignment horizontal="center" vertical="center"/>
    </xf>
    <xf numFmtId="169" fontId="1" fillId="0" borderId="10" xfId="546" applyNumberFormat="1" applyFont="1" applyFill="1" applyBorder="1" applyAlignment="1" applyProtection="1">
      <alignment horizontal="center" vertical="center"/>
    </xf>
    <xf numFmtId="0" fontId="22" fillId="4" borderId="3" xfId="546" applyFont="1" applyFill="1" applyBorder="1" applyAlignment="1" applyProtection="1">
      <alignment horizontal="center"/>
    </xf>
    <xf numFmtId="0" fontId="22" fillId="4" borderId="4" xfId="546" applyFont="1" applyFill="1" applyBorder="1" applyAlignment="1" applyProtection="1">
      <alignment horizontal="center"/>
    </xf>
    <xf numFmtId="0" fontId="22" fillId="4" borderId="8" xfId="546" applyFont="1" applyFill="1" applyBorder="1" applyAlignment="1" applyProtection="1">
      <alignment horizontal="center"/>
    </xf>
    <xf numFmtId="169" fontId="10" fillId="4" borderId="3" xfId="546" applyNumberFormat="1" applyFont="1" applyFill="1" applyBorder="1" applyAlignment="1" applyProtection="1">
      <alignment horizontal="center"/>
    </xf>
    <xf numFmtId="169" fontId="10" fillId="4" borderId="4" xfId="546" applyNumberFormat="1" applyFont="1" applyFill="1" applyBorder="1" applyAlignment="1" applyProtection="1">
      <alignment horizontal="center"/>
    </xf>
    <xf numFmtId="169" fontId="10" fillId="4" borderId="8" xfId="546" applyNumberFormat="1" applyFont="1" applyFill="1" applyBorder="1" applyAlignment="1" applyProtection="1">
      <alignment horizontal="center"/>
    </xf>
    <xf numFmtId="0" fontId="21" fillId="7" borderId="9" xfId="546" applyFont="1" applyFill="1" applyBorder="1" applyAlignment="1" applyProtection="1">
      <alignment horizontal="center"/>
      <protection locked="0"/>
    </xf>
    <xf numFmtId="0" fontId="21" fillId="7" borderId="10" xfId="546" applyFont="1" applyFill="1" applyBorder="1" applyAlignment="1" applyProtection="1">
      <alignment horizontal="center"/>
      <protection locked="0"/>
    </xf>
    <xf numFmtId="0" fontId="21" fillId="0" borderId="0" xfId="546" applyFont="1" applyFill="1" applyBorder="1" applyAlignment="1" applyProtection="1">
      <alignment horizontal="center"/>
    </xf>
    <xf numFmtId="0" fontId="13" fillId="0" borderId="7" xfId="546" applyFont="1" applyBorder="1" applyAlignment="1" applyProtection="1">
      <alignment horizontal="center" vertical="center" wrapText="1"/>
    </xf>
    <xf numFmtId="0" fontId="13" fillId="0" borderId="0" xfId="546" applyFont="1" applyBorder="1" applyAlignment="1" applyProtection="1">
      <alignment horizontal="center" vertical="center" wrapText="1"/>
    </xf>
    <xf numFmtId="1" fontId="10" fillId="0" borderId="3" xfId="546" applyNumberFormat="1" applyFont="1" applyFill="1" applyBorder="1" applyAlignment="1" applyProtection="1">
      <alignment horizontal="center"/>
    </xf>
    <xf numFmtId="1" fontId="10" fillId="0" borderId="4" xfId="546" applyNumberFormat="1" applyFont="1" applyFill="1" applyBorder="1" applyAlignment="1" applyProtection="1">
      <alignment horizontal="center"/>
    </xf>
    <xf numFmtId="1" fontId="10" fillId="0" borderId="8" xfId="546" applyNumberFormat="1" applyFont="1" applyFill="1" applyBorder="1" applyAlignment="1" applyProtection="1">
      <alignment horizontal="center"/>
    </xf>
    <xf numFmtId="0" fontId="23" fillId="0" borderId="10" xfId="546" applyFont="1" applyFill="1" applyBorder="1" applyAlignment="1" applyProtection="1">
      <alignment horizontal="center"/>
    </xf>
    <xf numFmtId="0" fontId="10" fillId="2" borderId="12" xfId="0" applyFont="1" applyFill="1" applyBorder="1" applyAlignment="1" applyProtection="1">
      <alignment horizontal="center"/>
    </xf>
    <xf numFmtId="169" fontId="8" fillId="0" borderId="3" xfId="546" applyNumberFormat="1" applyFont="1" applyFill="1" applyBorder="1" applyAlignment="1" applyProtection="1">
      <alignment horizontal="center" vertical="center"/>
    </xf>
    <xf numFmtId="169" fontId="8" fillId="0" borderId="4" xfId="546" applyNumberFormat="1" applyFont="1" applyFill="1" applyBorder="1" applyAlignment="1" applyProtection="1">
      <alignment horizontal="center" vertical="center"/>
    </xf>
    <xf numFmtId="169" fontId="0" fillId="7" borderId="12" xfId="0" applyNumberFormat="1" applyFill="1" applyBorder="1" applyAlignment="1" applyProtection="1">
      <alignment horizontal="right"/>
      <protection locked="0"/>
    </xf>
    <xf numFmtId="169" fontId="0" fillId="0" borderId="12" xfId="0" applyNumberFormat="1" applyFill="1" applyBorder="1" applyAlignment="1" applyProtection="1"/>
    <xf numFmtId="169" fontId="0" fillId="7" borderId="12" xfId="0" applyNumberFormat="1" applyFill="1" applyBorder="1" applyAlignment="1" applyProtection="1">
      <protection locked="0"/>
    </xf>
    <xf numFmtId="0" fontId="25" fillId="7" borderId="3" xfId="0" applyNumberFormat="1" applyFont="1" applyFill="1" applyBorder="1" applyAlignment="1" applyProtection="1">
      <alignment horizontal="center"/>
      <protection locked="0"/>
    </xf>
    <xf numFmtId="0" fontId="25" fillId="7" borderId="4" xfId="0" applyNumberFormat="1" applyFont="1" applyFill="1" applyBorder="1" applyAlignment="1" applyProtection="1">
      <alignment horizontal="center"/>
      <protection locked="0"/>
    </xf>
    <xf numFmtId="0" fontId="25" fillId="7" borderId="8" xfId="0" applyNumberFormat="1" applyFont="1" applyFill="1" applyBorder="1" applyAlignment="1" applyProtection="1">
      <alignment horizontal="center"/>
      <protection locked="0"/>
    </xf>
    <xf numFmtId="0" fontId="8" fillId="0" borderId="3" xfId="546" applyFont="1" applyFill="1" applyBorder="1" applyAlignment="1" applyProtection="1">
      <alignment horizontal="right"/>
    </xf>
    <xf numFmtId="0" fontId="8" fillId="0" borderId="4" xfId="546" applyFont="1" applyFill="1" applyBorder="1" applyAlignment="1" applyProtection="1">
      <alignment horizontal="right"/>
    </xf>
    <xf numFmtId="0" fontId="8" fillId="0" borderId="8" xfId="546" applyFont="1" applyFill="1" applyBorder="1" applyAlignment="1" applyProtection="1">
      <alignment horizontal="right"/>
    </xf>
    <xf numFmtId="0" fontId="0" fillId="7" borderId="4" xfId="0" applyFill="1" applyBorder="1" applyAlignment="1" applyProtection="1">
      <alignment horizontal="left"/>
      <protection locked="0"/>
    </xf>
    <xf numFmtId="0" fontId="23" fillId="0" borderId="12" xfId="546" applyFont="1" applyFill="1" applyBorder="1" applyAlignment="1" applyProtection="1">
      <alignment horizontal="center"/>
    </xf>
    <xf numFmtId="0" fontId="1" fillId="0" borderId="12" xfId="0" applyFont="1" applyBorder="1" applyAlignment="1" applyProtection="1">
      <alignment horizontal="center"/>
    </xf>
    <xf numFmtId="0" fontId="10" fillId="0" borderId="3" xfId="0" applyFont="1" applyBorder="1" applyAlignment="1" applyProtection="1">
      <alignment horizontal="center"/>
    </xf>
    <xf numFmtId="0" fontId="10" fillId="0" borderId="8" xfId="0" applyFont="1" applyBorder="1" applyAlignment="1" applyProtection="1">
      <alignment horizontal="center"/>
    </xf>
    <xf numFmtId="0" fontId="10" fillId="7" borderId="5" xfId="0" applyFont="1" applyFill="1" applyBorder="1" applyAlignment="1" applyProtection="1">
      <alignment horizontal="left"/>
      <protection locked="0"/>
    </xf>
    <xf numFmtId="169" fontId="1" fillId="7" borderId="5" xfId="0" applyNumberFormat="1" applyFont="1" applyFill="1" applyBorder="1" applyAlignment="1" applyProtection="1">
      <alignment horizontal="right"/>
      <protection locked="0"/>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11" xfId="0" applyBorder="1" applyAlignment="1" applyProtection="1">
      <alignment horizontal="left" wrapText="1"/>
    </xf>
    <xf numFmtId="0" fontId="0" fillId="0" borderId="7" xfId="0" applyBorder="1" applyAlignment="1" applyProtection="1">
      <alignment horizontal="left" wrapText="1"/>
    </xf>
    <xf numFmtId="0" fontId="0" fillId="0" borderId="0" xfId="0" applyBorder="1" applyAlignment="1" applyProtection="1">
      <alignment horizontal="left" wrapText="1"/>
    </xf>
    <xf numFmtId="0" fontId="0" fillId="0" borderId="13" xfId="0" applyBorder="1" applyAlignment="1" applyProtection="1">
      <alignment horizontal="left" wrapText="1"/>
    </xf>
    <xf numFmtId="0" fontId="0" fillId="0" borderId="9" xfId="0" applyBorder="1" applyAlignment="1" applyProtection="1">
      <alignment horizontal="left" wrapText="1"/>
    </xf>
    <xf numFmtId="0" fontId="0" fillId="0" borderId="5" xfId="0" applyBorder="1" applyAlignment="1" applyProtection="1">
      <alignment horizontal="left" wrapText="1"/>
    </xf>
    <xf numFmtId="0" fontId="0" fillId="0" borderId="10" xfId="0" applyBorder="1" applyAlignment="1" applyProtection="1">
      <alignment horizontal="left" wrapText="1"/>
    </xf>
    <xf numFmtId="0" fontId="0" fillId="7" borderId="1" xfId="0" applyFill="1" applyBorder="1" applyAlignment="1" applyProtection="1">
      <alignment horizontal="center" vertical="center"/>
      <protection locked="0"/>
    </xf>
    <xf numFmtId="0" fontId="0" fillId="7" borderId="11" xfId="0" applyFill="1" applyBorder="1" applyAlignment="1" applyProtection="1">
      <alignment horizontal="center" vertical="center"/>
      <protection locked="0"/>
    </xf>
    <xf numFmtId="0" fontId="0" fillId="7" borderId="9" xfId="0" applyFill="1" applyBorder="1" applyAlignment="1" applyProtection="1">
      <alignment horizontal="center" vertical="center"/>
      <protection locked="0"/>
    </xf>
    <xf numFmtId="0" fontId="0" fillId="7" borderId="10" xfId="0" applyFill="1" applyBorder="1" applyAlignment="1" applyProtection="1">
      <alignment horizontal="center" vertical="center"/>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1" fillId="0" borderId="12" xfId="546" applyFont="1" applyFill="1" applyBorder="1" applyAlignment="1" applyProtection="1">
      <alignment horizontal="center"/>
    </xf>
    <xf numFmtId="0" fontId="10" fillId="0" borderId="12" xfId="0" applyFont="1" applyBorder="1" applyAlignment="1" applyProtection="1">
      <alignment horizontal="center"/>
    </xf>
    <xf numFmtId="0" fontId="31" fillId="0" borderId="3" xfId="0" applyFont="1" applyBorder="1" applyAlignment="1" applyProtection="1">
      <alignment horizontal="center"/>
    </xf>
    <xf numFmtId="0" fontId="31" fillId="0" borderId="4" xfId="0" applyFont="1" applyBorder="1" applyAlignment="1" applyProtection="1">
      <alignment horizontal="center"/>
    </xf>
    <xf numFmtId="0" fontId="31" fillId="0" borderId="8" xfId="0" applyFont="1" applyBorder="1" applyAlignment="1" applyProtection="1">
      <alignment horizontal="center"/>
    </xf>
    <xf numFmtId="0" fontId="1" fillId="0" borderId="3" xfId="0" applyFont="1" applyBorder="1" applyAlignment="1" applyProtection="1">
      <alignment horizontal="center"/>
    </xf>
    <xf numFmtId="0" fontId="1" fillId="0" borderId="8" xfId="0" applyFont="1" applyBorder="1" applyAlignment="1" applyProtection="1">
      <alignment horizontal="center"/>
    </xf>
    <xf numFmtId="0" fontId="10" fillId="0" borderId="15" xfId="0" applyFont="1" applyBorder="1" applyAlignment="1" applyProtection="1">
      <alignment horizontal="center"/>
    </xf>
    <xf numFmtId="1" fontId="10" fillId="7" borderId="3" xfId="0" applyNumberFormat="1" applyFont="1" applyFill="1" applyBorder="1" applyAlignment="1" applyProtection="1">
      <alignment horizontal="center"/>
      <protection locked="0"/>
    </xf>
    <xf numFmtId="1" fontId="10" fillId="7" borderId="4" xfId="0" applyNumberFormat="1" applyFont="1" applyFill="1" applyBorder="1" applyAlignment="1" applyProtection="1">
      <alignment horizontal="center"/>
      <protection locked="0"/>
    </xf>
    <xf numFmtId="1" fontId="10" fillId="7" borderId="8" xfId="0" applyNumberFormat="1" applyFont="1" applyFill="1" applyBorder="1" applyAlignment="1" applyProtection="1">
      <alignment horizontal="center"/>
      <protection locked="0"/>
    </xf>
    <xf numFmtId="0" fontId="10" fillId="0" borderId="1" xfId="0" applyFont="1" applyFill="1" applyBorder="1" applyAlignment="1" applyProtection="1">
      <alignment horizontal="center" vertical="top" wrapText="1"/>
    </xf>
    <xf numFmtId="0" fontId="10" fillId="0" borderId="2" xfId="0" applyFont="1" applyFill="1" applyBorder="1" applyAlignment="1" applyProtection="1">
      <alignment horizontal="center" vertical="top" wrapText="1"/>
    </xf>
    <xf numFmtId="0" fontId="10" fillId="0" borderId="11" xfId="0" applyFont="1" applyFill="1" applyBorder="1" applyAlignment="1" applyProtection="1">
      <alignment horizontal="center" vertical="top" wrapText="1"/>
    </xf>
    <xf numFmtId="0" fontId="10" fillId="0" borderId="7" xfId="0" applyFont="1" applyFill="1" applyBorder="1" applyAlignment="1" applyProtection="1">
      <alignment horizontal="center" vertical="top" wrapText="1"/>
    </xf>
    <xf numFmtId="0" fontId="10" fillId="0" borderId="0" xfId="0" applyFont="1" applyFill="1" applyBorder="1" applyAlignment="1" applyProtection="1">
      <alignment horizontal="center" vertical="top" wrapText="1"/>
    </xf>
    <xf numFmtId="0" fontId="10" fillId="0" borderId="13" xfId="0" applyFont="1" applyFill="1" applyBorder="1" applyAlignment="1" applyProtection="1">
      <alignment horizontal="center" vertical="top" wrapText="1"/>
    </xf>
    <xf numFmtId="0" fontId="10" fillId="0" borderId="9" xfId="0" applyFont="1" applyFill="1" applyBorder="1" applyAlignment="1" applyProtection="1">
      <alignment horizontal="center" vertical="top" wrapText="1"/>
    </xf>
    <xf numFmtId="0" fontId="10" fillId="0" borderId="5" xfId="0" applyFont="1" applyFill="1" applyBorder="1" applyAlignment="1" applyProtection="1">
      <alignment horizontal="center" vertical="top" wrapText="1"/>
    </xf>
    <xf numFmtId="0" fontId="10" fillId="0" borderId="10" xfId="0" applyFont="1" applyFill="1" applyBorder="1" applyAlignment="1" applyProtection="1">
      <alignment horizontal="center" vertical="top" wrapText="1"/>
    </xf>
    <xf numFmtId="0" fontId="0" fillId="0" borderId="3" xfId="0" applyBorder="1" applyAlignment="1" applyProtection="1">
      <alignment horizontal="left"/>
    </xf>
    <xf numFmtId="0" fontId="0" fillId="0" borderId="4" xfId="0" applyBorder="1" applyAlignment="1" applyProtection="1">
      <alignment horizontal="left"/>
    </xf>
    <xf numFmtId="169" fontId="0" fillId="7" borderId="12" xfId="0" applyNumberFormat="1" applyFill="1" applyBorder="1" applyAlignment="1" applyProtection="1">
      <alignment horizontal="center"/>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8" fillId="0" borderId="12" xfId="0" applyFont="1" applyFill="1" applyBorder="1" applyAlignment="1" applyProtection="1">
      <alignment horizontal="center"/>
    </xf>
    <xf numFmtId="0" fontId="1" fillId="7" borderId="5" xfId="0" applyFont="1" applyFill="1" applyBorder="1" applyAlignment="1" applyProtection="1">
      <alignment horizontal="left" wrapText="1"/>
      <protection locked="0"/>
    </xf>
    <xf numFmtId="0" fontId="21" fillId="7" borderId="3" xfId="546" applyFont="1" applyFill="1" applyBorder="1" applyAlignment="1" applyProtection="1">
      <alignment horizontal="center"/>
    </xf>
    <xf numFmtId="0" fontId="21" fillId="7" borderId="4" xfId="546" applyFont="1" applyFill="1" applyBorder="1" applyAlignment="1" applyProtection="1">
      <alignment horizontal="center"/>
    </xf>
    <xf numFmtId="0" fontId="21" fillId="7" borderId="8" xfId="546" applyFont="1" applyFill="1" applyBorder="1" applyAlignment="1" applyProtection="1">
      <alignment horizontal="center"/>
    </xf>
    <xf numFmtId="49" fontId="1" fillId="7" borderId="3" xfId="546" applyNumberFormat="1" applyFont="1" applyFill="1" applyBorder="1" applyAlignment="1" applyProtection="1">
      <alignment horizontal="center"/>
    </xf>
    <xf numFmtId="49" fontId="1" fillId="7" borderId="8" xfId="546" applyNumberFormat="1" applyFont="1" applyFill="1" applyBorder="1" applyAlignment="1" applyProtection="1">
      <alignment horizontal="center"/>
    </xf>
    <xf numFmtId="0" fontId="10" fillId="0" borderId="3" xfId="0" applyFont="1" applyBorder="1" applyAlignment="1" applyProtection="1">
      <alignment horizontal="left"/>
    </xf>
    <xf numFmtId="169" fontId="0" fillId="0" borderId="12" xfId="0" applyNumberFormat="1" applyFill="1" applyBorder="1" applyAlignment="1" applyProtection="1">
      <alignment horizontal="center"/>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169" fontId="0" fillId="7" borderId="3" xfId="0" applyNumberFormat="1" applyFill="1" applyBorder="1" applyAlignment="1" applyProtection="1">
      <protection locked="0"/>
    </xf>
    <xf numFmtId="169" fontId="0" fillId="7" borderId="4" xfId="0" applyNumberFormat="1" applyFill="1" applyBorder="1" applyAlignment="1" applyProtection="1">
      <protection locked="0"/>
    </xf>
    <xf numFmtId="169" fontId="0" fillId="7" borderId="8" xfId="0" applyNumberFormat="1" applyFill="1" applyBorder="1" applyAlignment="1" applyProtection="1">
      <protection locked="0"/>
    </xf>
    <xf numFmtId="0" fontId="1" fillId="7" borderId="4" xfId="0" applyFont="1" applyFill="1" applyBorder="1" applyAlignment="1" applyProtection="1">
      <alignment horizontal="left"/>
      <protection locked="0"/>
    </xf>
    <xf numFmtId="0" fontId="1" fillId="0" borderId="3" xfId="546" applyFont="1" applyBorder="1" applyAlignment="1" applyProtection="1">
      <alignment horizontal="center"/>
    </xf>
    <xf numFmtId="0" fontId="1" fillId="0" borderId="8" xfId="546" applyFont="1" applyBorder="1" applyAlignment="1" applyProtection="1">
      <alignment horizontal="center"/>
    </xf>
    <xf numFmtId="2" fontId="1" fillId="0" borderId="3" xfId="546" applyNumberFormat="1" applyFont="1" applyBorder="1" applyAlignment="1" applyProtection="1">
      <alignment horizontal="center"/>
    </xf>
    <xf numFmtId="2" fontId="1" fillId="0" borderId="8" xfId="546" applyNumberFormat="1" applyFont="1" applyBorder="1" applyAlignment="1" applyProtection="1">
      <alignment horizontal="center"/>
    </xf>
    <xf numFmtId="0" fontId="1" fillId="7" borderId="3" xfId="0" applyNumberFormat="1" applyFont="1" applyFill="1" applyBorder="1" applyAlignment="1" applyProtection="1">
      <alignment horizontal="right"/>
      <protection locked="0"/>
    </xf>
    <xf numFmtId="0" fontId="1" fillId="7" borderId="4" xfId="0" applyNumberFormat="1" applyFont="1" applyFill="1" applyBorder="1" applyAlignment="1" applyProtection="1">
      <alignment horizontal="right"/>
      <protection locked="0"/>
    </xf>
    <xf numFmtId="0" fontId="1" fillId="7" borderId="8" xfId="0" applyNumberFormat="1" applyFont="1" applyFill="1" applyBorder="1" applyAlignment="1" applyProtection="1">
      <alignment horizontal="right"/>
      <protection locked="0"/>
    </xf>
    <xf numFmtId="0" fontId="1" fillId="0" borderId="4" xfId="0" applyFont="1" applyFill="1" applyBorder="1" applyAlignment="1" applyProtection="1">
      <alignment horizontal="left"/>
      <protection locked="0"/>
    </xf>
    <xf numFmtId="0" fontId="10" fillId="0" borderId="4" xfId="0" applyFont="1" applyFill="1" applyBorder="1" applyAlignment="1" applyProtection="1">
      <alignment horizontal="left"/>
      <protection locked="0"/>
    </xf>
    <xf numFmtId="0" fontId="10" fillId="0" borderId="5" xfId="0" applyFont="1" applyBorder="1" applyAlignment="1" applyProtection="1">
      <alignment horizontal="left"/>
    </xf>
    <xf numFmtId="0" fontId="0" fillId="0" borderId="5" xfId="0" applyFill="1" applyBorder="1" applyAlignment="1" applyProtection="1">
      <alignment horizontal="left"/>
    </xf>
    <xf numFmtId="0" fontId="1" fillId="0" borderId="0" xfId="0" applyFont="1" applyFill="1" applyAlignment="1" applyProtection="1">
      <alignment horizontal="center"/>
    </xf>
    <xf numFmtId="0" fontId="10" fillId="0" borderId="0" xfId="0" applyFont="1" applyFill="1" applyAlignment="1" applyProtection="1">
      <alignment horizontal="center"/>
    </xf>
    <xf numFmtId="0" fontId="1" fillId="7" borderId="5" xfId="0" applyFont="1" applyFill="1" applyBorder="1" applyAlignment="1" applyProtection="1">
      <alignment horizontal="right"/>
      <protection locked="0"/>
    </xf>
    <xf numFmtId="0" fontId="10" fillId="7" borderId="5" xfId="0" applyFont="1" applyFill="1" applyBorder="1" applyAlignment="1" applyProtection="1">
      <alignment horizontal="right"/>
      <protection locked="0"/>
    </xf>
    <xf numFmtId="0" fontId="10" fillId="7" borderId="5" xfId="0" applyFont="1" applyFill="1" applyBorder="1" applyAlignment="1" applyProtection="1">
      <alignment horizontal="center"/>
      <protection locked="0"/>
    </xf>
    <xf numFmtId="167" fontId="10" fillId="7" borderId="5" xfId="0" applyNumberFormat="1" applyFont="1" applyFill="1" applyBorder="1" applyAlignment="1" applyProtection="1">
      <alignment horizontal="left"/>
      <protection locked="0"/>
    </xf>
    <xf numFmtId="0" fontId="9" fillId="0" borderId="0" xfId="0" applyFont="1" applyAlignment="1" applyProtection="1">
      <alignment horizontal="center"/>
    </xf>
    <xf numFmtId="169" fontId="10" fillId="0" borderId="5" xfId="0" applyNumberFormat="1" applyFont="1" applyFill="1" applyBorder="1" applyAlignment="1" applyProtection="1">
      <alignment horizontal="center"/>
    </xf>
    <xf numFmtId="0" fontId="10" fillId="0" borderId="5" xfId="0" applyFont="1" applyFill="1" applyBorder="1" applyAlignment="1" applyProtection="1">
      <alignment horizontal="left" wrapText="1"/>
    </xf>
    <xf numFmtId="0" fontId="21" fillId="0" borderId="2" xfId="0" applyFont="1" applyBorder="1" applyAlignment="1" applyProtection="1">
      <alignment horizontal="center"/>
    </xf>
    <xf numFmtId="174" fontId="0" fillId="7" borderId="5" xfId="0" applyNumberFormat="1" applyFill="1" applyBorder="1" applyAlignment="1" applyProtection="1">
      <alignment horizontal="center"/>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0" fontId="0" fillId="0" borderId="5" xfId="0" applyBorder="1" applyAlignment="1" applyProtection="1">
      <protection locked="0"/>
    </xf>
    <xf numFmtId="0" fontId="1" fillId="7" borderId="5" xfId="0" applyFont="1" applyFill="1" applyBorder="1" applyAlignment="1" applyProtection="1">
      <alignment horizontal="center"/>
      <protection locked="0"/>
    </xf>
    <xf numFmtId="0" fontId="10" fillId="7" borderId="5" xfId="0" applyFont="1" applyFill="1" applyBorder="1" applyAlignment="1" applyProtection="1">
      <alignment horizontal="left" wrapText="1"/>
      <protection locked="0"/>
    </xf>
    <xf numFmtId="14" fontId="0" fillId="7" borderId="4" xfId="0" applyNumberFormat="1" applyFill="1" applyBorder="1" applyAlignment="1" applyProtection="1">
      <alignment horizontal="right"/>
      <protection locked="0"/>
    </xf>
    <xf numFmtId="0" fontId="0" fillId="7" borderId="4" xfId="0" applyFill="1" applyBorder="1" applyAlignment="1" applyProtection="1">
      <alignment horizontal="right"/>
      <protection locked="0"/>
    </xf>
    <xf numFmtId="169" fontId="25" fillId="0" borderId="2" xfId="0" applyNumberFormat="1" applyFont="1" applyFill="1" applyBorder="1" applyAlignment="1" applyProtection="1">
      <alignment horizontal="left" vertical="top" wrapText="1"/>
    </xf>
    <xf numFmtId="169" fontId="25" fillId="0" borderId="0" xfId="0" applyNumberFormat="1" applyFont="1" applyFill="1" applyBorder="1" applyAlignment="1" applyProtection="1">
      <alignment horizontal="left" vertical="top" wrapText="1"/>
    </xf>
    <xf numFmtId="0" fontId="0" fillId="0" borderId="8" xfId="0" applyBorder="1" applyAlignment="1" applyProtection="1">
      <alignment horizontal="left"/>
    </xf>
    <xf numFmtId="169" fontId="10" fillId="7" borderId="4" xfId="0" applyNumberFormat="1" applyFont="1" applyFill="1" applyBorder="1" applyAlignment="1" applyProtection="1">
      <alignment horizontal="right"/>
      <protection locked="0"/>
    </xf>
    <xf numFmtId="0" fontId="0" fillId="7" borderId="5" xfId="0" applyFill="1" applyBorder="1" applyProtection="1">
      <protection locked="0"/>
    </xf>
    <xf numFmtId="1" fontId="0" fillId="7" borderId="4" xfId="0" applyNumberFormat="1" applyFill="1" applyBorder="1" applyAlignment="1" applyProtection="1">
      <alignment horizontal="center"/>
      <protection locked="0"/>
    </xf>
    <xf numFmtId="175" fontId="0" fillId="7" borderId="4" xfId="0" applyNumberFormat="1" applyFill="1" applyBorder="1" applyAlignment="1" applyProtection="1">
      <alignment horizontal="left"/>
      <protection locked="0"/>
    </xf>
    <xf numFmtId="49" fontId="10" fillId="7" borderId="5" xfId="273" applyNumberFormat="1" applyFill="1" applyBorder="1" applyAlignment="1" applyProtection="1">
      <alignment horizontal="center"/>
      <protection locked="0"/>
    </xf>
    <xf numFmtId="1" fontId="10" fillId="7" borderId="5" xfId="273" applyNumberFormat="1" applyFill="1" applyBorder="1" applyAlignment="1" applyProtection="1">
      <alignment horizontal="center"/>
      <protection locked="0"/>
    </xf>
    <xf numFmtId="169" fontId="1" fillId="0" borderId="9" xfId="546" applyNumberFormat="1" applyFont="1" applyFill="1" applyBorder="1" applyAlignment="1" applyProtection="1">
      <alignment horizontal="center" vertical="center"/>
    </xf>
    <xf numFmtId="0" fontId="0" fillId="0" borderId="9" xfId="0" applyBorder="1" applyAlignment="1" applyProtection="1">
      <alignment horizontal="left"/>
    </xf>
    <xf numFmtId="0" fontId="0" fillId="0" borderId="5" xfId="0" applyBorder="1" applyAlignment="1" applyProtection="1">
      <alignment horizontal="left"/>
    </xf>
    <xf numFmtId="0" fontId="10" fillId="0" borderId="4" xfId="0" applyFont="1" applyBorder="1" applyAlignment="1" applyProtection="1">
      <alignment horizontal="left"/>
    </xf>
    <xf numFmtId="0" fontId="10" fillId="0" borderId="8" xfId="0" applyFont="1" applyBorder="1" applyAlignment="1" applyProtection="1">
      <alignment horizontal="left"/>
    </xf>
    <xf numFmtId="3" fontId="0" fillId="0" borderId="5" xfId="0" applyNumberFormat="1" applyFill="1" applyBorder="1" applyAlignment="1" applyProtection="1">
      <alignment horizontal="right"/>
    </xf>
    <xf numFmtId="10" fontId="10" fillId="7" borderId="4" xfId="0" applyNumberFormat="1" applyFont="1" applyFill="1" applyBorder="1" applyAlignment="1" applyProtection="1">
      <alignment horizontal="right"/>
      <protection locked="0"/>
    </xf>
    <xf numFmtId="0" fontId="10" fillId="7" borderId="0" xfId="0" applyFont="1" applyFill="1" applyBorder="1" applyAlignment="1" applyProtection="1">
      <alignment horizontal="left" vertical="top" wrapText="1"/>
      <protection locked="0"/>
    </xf>
    <xf numFmtId="0" fontId="10" fillId="7" borderId="5" xfId="0" applyFont="1" applyFill="1" applyBorder="1" applyAlignment="1" applyProtection="1">
      <alignment horizontal="left" vertical="top" wrapText="1"/>
      <protection locked="0"/>
    </xf>
    <xf numFmtId="0" fontId="10" fillId="7" borderId="4" xfId="0" applyFont="1" applyFill="1" applyBorder="1" applyAlignment="1" applyProtection="1">
      <alignment horizontal="right"/>
      <protection locked="0"/>
    </xf>
    <xf numFmtId="49" fontId="0" fillId="7" borderId="3" xfId="0" applyNumberForma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169" fontId="1" fillId="0" borderId="3" xfId="0" applyNumberFormat="1" applyFont="1" applyFill="1" applyBorder="1" applyAlignment="1" applyProtection="1">
      <alignment horizontal="left" vertical="top"/>
    </xf>
    <xf numFmtId="169" fontId="1" fillId="0" borderId="4" xfId="0" applyNumberFormat="1" applyFont="1" applyFill="1" applyBorder="1" applyAlignment="1" applyProtection="1">
      <alignment horizontal="left" vertical="top"/>
    </xf>
    <xf numFmtId="169" fontId="1" fillId="0" borderId="8" xfId="0" applyNumberFormat="1" applyFont="1" applyFill="1" applyBorder="1" applyAlignment="1" applyProtection="1">
      <alignment horizontal="left" vertical="top"/>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0" fontId="1" fillId="7" borderId="3" xfId="546" applyFont="1" applyFill="1" applyBorder="1" applyAlignment="1" applyProtection="1">
      <alignment horizontal="left" vertical="center" wrapText="1"/>
      <protection locked="0"/>
    </xf>
    <xf numFmtId="0" fontId="1" fillId="7" borderId="4" xfId="546" applyFont="1" applyFill="1" applyBorder="1" applyAlignment="1" applyProtection="1">
      <alignment horizontal="left" vertical="center" wrapText="1"/>
      <protection locked="0"/>
    </xf>
    <xf numFmtId="0" fontId="1" fillId="7" borderId="8" xfId="546" applyFont="1" applyFill="1" applyBorder="1" applyAlignment="1" applyProtection="1">
      <alignment horizontal="left" vertical="center" wrapText="1"/>
      <protection locked="0"/>
    </xf>
    <xf numFmtId="169" fontId="1" fillId="7" borderId="1" xfId="546" applyNumberFormat="1" applyFont="1" applyFill="1" applyBorder="1" applyAlignment="1" applyProtection="1">
      <alignment horizontal="center" vertical="center"/>
      <protection locked="0"/>
    </xf>
    <xf numFmtId="169" fontId="1" fillId="7" borderId="2" xfId="546" applyNumberFormat="1" applyFont="1" applyFill="1" applyBorder="1" applyAlignment="1" applyProtection="1">
      <alignment horizontal="center" vertical="center"/>
      <protection locked="0"/>
    </xf>
    <xf numFmtId="169" fontId="1" fillId="7" borderId="11" xfId="546" applyNumberFormat="1" applyFont="1" applyFill="1" applyBorder="1" applyAlignment="1" applyProtection="1">
      <alignment horizontal="center" vertical="center"/>
      <protection locked="0"/>
    </xf>
    <xf numFmtId="169" fontId="1" fillId="7" borderId="7" xfId="546" applyNumberFormat="1" applyFont="1" applyFill="1" applyBorder="1" applyAlignment="1" applyProtection="1">
      <alignment horizontal="center" vertical="center"/>
      <protection locked="0"/>
    </xf>
    <xf numFmtId="169" fontId="1" fillId="7" borderId="0" xfId="546" applyNumberFormat="1" applyFont="1" applyFill="1" applyBorder="1" applyAlignment="1" applyProtection="1">
      <alignment horizontal="center" vertical="center"/>
      <protection locked="0"/>
    </xf>
    <xf numFmtId="169" fontId="1" fillId="7" borderId="13" xfId="546" applyNumberFormat="1" applyFont="1" applyFill="1" applyBorder="1" applyAlignment="1" applyProtection="1">
      <alignment horizontal="center" vertical="center"/>
      <protection locked="0"/>
    </xf>
    <xf numFmtId="169" fontId="1" fillId="7" borderId="9" xfId="546" applyNumberFormat="1" applyFont="1" applyFill="1" applyBorder="1" applyAlignment="1" applyProtection="1">
      <alignment horizontal="center" vertical="center"/>
      <protection locked="0"/>
    </xf>
    <xf numFmtId="169" fontId="1" fillId="7" borderId="5" xfId="546" applyNumberFormat="1" applyFont="1" applyFill="1" applyBorder="1" applyAlignment="1" applyProtection="1">
      <alignment horizontal="center" vertical="center"/>
      <protection locked="0"/>
    </xf>
    <xf numFmtId="169" fontId="1" fillId="7" borderId="10" xfId="546" applyNumberFormat="1" applyFont="1" applyFill="1" applyBorder="1" applyAlignment="1" applyProtection="1">
      <alignment horizontal="center" vertical="center"/>
      <protection locked="0"/>
    </xf>
    <xf numFmtId="169" fontId="10" fillId="0" borderId="1" xfId="546" applyNumberFormat="1" applyFont="1" applyFill="1" applyBorder="1" applyAlignment="1" applyProtection="1">
      <alignment horizontal="center" vertical="center"/>
    </xf>
    <xf numFmtId="169" fontId="1" fillId="0" borderId="7" xfId="546" applyNumberFormat="1" applyFont="1" applyFill="1" applyBorder="1" applyAlignment="1" applyProtection="1">
      <alignment horizontal="center" vertical="center"/>
    </xf>
    <xf numFmtId="0" fontId="25" fillId="7" borderId="3" xfId="0" applyNumberFormat="1" applyFont="1" applyFill="1" applyBorder="1" applyAlignment="1" applyProtection="1">
      <alignment horizontal="right"/>
      <protection locked="0"/>
    </xf>
    <xf numFmtId="0" fontId="25" fillId="7" borderId="4" xfId="0" applyNumberFormat="1" applyFont="1" applyFill="1" applyBorder="1" applyAlignment="1" applyProtection="1">
      <alignment horizontal="right"/>
      <protection locked="0"/>
    </xf>
    <xf numFmtId="0" fontId="25" fillId="7" borderId="8" xfId="0" applyNumberFormat="1" applyFont="1" applyFill="1" applyBorder="1" applyAlignment="1" applyProtection="1">
      <alignment horizontal="right"/>
      <protection locked="0"/>
    </xf>
    <xf numFmtId="0" fontId="0" fillId="7" borderId="3" xfId="0" applyFill="1" applyBorder="1" applyAlignment="1" applyProtection="1">
      <alignment horizontal="right"/>
      <protection locked="0"/>
    </xf>
    <xf numFmtId="0" fontId="0" fillId="7" borderId="8" xfId="0" applyFill="1" applyBorder="1" applyAlignment="1" applyProtection="1">
      <alignment horizontal="right"/>
      <protection locked="0"/>
    </xf>
    <xf numFmtId="169" fontId="81" fillId="0" borderId="1" xfId="546" applyNumberFormat="1" applyFont="1" applyFill="1" applyBorder="1" applyAlignment="1" applyProtection="1">
      <alignment horizontal="center" vertical="center"/>
    </xf>
    <xf numFmtId="169" fontId="81" fillId="0" borderId="2" xfId="546" applyNumberFormat="1" applyFont="1" applyFill="1" applyBorder="1" applyAlignment="1" applyProtection="1">
      <alignment horizontal="center" vertical="center"/>
    </xf>
    <xf numFmtId="169" fontId="81" fillId="0" borderId="11" xfId="546" applyNumberFormat="1" applyFont="1" applyFill="1" applyBorder="1" applyAlignment="1" applyProtection="1">
      <alignment horizontal="center" vertical="center"/>
    </xf>
    <xf numFmtId="169" fontId="81" fillId="0" borderId="7" xfId="546" applyNumberFormat="1" applyFont="1" applyFill="1" applyBorder="1" applyAlignment="1" applyProtection="1">
      <alignment horizontal="center" vertical="center"/>
    </xf>
    <xf numFmtId="169" fontId="81" fillId="0" borderId="0" xfId="546" applyNumberFormat="1" applyFont="1" applyFill="1" applyBorder="1" applyAlignment="1" applyProtection="1">
      <alignment horizontal="center" vertical="center"/>
    </xf>
    <xf numFmtId="169" fontId="81" fillId="0" borderId="13" xfId="546" applyNumberFormat="1" applyFont="1" applyFill="1" applyBorder="1" applyAlignment="1" applyProtection="1">
      <alignment horizontal="center" vertic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0" fontId="8" fillId="0" borderId="1" xfId="546" applyFont="1" applyBorder="1" applyAlignment="1" applyProtection="1">
      <alignment horizontal="left" vertical="center" wrapText="1"/>
    </xf>
    <xf numFmtId="0" fontId="8" fillId="0" borderId="2" xfId="546" applyFont="1" applyBorder="1" applyAlignment="1" applyProtection="1">
      <alignment horizontal="left" vertical="center" wrapText="1"/>
    </xf>
    <xf numFmtId="0" fontId="8" fillId="0" borderId="11" xfId="546" applyFont="1" applyBorder="1" applyAlignment="1" applyProtection="1">
      <alignment horizontal="left" vertical="center" wrapText="1"/>
    </xf>
    <xf numFmtId="0" fontId="1" fillId="0" borderId="7" xfId="546" applyFont="1" applyBorder="1" applyAlignment="1" applyProtection="1">
      <alignment horizontal="left" vertical="top" wrapText="1"/>
    </xf>
    <xf numFmtId="0" fontId="1" fillId="0" borderId="0" xfId="546" applyFont="1" applyBorder="1" applyAlignment="1" applyProtection="1">
      <alignment horizontal="left" vertical="top" wrapText="1"/>
    </xf>
    <xf numFmtId="0" fontId="1" fillId="0" borderId="9" xfId="546" applyFont="1" applyBorder="1" applyAlignment="1" applyProtection="1">
      <alignment horizontal="left" vertical="top" wrapText="1"/>
    </xf>
    <xf numFmtId="0" fontId="1" fillId="0" borderId="5" xfId="546" applyFont="1" applyBorder="1" applyAlignment="1" applyProtection="1">
      <alignment horizontal="left" vertical="top" wrapText="1"/>
    </xf>
    <xf numFmtId="0" fontId="10" fillId="0" borderId="0" xfId="546" applyFont="1" applyBorder="1" applyAlignment="1" applyProtection="1">
      <alignment horizontal="left" vertical="top" wrapText="1"/>
    </xf>
    <xf numFmtId="0" fontId="10" fillId="0" borderId="13" xfId="546" applyFont="1" applyBorder="1" applyAlignment="1" applyProtection="1">
      <alignment horizontal="left" vertical="top" wrapText="1"/>
    </xf>
    <xf numFmtId="0" fontId="10" fillId="0" borderId="9" xfId="546" applyFont="1" applyBorder="1" applyAlignment="1" applyProtection="1">
      <alignment horizontal="left" vertical="top" wrapText="1"/>
    </xf>
    <xf numFmtId="0" fontId="10" fillId="0" borderId="5" xfId="546" applyFont="1" applyBorder="1" applyAlignment="1" applyProtection="1">
      <alignment horizontal="left" vertical="top" wrapText="1"/>
    </xf>
    <xf numFmtId="0" fontId="10" fillId="0" borderId="10" xfId="546" applyFont="1" applyBorder="1" applyAlignment="1" applyProtection="1">
      <alignment horizontal="left" vertical="top" wrapText="1"/>
    </xf>
    <xf numFmtId="0" fontId="8" fillId="0" borderId="1" xfId="546" applyFont="1" applyBorder="1" applyAlignment="1" applyProtection="1">
      <alignment horizontal="left" vertical="top" wrapText="1"/>
    </xf>
    <xf numFmtId="0" fontId="8" fillId="0" borderId="2" xfId="546" applyFont="1" applyBorder="1" applyAlignment="1" applyProtection="1">
      <alignment horizontal="left" vertical="top" wrapText="1"/>
    </xf>
    <xf numFmtId="0" fontId="8" fillId="0" borderId="11" xfId="546" applyFont="1" applyBorder="1" applyAlignment="1" applyProtection="1">
      <alignment horizontal="left" vertical="top" wrapText="1"/>
    </xf>
    <xf numFmtId="0" fontId="8" fillId="0" borderId="7" xfId="546" applyFont="1" applyBorder="1" applyAlignment="1" applyProtection="1">
      <alignment horizontal="left" vertical="top" wrapText="1"/>
    </xf>
    <xf numFmtId="0" fontId="8" fillId="0" borderId="0" xfId="546" applyFont="1" applyBorder="1" applyAlignment="1" applyProtection="1">
      <alignment horizontal="left" vertical="top" wrapText="1"/>
    </xf>
    <xf numFmtId="0" fontId="8" fillId="0" borderId="13" xfId="546" applyFont="1" applyBorder="1" applyAlignment="1" applyProtection="1">
      <alignment horizontal="left" vertical="top" wrapText="1"/>
    </xf>
    <xf numFmtId="0" fontId="1" fillId="0" borderId="13" xfId="546" applyFont="1" applyBorder="1" applyAlignment="1" applyProtection="1">
      <alignment horizontal="left" vertical="top" wrapText="1"/>
    </xf>
    <xf numFmtId="0" fontId="9" fillId="7" borderId="12" xfId="546" applyFont="1" applyFill="1" applyBorder="1" applyAlignment="1" applyProtection="1">
      <alignment horizontal="center" vertical="top" wrapText="1"/>
      <protection locked="0"/>
    </xf>
    <xf numFmtId="0" fontId="1" fillId="0" borderId="10" xfId="546" applyFont="1" applyBorder="1" applyAlignment="1" applyProtection="1">
      <alignment horizontal="left" vertical="top" wrapText="1"/>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4" fontId="0" fillId="7" borderId="3"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2" fontId="1" fillId="0" borderId="12" xfId="546" applyNumberFormat="1" applyFont="1" applyBorder="1" applyAlignment="1" applyProtection="1">
      <alignment horizontal="center"/>
    </xf>
    <xf numFmtId="0" fontId="1" fillId="0" borderId="0" xfId="546" applyFont="1" applyFill="1" applyAlignment="1" applyProtection="1">
      <alignment horizontal="center"/>
    </xf>
    <xf numFmtId="176" fontId="10" fillId="0" borderId="3" xfId="546" applyNumberFormat="1" applyFont="1" applyBorder="1" applyAlignment="1" applyProtection="1">
      <alignment horizontal="center" vertical="center" wrapText="1"/>
    </xf>
    <xf numFmtId="176" fontId="10" fillId="0" borderId="4" xfId="546" applyNumberFormat="1" applyFont="1" applyBorder="1" applyAlignment="1" applyProtection="1">
      <alignment horizontal="center" vertical="center" wrapText="1"/>
    </xf>
    <xf numFmtId="176" fontId="10" fillId="0" borderId="8" xfId="546" applyNumberFormat="1" applyFont="1" applyBorder="1" applyAlignment="1" applyProtection="1">
      <alignment horizontal="center" vertical="center" wrapText="1"/>
    </xf>
    <xf numFmtId="0" fontId="22" fillId="0" borderId="4" xfId="546" applyNumberFormat="1" applyFont="1" applyBorder="1" applyAlignment="1" applyProtection="1">
      <alignment horizontal="right" vertical="top" wrapText="1"/>
    </xf>
    <xf numFmtId="0" fontId="22" fillId="0" borderId="8" xfId="546" applyNumberFormat="1" applyFont="1" applyBorder="1" applyAlignment="1" applyProtection="1">
      <alignment horizontal="right" vertical="top" wrapText="1"/>
    </xf>
    <xf numFmtId="3" fontId="34" fillId="4" borderId="0" xfId="546" applyNumberFormat="1" applyFont="1" applyFill="1" applyBorder="1" applyAlignment="1" applyProtection="1">
      <alignment horizontal="left" vertical="center" wrapText="1"/>
    </xf>
    <xf numFmtId="0" fontId="21" fillId="7" borderId="3" xfId="546" applyFont="1" applyFill="1" applyBorder="1" applyAlignment="1" applyProtection="1">
      <alignment horizontal="center"/>
      <protection locked="0"/>
    </xf>
    <xf numFmtId="0" fontId="21" fillId="7" borderId="8" xfId="546" applyFont="1" applyFill="1" applyBorder="1" applyAlignment="1" applyProtection="1">
      <alignment horizontal="center"/>
      <protection locked="0"/>
    </xf>
    <xf numFmtId="169" fontId="8" fillId="0" borderId="8" xfId="546" applyNumberFormat="1" applyFont="1" applyFill="1" applyBorder="1" applyAlignment="1" applyProtection="1">
      <alignment horizontal="center" vertical="center"/>
    </xf>
    <xf numFmtId="0" fontId="9" fillId="7" borderId="3" xfId="546" applyFont="1" applyFill="1" applyBorder="1" applyAlignment="1" applyProtection="1">
      <alignment horizontal="center"/>
      <protection locked="0"/>
    </xf>
    <xf numFmtId="0" fontId="9" fillId="7" borderId="8" xfId="546" applyFont="1" applyFill="1" applyBorder="1" applyAlignment="1" applyProtection="1">
      <alignment horizontal="center"/>
      <protection locked="0"/>
    </xf>
    <xf numFmtId="169" fontId="10" fillId="0" borderId="0" xfId="546" applyNumberFormat="1" applyFont="1" applyBorder="1" applyAlignment="1" applyProtection="1">
      <alignment horizontal="right" vertical="center" wrapText="1"/>
    </xf>
    <xf numFmtId="0" fontId="126" fillId="0" borderId="7" xfId="546" applyFont="1" applyBorder="1" applyAlignment="1" applyProtection="1">
      <alignment horizontal="center" vertical="center" wrapText="1"/>
    </xf>
    <xf numFmtId="0" fontId="126" fillId="0" borderId="0" xfId="546" applyFont="1" applyBorder="1" applyAlignment="1" applyProtection="1">
      <alignment horizontal="center" vertical="center" wrapText="1"/>
    </xf>
    <xf numFmtId="0" fontId="126" fillId="0" borderId="13" xfId="546" applyFont="1" applyBorder="1" applyAlignment="1" applyProtection="1">
      <alignment horizontal="center" vertical="center" wrapText="1"/>
    </xf>
    <xf numFmtId="0" fontId="126" fillId="0" borderId="5" xfId="546" applyFont="1" applyBorder="1" applyAlignment="1" applyProtection="1">
      <alignment horizontal="center" vertical="center" wrapText="1"/>
    </xf>
    <xf numFmtId="0" fontId="126" fillId="0" borderId="10" xfId="546" applyFont="1" applyBorder="1" applyAlignment="1" applyProtection="1">
      <alignment horizontal="center" vertical="center" wrapText="1"/>
    </xf>
    <xf numFmtId="172" fontId="1" fillId="0" borderId="3" xfId="546" applyNumberFormat="1" applyFont="1" applyBorder="1" applyAlignment="1" applyProtection="1">
      <alignment horizontal="center"/>
    </xf>
    <xf numFmtId="172" fontId="1" fillId="0" borderId="4" xfId="546" applyNumberFormat="1" applyFont="1" applyBorder="1" applyAlignment="1" applyProtection="1">
      <alignment horizontal="center"/>
    </xf>
    <xf numFmtId="172" fontId="1" fillId="0" borderId="8" xfId="546" applyNumberFormat="1" applyFont="1" applyBorder="1" applyAlignment="1" applyProtection="1">
      <alignment horizontal="center"/>
    </xf>
    <xf numFmtId="172" fontId="1" fillId="0" borderId="0" xfId="546" applyNumberFormat="1" applyFont="1" applyAlignment="1" applyProtection="1">
      <alignment horizontal="center"/>
    </xf>
    <xf numFmtId="0" fontId="8" fillId="0" borderId="1" xfId="0" applyFont="1" applyBorder="1" applyAlignment="1" applyProtection="1">
      <alignment horizontal="center" wrapText="1"/>
    </xf>
    <xf numFmtId="0" fontId="8" fillId="0" borderId="2" xfId="0" applyFont="1" applyBorder="1" applyAlignment="1" applyProtection="1">
      <alignment horizontal="center" wrapText="1"/>
    </xf>
    <xf numFmtId="0" fontId="8" fillId="0" borderId="7" xfId="0" applyFont="1" applyBorder="1" applyAlignment="1" applyProtection="1">
      <alignment horizontal="center" wrapText="1"/>
    </xf>
    <xf numFmtId="0" fontId="8" fillId="0" borderId="0" xfId="0" applyFont="1" applyBorder="1" applyAlignment="1" applyProtection="1">
      <alignment horizontal="center" wrapText="1"/>
    </xf>
    <xf numFmtId="0" fontId="8" fillId="0" borderId="9" xfId="0" applyFont="1" applyBorder="1" applyAlignment="1" applyProtection="1">
      <alignment horizontal="center" wrapText="1"/>
    </xf>
    <xf numFmtId="0" fontId="8" fillId="0" borderId="5" xfId="0" applyFont="1" applyBorder="1" applyAlignment="1" applyProtection="1">
      <alignment horizontal="center" wrapText="1"/>
    </xf>
    <xf numFmtId="169" fontId="10" fillId="7" borderId="9" xfId="0" applyNumberFormat="1" applyFont="1" applyFill="1" applyBorder="1" applyAlignment="1" applyProtection="1">
      <alignment horizontal="right"/>
      <protection locked="0"/>
    </xf>
    <xf numFmtId="169" fontId="10" fillId="7" borderId="5" xfId="0" applyNumberFormat="1" applyFont="1" applyFill="1" applyBorder="1" applyAlignment="1" applyProtection="1">
      <alignment horizontal="right"/>
      <protection locked="0"/>
    </xf>
    <xf numFmtId="169" fontId="10" fillId="7" borderId="10" xfId="0" applyNumberFormat="1" applyFont="1" applyFill="1" applyBorder="1" applyAlignment="1" applyProtection="1">
      <alignment horizontal="right"/>
      <protection locked="0"/>
    </xf>
    <xf numFmtId="1" fontId="1" fillId="0" borderId="0" xfId="546" applyNumberFormat="1" applyFont="1" applyAlignment="1" applyProtection="1">
      <alignment horizontal="center"/>
    </xf>
    <xf numFmtId="169" fontId="0" fillId="7" borderId="15" xfId="0" applyNumberFormat="1" applyFill="1" applyBorder="1" applyAlignment="1" applyProtection="1">
      <alignment horizontal="right"/>
      <protection locked="0"/>
    </xf>
    <xf numFmtId="0" fontId="8" fillId="0" borderId="1" xfId="0" applyFont="1" applyBorder="1" applyAlignment="1" applyProtection="1">
      <alignment horizontal="center"/>
    </xf>
    <xf numFmtId="0" fontId="8" fillId="0" borderId="2" xfId="0" applyFont="1" applyBorder="1" applyAlignment="1" applyProtection="1">
      <alignment horizontal="center"/>
    </xf>
    <xf numFmtId="0" fontId="8" fillId="0" borderId="11" xfId="0" applyFont="1" applyBorder="1" applyAlignment="1" applyProtection="1">
      <alignment horizontal="center"/>
    </xf>
    <xf numFmtId="9" fontId="1" fillId="0" borderId="7" xfId="546" applyNumberFormat="1" applyFont="1" applyBorder="1" applyAlignment="1" applyProtection="1">
      <alignment horizontal="center"/>
    </xf>
    <xf numFmtId="9" fontId="1" fillId="0" borderId="0" xfId="546" applyNumberFormat="1" applyFont="1" applyBorder="1" applyAlignment="1" applyProtection="1">
      <alignment horizontal="center"/>
    </xf>
    <xf numFmtId="0" fontId="1" fillId="0" borderId="12" xfId="546" applyFont="1" applyBorder="1" applyAlignment="1" applyProtection="1">
      <alignment horizontal="center"/>
    </xf>
    <xf numFmtId="169" fontId="0" fillId="0" borderId="64" xfId="0" applyNumberFormat="1" applyFill="1" applyBorder="1" applyAlignment="1" applyProtection="1">
      <alignment horizontal="right"/>
    </xf>
    <xf numFmtId="169" fontId="0" fillId="0" borderId="62" xfId="0" applyNumberFormat="1" applyFill="1" applyBorder="1" applyAlignment="1" applyProtection="1">
      <alignment horizontal="right"/>
    </xf>
    <xf numFmtId="0" fontId="8" fillId="0" borderId="63" xfId="0" applyFont="1" applyBorder="1" applyAlignment="1" applyProtection="1">
      <alignment horizontal="right"/>
    </xf>
    <xf numFmtId="0" fontId="8" fillId="0" borderId="14" xfId="0" applyFont="1" applyBorder="1" applyAlignment="1" applyProtection="1">
      <alignment horizontal="right"/>
    </xf>
    <xf numFmtId="0" fontId="8" fillId="0" borderId="64" xfId="0" applyFont="1" applyBorder="1" applyAlignment="1" applyProtection="1">
      <alignment horizontal="right"/>
    </xf>
    <xf numFmtId="0" fontId="8" fillId="0" borderId="13" xfId="0" applyFont="1" applyBorder="1" applyAlignment="1" applyProtection="1">
      <alignment horizontal="center" wrapText="1"/>
    </xf>
    <xf numFmtId="0" fontId="8" fillId="0" borderId="10" xfId="0" applyFont="1" applyBorder="1" applyAlignment="1" applyProtection="1">
      <alignment horizontal="center" wrapText="1"/>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8" xfId="0" applyNumberFormat="1" applyFill="1" applyBorder="1" applyAlignment="1" applyProtection="1">
      <alignment horizontal="right"/>
    </xf>
    <xf numFmtId="0" fontId="8" fillId="0" borderId="5" xfId="0" applyFont="1" applyBorder="1" applyAlignment="1" applyProtection="1">
      <alignment horizontal="center"/>
    </xf>
    <xf numFmtId="0" fontId="8" fillId="7" borderId="3" xfId="0" applyFont="1" applyFill="1" applyBorder="1" applyAlignment="1" applyProtection="1">
      <alignment horizontal="right"/>
      <protection locked="0"/>
    </xf>
    <xf numFmtId="0" fontId="8" fillId="7" borderId="4" xfId="0" applyFont="1" applyFill="1" applyBorder="1" applyAlignment="1" applyProtection="1">
      <alignment horizontal="right"/>
      <protection locked="0"/>
    </xf>
    <xf numFmtId="0" fontId="8" fillId="7" borderId="8" xfId="0" applyFont="1" applyFill="1" applyBorder="1" applyAlignment="1" applyProtection="1">
      <alignment horizontal="right"/>
      <protection locked="0"/>
    </xf>
    <xf numFmtId="169" fontId="0" fillId="0" borderId="0" xfId="0" applyNumberFormat="1" applyFill="1" applyBorder="1" applyAlignment="1" applyProtection="1">
      <alignment horizontal="right"/>
    </xf>
    <xf numFmtId="0" fontId="10" fillId="0" borderId="12" xfId="0" applyFont="1" applyFill="1" applyBorder="1" applyAlignment="1" applyProtection="1">
      <alignment horizontal="center" vertical="top" wrapText="1"/>
    </xf>
    <xf numFmtId="1" fontId="10" fillId="7" borderId="1" xfId="0" applyNumberFormat="1" applyFont="1" applyFill="1" applyBorder="1" applyAlignment="1" applyProtection="1">
      <alignment horizontal="center"/>
      <protection locked="0"/>
    </xf>
    <xf numFmtId="1" fontId="10" fillId="7" borderId="2" xfId="0" applyNumberFormat="1" applyFont="1" applyFill="1" applyBorder="1" applyAlignment="1" applyProtection="1">
      <alignment horizontal="center"/>
      <protection locked="0"/>
    </xf>
    <xf numFmtId="1" fontId="10" fillId="7" borderId="11" xfId="0" applyNumberFormat="1" applyFont="1" applyFill="1" applyBorder="1" applyAlignment="1" applyProtection="1">
      <alignment horizontal="center"/>
      <protection locked="0"/>
    </xf>
    <xf numFmtId="0" fontId="8" fillId="0" borderId="12" xfId="0" applyFont="1" applyBorder="1" applyAlignment="1" applyProtection="1">
      <alignment horizontal="center" vertical="top" wrapText="1"/>
    </xf>
    <xf numFmtId="0" fontId="10" fillId="7" borderId="9" xfId="0" applyFont="1" applyFill="1" applyBorder="1" applyAlignment="1" applyProtection="1">
      <alignment horizontal="center"/>
      <protection locked="0"/>
    </xf>
    <xf numFmtId="14" fontId="0" fillId="7" borderId="12" xfId="0" applyNumberFormat="1" applyFill="1" applyBorder="1" applyAlignment="1" applyProtection="1">
      <alignment horizontal="center"/>
      <protection locked="0"/>
    </xf>
    <xf numFmtId="0" fontId="8" fillId="0" borderId="1" xfId="0" applyFont="1" applyBorder="1" applyAlignment="1" applyProtection="1">
      <alignment horizontal="center" vertical="center" wrapText="1"/>
    </xf>
    <xf numFmtId="0" fontId="8" fillId="0" borderId="2" xfId="0" applyFont="1" applyBorder="1" applyAlignment="1" applyProtection="1">
      <alignment horizontal="center" vertical="center" wrapText="1"/>
    </xf>
    <xf numFmtId="0" fontId="8" fillId="0" borderId="11" xfId="0" applyFont="1" applyBorder="1" applyAlignment="1" applyProtection="1">
      <alignment horizontal="center" vertical="center" wrapText="1"/>
    </xf>
    <xf numFmtId="0" fontId="8" fillId="0" borderId="7" xfId="0" applyFont="1" applyBorder="1" applyAlignment="1" applyProtection="1">
      <alignment horizontal="center" vertical="center" wrapText="1"/>
    </xf>
    <xf numFmtId="0" fontId="8" fillId="0" borderId="0" xfId="0" applyFont="1" applyBorder="1" applyAlignment="1" applyProtection="1">
      <alignment horizontal="center" vertical="center" wrapText="1"/>
    </xf>
    <xf numFmtId="0" fontId="8" fillId="0" borderId="13" xfId="0" applyFont="1" applyBorder="1" applyAlignment="1" applyProtection="1">
      <alignment horizontal="center" vertical="center" wrapText="1"/>
    </xf>
    <xf numFmtId="2" fontId="0" fillId="7" borderId="5" xfId="0" applyNumberFormat="1" applyFill="1" applyBorder="1" applyAlignment="1" applyProtection="1">
      <alignment horizontal="center"/>
      <protection locked="0"/>
    </xf>
    <xf numFmtId="0" fontId="0" fillId="7" borderId="5" xfId="0" applyFill="1" applyBorder="1" applyAlignment="1" applyProtection="1">
      <protection locked="0"/>
    </xf>
    <xf numFmtId="1" fontId="0" fillId="7" borderId="5" xfId="0" applyNumberFormat="1" applyFill="1" applyBorder="1" applyAlignment="1" applyProtection="1">
      <alignment horizontal="center"/>
      <protection locked="0"/>
    </xf>
    <xf numFmtId="0" fontId="1" fillId="7" borderId="3" xfId="0" applyNumberFormat="1" applyFont="1" applyFill="1" applyBorder="1" applyAlignment="1" applyProtection="1">
      <alignment horizontal="right" vertical="top"/>
      <protection locked="0"/>
    </xf>
    <xf numFmtId="0" fontId="1" fillId="7" borderId="4" xfId="0" applyNumberFormat="1" applyFont="1" applyFill="1" applyBorder="1" applyAlignment="1" applyProtection="1">
      <alignment horizontal="right" vertical="top"/>
      <protection locked="0"/>
    </xf>
    <xf numFmtId="0" fontId="1" fillId="7" borderId="8" xfId="0" applyNumberFormat="1" applyFont="1" applyFill="1" applyBorder="1" applyAlignment="1" applyProtection="1">
      <alignment horizontal="right" vertical="top"/>
      <protection locked="0"/>
    </xf>
    <xf numFmtId="0" fontId="8" fillId="0" borderId="3" xfId="0" applyFont="1" applyBorder="1" applyAlignment="1" applyProtection="1">
      <alignment horizontal="center"/>
    </xf>
    <xf numFmtId="0" fontId="8" fillId="0" borderId="4" xfId="0" applyFont="1" applyBorder="1" applyAlignment="1" applyProtection="1">
      <alignment horizontal="center"/>
    </xf>
    <xf numFmtId="0" fontId="8" fillId="0" borderId="8" xfId="0" applyFont="1" applyBorder="1" applyAlignment="1" applyProtection="1">
      <alignment horizontal="center"/>
    </xf>
    <xf numFmtId="169" fontId="1" fillId="0" borderId="7" xfId="0" applyNumberFormat="1" applyFont="1" applyFill="1" applyBorder="1" applyAlignment="1" applyProtection="1">
      <alignment horizontal="left" vertical="top"/>
    </xf>
    <xf numFmtId="169" fontId="1" fillId="0" borderId="0" xfId="0" applyNumberFormat="1" applyFont="1" applyFill="1" applyBorder="1" applyAlignment="1" applyProtection="1">
      <alignment horizontal="left" vertical="top"/>
    </xf>
    <xf numFmtId="9" fontId="9" fillId="7" borderId="5" xfId="0" applyNumberFormat="1" applyFont="1" applyFill="1" applyBorder="1" applyAlignment="1" applyProtection="1">
      <alignment horizontal="center"/>
      <protection locked="0"/>
    </xf>
    <xf numFmtId="3" fontId="10" fillId="7" borderId="12" xfId="0" applyNumberFormat="1" applyFont="1" applyFill="1" applyBorder="1" applyAlignment="1" applyProtection="1">
      <alignment horizontal="center"/>
      <protection locked="0"/>
    </xf>
    <xf numFmtId="0" fontId="19" fillId="0" borderId="0" xfId="0" applyFont="1" applyBorder="1" applyAlignment="1" applyProtection="1">
      <alignment horizontal="center"/>
    </xf>
    <xf numFmtId="0" fontId="1" fillId="7" borderId="5" xfId="0" applyFont="1" applyFill="1" applyBorder="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0" fontId="0" fillId="7" borderId="0" xfId="0" applyFill="1" applyBorder="1" applyAlignment="1" applyProtection="1">
      <alignment horizontal="left" vertical="top" wrapText="1"/>
      <protection locked="0"/>
    </xf>
    <xf numFmtId="0" fontId="42" fillId="0" borderId="0" xfId="0" applyFont="1" applyBorder="1" applyAlignment="1" applyProtection="1">
      <alignment horizontal="center" vertical="center"/>
    </xf>
    <xf numFmtId="169" fontId="0" fillId="0" borderId="5" xfId="0" applyNumberFormat="1" applyFill="1" applyBorder="1" applyAlignment="1" applyProtection="1">
      <alignment horizontal="center"/>
    </xf>
    <xf numFmtId="14" fontId="1" fillId="7" borderId="4" xfId="0" applyNumberFormat="1" applyFont="1" applyFill="1" applyBorder="1" applyAlignment="1" applyProtection="1">
      <alignment horizontal="right"/>
      <protection locked="0"/>
    </xf>
    <xf numFmtId="14" fontId="10" fillId="7" borderId="4" xfId="0" applyNumberFormat="1" applyFont="1" applyFill="1" applyBorder="1" applyAlignment="1" applyProtection="1">
      <alignment horizontal="right"/>
      <protection locked="0"/>
    </xf>
    <xf numFmtId="0" fontId="21" fillId="7" borderId="5" xfId="0" applyFont="1" applyFill="1" applyBorder="1" applyAlignment="1" applyProtection="1">
      <alignment horizontal="left"/>
      <protection locked="0"/>
    </xf>
    <xf numFmtId="0" fontId="10" fillId="7" borderId="5" xfId="273" applyNumberFormat="1" applyFill="1" applyBorder="1" applyAlignment="1" applyProtection="1">
      <alignment horizontal="center"/>
      <protection locked="0"/>
    </xf>
    <xf numFmtId="169" fontId="10" fillId="7" borderId="5" xfId="273" applyNumberFormat="1" applyFill="1" applyBorder="1" applyAlignment="1" applyProtection="1">
      <alignment horizontal="right"/>
      <protection locked="0"/>
    </xf>
    <xf numFmtId="3" fontId="10" fillId="0" borderId="0" xfId="0" applyNumberFormat="1" applyFont="1" applyFill="1" applyBorder="1" applyAlignment="1" applyProtection="1">
      <alignment horizontal="center"/>
    </xf>
    <xf numFmtId="169" fontId="10" fillId="0" borderId="3" xfId="0" applyNumberFormat="1" applyFont="1" applyFill="1" applyBorder="1" applyAlignment="1" applyProtection="1">
      <alignment horizontal="left" vertical="top"/>
    </xf>
    <xf numFmtId="0" fontId="9" fillId="7" borderId="0" xfId="0" applyFont="1" applyFill="1" applyBorder="1" applyAlignment="1" applyProtection="1">
      <alignment horizontal="left" vertical="top" wrapText="1"/>
      <protection locked="0"/>
    </xf>
    <xf numFmtId="0" fontId="9" fillId="7" borderId="5" xfId="0" applyFont="1" applyFill="1" applyBorder="1" applyAlignment="1" applyProtection="1">
      <alignment horizontal="left" vertical="top" wrapText="1"/>
      <protection locked="0"/>
    </xf>
    <xf numFmtId="0" fontId="10" fillId="7" borderId="12" xfId="0" applyFont="1" applyFill="1" applyBorder="1" applyAlignment="1" applyProtection="1">
      <alignment horizontal="center"/>
      <protection locked="0"/>
    </xf>
    <xf numFmtId="0" fontId="0" fillId="0" borderId="0" xfId="0"/>
    <xf numFmtId="0" fontId="0" fillId="0" borderId="6" xfId="0" applyBorder="1"/>
    <xf numFmtId="0" fontId="8" fillId="0" borderId="9" xfId="0" applyFont="1" applyBorder="1" applyAlignment="1" applyProtection="1">
      <alignment horizontal="center" vertical="center" wrapText="1"/>
    </xf>
    <xf numFmtId="0" fontId="8" fillId="0" borderId="5" xfId="0" applyFont="1" applyBorder="1" applyAlignment="1" applyProtection="1">
      <alignment horizontal="center" vertical="center" wrapText="1"/>
    </xf>
    <xf numFmtId="0" fontId="8" fillId="0" borderId="10" xfId="0" applyFont="1" applyBorder="1" applyAlignment="1" applyProtection="1">
      <alignment horizontal="center" vertical="center" wrapText="1"/>
    </xf>
    <xf numFmtId="0" fontId="8" fillId="0" borderId="3" xfId="0" applyFont="1" applyFill="1" applyBorder="1" applyAlignment="1" applyProtection="1">
      <alignment horizontal="center"/>
    </xf>
    <xf numFmtId="0" fontId="8" fillId="0" borderId="4" xfId="0" applyFont="1" applyFill="1" applyBorder="1" applyAlignment="1" applyProtection="1">
      <alignment horizontal="center"/>
    </xf>
    <xf numFmtId="0" fontId="8" fillId="0" borderId="8" xfId="0" applyFont="1" applyFill="1" applyBorder="1" applyAlignment="1" applyProtection="1">
      <alignment horizontal="center"/>
    </xf>
    <xf numFmtId="0" fontId="1" fillId="7" borderId="9" xfId="0" applyFont="1" applyFill="1" applyBorder="1" applyAlignment="1" applyProtection="1">
      <alignment horizontal="center"/>
      <protection locked="0"/>
    </xf>
    <xf numFmtId="0" fontId="8" fillId="0" borderId="1" xfId="0" applyFont="1" applyBorder="1" applyAlignment="1" applyProtection="1">
      <alignment horizontal="center" vertical="top"/>
    </xf>
    <xf numFmtId="0" fontId="8" fillId="0" borderId="2" xfId="0" applyFont="1" applyBorder="1" applyAlignment="1" applyProtection="1">
      <alignment horizontal="center" vertical="top"/>
    </xf>
    <xf numFmtId="0" fontId="8" fillId="0" borderId="11" xfId="0" applyFont="1" applyBorder="1" applyAlignment="1" applyProtection="1">
      <alignment horizontal="center" vertical="top"/>
    </xf>
    <xf numFmtId="0" fontId="8" fillId="0" borderId="7" xfId="0" applyFont="1" applyBorder="1" applyAlignment="1" applyProtection="1">
      <alignment horizontal="center" vertical="top"/>
    </xf>
    <xf numFmtId="0" fontId="8" fillId="0" borderId="0" xfId="0" applyFont="1" applyBorder="1" applyAlignment="1" applyProtection="1">
      <alignment horizontal="center" vertical="top"/>
    </xf>
    <xf numFmtId="0" fontId="8" fillId="0" borderId="13" xfId="0" applyFont="1" applyBorder="1" applyAlignment="1" applyProtection="1">
      <alignment horizontal="center" vertical="top"/>
    </xf>
    <xf numFmtId="0" fontId="8" fillId="0" borderId="9" xfId="0" applyFont="1" applyBorder="1" applyAlignment="1" applyProtection="1">
      <alignment horizontal="center" vertical="top"/>
    </xf>
    <xf numFmtId="0" fontId="8" fillId="0" borderId="5" xfId="0" applyFont="1" applyBorder="1" applyAlignment="1" applyProtection="1">
      <alignment horizontal="center" vertical="top"/>
    </xf>
    <xf numFmtId="0" fontId="8" fillId="0" borderId="10" xfId="0" applyFont="1" applyBorder="1" applyAlignment="1" applyProtection="1">
      <alignment horizontal="center" vertical="top"/>
    </xf>
    <xf numFmtId="0" fontId="13" fillId="7" borderId="4" xfId="0" applyFont="1" applyFill="1" applyBorder="1" applyAlignment="1" applyProtection="1">
      <alignment horizontal="left"/>
      <protection locked="0"/>
    </xf>
    <xf numFmtId="0" fontId="13" fillId="7" borderId="8" xfId="0" applyFont="1" applyFill="1" applyBorder="1" applyAlignment="1" applyProtection="1">
      <alignment horizontal="left"/>
      <protection locked="0"/>
    </xf>
    <xf numFmtId="173" fontId="8" fillId="0" borderId="1" xfId="0" applyNumberFormat="1" applyFont="1" applyBorder="1" applyAlignment="1" applyProtection="1">
      <alignment horizontal="center" vertical="top" wrapText="1"/>
    </xf>
    <xf numFmtId="173" fontId="8" fillId="0" borderId="2" xfId="0" applyNumberFormat="1" applyFont="1" applyBorder="1" applyAlignment="1" applyProtection="1">
      <alignment horizontal="center" vertical="top" wrapText="1"/>
    </xf>
    <xf numFmtId="173" fontId="8" fillId="0" borderId="11" xfId="0" applyNumberFormat="1" applyFont="1" applyBorder="1" applyAlignment="1" applyProtection="1">
      <alignment horizontal="center" vertical="top" wrapText="1"/>
    </xf>
    <xf numFmtId="173" fontId="8" fillId="0" borderId="7" xfId="0" applyNumberFormat="1" applyFont="1" applyBorder="1" applyAlignment="1" applyProtection="1">
      <alignment horizontal="center" vertical="top" wrapText="1"/>
    </xf>
    <xf numFmtId="173" fontId="8" fillId="0" borderId="0" xfId="0" applyNumberFormat="1" applyFont="1" applyBorder="1" applyAlignment="1" applyProtection="1">
      <alignment horizontal="center" vertical="top" wrapText="1"/>
    </xf>
    <xf numFmtId="173" fontId="8" fillId="0" borderId="13" xfId="0" applyNumberFormat="1" applyFont="1" applyBorder="1" applyAlignment="1" applyProtection="1">
      <alignment horizontal="center" vertical="top" wrapText="1"/>
    </xf>
    <xf numFmtId="173" fontId="8" fillId="0" borderId="9" xfId="0" applyNumberFormat="1" applyFont="1" applyBorder="1" applyAlignment="1" applyProtection="1">
      <alignment horizontal="center" vertical="top" wrapText="1"/>
    </xf>
    <xf numFmtId="173" fontId="8" fillId="0" borderId="5" xfId="0" applyNumberFormat="1" applyFont="1" applyBorder="1" applyAlignment="1" applyProtection="1">
      <alignment horizontal="center" vertical="top" wrapText="1"/>
    </xf>
    <xf numFmtId="173" fontId="8" fillId="0" borderId="10" xfId="0" applyNumberFormat="1" applyFont="1" applyBorder="1" applyAlignment="1" applyProtection="1">
      <alignment horizontal="center" vertical="top" wrapText="1"/>
    </xf>
    <xf numFmtId="0" fontId="8" fillId="0" borderId="1" xfId="0" applyFont="1" applyBorder="1" applyAlignment="1" applyProtection="1">
      <alignment horizontal="center" vertical="top" wrapText="1"/>
    </xf>
    <xf numFmtId="0" fontId="8" fillId="0" borderId="2" xfId="0" applyFont="1" applyBorder="1" applyAlignment="1" applyProtection="1">
      <alignment horizontal="center" vertical="top" wrapText="1"/>
    </xf>
    <xf numFmtId="0" fontId="8" fillId="0" borderId="11" xfId="0" applyFont="1" applyBorder="1" applyAlignment="1" applyProtection="1">
      <alignment horizontal="center" vertical="top" wrapText="1"/>
    </xf>
    <xf numFmtId="0" fontId="8" fillId="0" borderId="7" xfId="0" applyFont="1" applyBorder="1" applyAlignment="1" applyProtection="1">
      <alignment horizontal="center" vertical="top" wrapText="1"/>
    </xf>
    <xf numFmtId="0" fontId="8" fillId="0" borderId="0" xfId="0" applyFont="1" applyBorder="1" applyAlignment="1" applyProtection="1">
      <alignment horizontal="center" vertical="top" wrapText="1"/>
    </xf>
    <xf numFmtId="0" fontId="8" fillId="0" borderId="13" xfId="0" applyFont="1" applyBorder="1" applyAlignment="1" applyProtection="1">
      <alignment horizontal="center" vertical="top" wrapText="1"/>
    </xf>
    <xf numFmtId="0" fontId="8" fillId="0" borderId="9" xfId="0" applyFont="1" applyBorder="1" applyAlignment="1" applyProtection="1">
      <alignment horizontal="center" vertical="top" wrapText="1"/>
    </xf>
    <xf numFmtId="0" fontId="8" fillId="0" borderId="5" xfId="0" applyFont="1" applyBorder="1" applyAlignment="1" applyProtection="1">
      <alignment horizontal="center" vertical="top" wrapText="1"/>
    </xf>
    <xf numFmtId="0" fontId="8" fillId="0" borderId="10" xfId="0" applyFont="1" applyBorder="1" applyAlignment="1" applyProtection="1">
      <alignment horizontal="center" vertical="top" wrapText="1"/>
    </xf>
    <xf numFmtId="1" fontId="10" fillId="0" borderId="3" xfId="0" applyNumberFormat="1" applyFont="1" applyFill="1" applyBorder="1" applyAlignment="1" applyProtection="1">
      <alignment horizontal="center"/>
    </xf>
    <xf numFmtId="1" fontId="10" fillId="0" borderId="4" xfId="0" applyNumberFormat="1" applyFont="1" applyFill="1" applyBorder="1" applyAlignment="1" applyProtection="1">
      <alignment horizontal="center"/>
    </xf>
    <xf numFmtId="1" fontId="10" fillId="0" borderId="8" xfId="0" applyNumberFormat="1" applyFont="1" applyFill="1" applyBorder="1" applyAlignment="1" applyProtection="1">
      <alignment horizontal="center"/>
    </xf>
    <xf numFmtId="0" fontId="1" fillId="0" borderId="4" xfId="0" applyFont="1" applyBorder="1" applyAlignment="1" applyProtection="1">
      <alignment horizontal="center"/>
    </xf>
    <xf numFmtId="169" fontId="1" fillId="7" borderId="12" xfId="0" applyNumberFormat="1" applyFont="1" applyFill="1" applyBorder="1" applyAlignment="1" applyProtection="1">
      <alignment horizontal="center"/>
      <protection locked="0"/>
    </xf>
    <xf numFmtId="0" fontId="10" fillId="0" borderId="3" xfId="0" applyFont="1" applyFill="1" applyBorder="1" applyAlignment="1" applyProtection="1">
      <alignment horizontal="center"/>
    </xf>
    <xf numFmtId="0" fontId="10" fillId="0" borderId="4" xfId="0" applyFont="1" applyFill="1" applyBorder="1" applyAlignment="1" applyProtection="1">
      <alignment horizontal="center"/>
    </xf>
    <xf numFmtId="0" fontId="10" fillId="0" borderId="8" xfId="0" applyFont="1" applyFill="1" applyBorder="1" applyAlignment="1" applyProtection="1">
      <alignment horizontal="center"/>
    </xf>
    <xf numFmtId="0" fontId="8" fillId="7" borderId="12" xfId="0" applyFont="1" applyFill="1" applyBorder="1" applyAlignment="1" applyProtection="1">
      <alignment horizontal="center"/>
      <protection locked="0"/>
    </xf>
    <xf numFmtId="0" fontId="8" fillId="0" borderId="2" xfId="0" applyFont="1" applyFill="1" applyBorder="1" applyAlignment="1" applyProtection="1">
      <alignment horizontal="center" wrapText="1"/>
    </xf>
    <xf numFmtId="0" fontId="8" fillId="0" borderId="11" xfId="0" applyFont="1" applyFill="1" applyBorder="1" applyAlignment="1" applyProtection="1">
      <alignment horizontal="center" wrapText="1"/>
    </xf>
    <xf numFmtId="0" fontId="8" fillId="0" borderId="5" xfId="0" applyFont="1" applyFill="1" applyBorder="1" applyAlignment="1" applyProtection="1">
      <alignment horizontal="center" wrapText="1"/>
    </xf>
    <xf numFmtId="0" fontId="8" fillId="0" borderId="10" xfId="0" applyFont="1" applyFill="1" applyBorder="1" applyAlignment="1" applyProtection="1">
      <alignment horizontal="center" wrapText="1"/>
    </xf>
    <xf numFmtId="14" fontId="0" fillId="7" borderId="3" xfId="0" quotePrefix="1" applyNumberFormat="1" applyFill="1" applyBorder="1" applyAlignment="1" applyProtection="1">
      <alignment horizontal="right"/>
      <protection locked="0"/>
    </xf>
    <xf numFmtId="0" fontId="10" fillId="7" borderId="5" xfId="273" applyFont="1" applyFill="1" applyBorder="1" applyAlignment="1" applyProtection="1">
      <protection locked="0"/>
    </xf>
    <xf numFmtId="165" fontId="8" fillId="0" borderId="3" xfId="0" applyNumberFormat="1" applyFont="1" applyBorder="1" applyAlignment="1" applyProtection="1">
      <alignment horizontal="center"/>
    </xf>
    <xf numFmtId="0" fontId="1" fillId="7" borderId="3" xfId="0" applyFont="1" applyFill="1" applyBorder="1" applyAlignment="1" applyProtection="1">
      <protection locked="0"/>
    </xf>
    <xf numFmtId="0" fontId="10" fillId="0" borderId="4" xfId="0" applyFont="1" applyBorder="1" applyAlignment="1" applyProtection="1">
      <protection locked="0"/>
    </xf>
    <xf numFmtId="0" fontId="10" fillId="0" borderId="8" xfId="0" applyFont="1" applyBorder="1" applyAlignment="1" applyProtection="1">
      <protection locked="0"/>
    </xf>
    <xf numFmtId="169" fontId="1" fillId="0" borderId="0" xfId="0" applyNumberFormat="1" applyFont="1" applyFill="1" applyBorder="1" applyAlignment="1" applyProtection="1">
      <alignment horizontal="right" vertical="top"/>
    </xf>
    <xf numFmtId="169" fontId="1" fillId="0" borderId="13" xfId="0" applyNumberFormat="1" applyFont="1" applyFill="1" applyBorder="1" applyAlignment="1" applyProtection="1">
      <alignment horizontal="right" vertical="top"/>
    </xf>
    <xf numFmtId="9" fontId="10" fillId="0" borderId="12" xfId="0" applyNumberFormat="1" applyFont="1" applyFill="1" applyBorder="1" applyAlignment="1" applyProtection="1">
      <alignment horizontal="center"/>
    </xf>
    <xf numFmtId="3" fontId="10" fillId="0" borderId="12" xfId="0" applyNumberFormat="1" applyFont="1" applyFill="1" applyBorder="1" applyAlignment="1" applyProtection="1">
      <alignment horizontal="center"/>
    </xf>
    <xf numFmtId="0" fontId="1" fillId="0" borderId="3" xfId="0" applyFont="1" applyBorder="1" applyAlignment="1" applyProtection="1">
      <alignment horizontal="left"/>
    </xf>
    <xf numFmtId="0" fontId="8" fillId="0" borderId="0" xfId="273" applyFont="1" applyFill="1" applyBorder="1" applyAlignment="1" applyProtection="1">
      <alignment horizontal="left" vertical="top" wrapText="1"/>
    </xf>
    <xf numFmtId="0" fontId="0" fillId="7" borderId="3" xfId="0" quotePrefix="1" applyNumberFormat="1" applyFill="1" applyBorder="1" applyAlignment="1" applyProtection="1">
      <alignment horizontal="right"/>
      <protection locked="0"/>
    </xf>
    <xf numFmtId="165" fontId="10" fillId="0" borderId="3" xfId="0" applyNumberFormat="1" applyFont="1" applyBorder="1" applyAlignment="1" applyProtection="1">
      <alignment horizontal="right"/>
    </xf>
    <xf numFmtId="165" fontId="10" fillId="0" borderId="4" xfId="0" applyNumberFormat="1" applyFont="1" applyBorder="1" applyAlignment="1" applyProtection="1">
      <alignment horizontal="right"/>
    </xf>
    <xf numFmtId="165" fontId="10" fillId="0" borderId="8" xfId="0" applyNumberFormat="1" applyFont="1" applyBorder="1" applyAlignment="1" applyProtection="1">
      <alignment horizontal="right"/>
    </xf>
    <xf numFmtId="169" fontId="10" fillId="0" borderId="4" xfId="0" applyNumberFormat="1" applyFont="1" applyFill="1" applyBorder="1" applyAlignment="1" applyProtection="1">
      <alignment horizontal="left" vertical="top"/>
    </xf>
    <xf numFmtId="169" fontId="10" fillId="0" borderId="8" xfId="0" applyNumberFormat="1" applyFont="1" applyFill="1" applyBorder="1" applyAlignment="1" applyProtection="1">
      <alignment horizontal="left" vertical="top"/>
    </xf>
    <xf numFmtId="1" fontId="10" fillId="7" borderId="12" xfId="0" quotePrefix="1" applyNumberFormat="1" applyFont="1" applyFill="1" applyBorder="1" applyAlignment="1" applyProtection="1">
      <alignment horizontal="center"/>
      <protection locked="0"/>
    </xf>
    <xf numFmtId="0" fontId="10" fillId="7" borderId="3" xfId="0" applyNumberFormat="1" applyFont="1" applyFill="1" applyBorder="1" applyAlignment="1" applyProtection="1">
      <alignment horizontal="right" vertical="top"/>
      <protection locked="0"/>
    </xf>
    <xf numFmtId="0" fontId="10" fillId="7" borderId="4" xfId="0" applyNumberFormat="1" applyFont="1" applyFill="1" applyBorder="1" applyAlignment="1" applyProtection="1">
      <alignment horizontal="right" vertical="top"/>
      <protection locked="0"/>
    </xf>
    <xf numFmtId="0" fontId="10" fillId="7" borderId="8" xfId="0" applyNumberFormat="1" applyFont="1" applyFill="1" applyBorder="1" applyAlignment="1" applyProtection="1">
      <alignment horizontal="right" vertical="top"/>
      <protection locked="0"/>
    </xf>
    <xf numFmtId="0" fontId="2" fillId="0" borderId="0" xfId="245" applyFill="1" applyAlignment="1" applyProtection="1">
      <alignment horizontal="left"/>
      <protection locked="0"/>
    </xf>
    <xf numFmtId="0" fontId="10" fillId="0" borderId="7" xfId="546" applyFont="1" applyBorder="1" applyAlignment="1" applyProtection="1">
      <alignment horizontal="left" vertical="top" wrapText="1"/>
    </xf>
    <xf numFmtId="0" fontId="8" fillId="0" borderId="1" xfId="0" applyFont="1" applyBorder="1" applyAlignment="1" applyProtection="1">
      <alignment horizontal="left"/>
    </xf>
    <xf numFmtId="0" fontId="8" fillId="0" borderId="2" xfId="0" applyFont="1" applyBorder="1" applyAlignment="1" applyProtection="1">
      <alignment horizontal="left"/>
    </xf>
    <xf numFmtId="0" fontId="8" fillId="0" borderId="11" xfId="0" applyFont="1" applyBorder="1" applyAlignment="1" applyProtection="1">
      <alignment horizontal="left"/>
    </xf>
    <xf numFmtId="0" fontId="1" fillId="0" borderId="7" xfId="546" applyFont="1" applyFill="1" applyBorder="1" applyAlignment="1" applyProtection="1">
      <alignment horizontal="left" vertical="top" wrapText="1"/>
    </xf>
    <xf numFmtId="0" fontId="1" fillId="0" borderId="0" xfId="546" applyFont="1" applyFill="1" applyBorder="1" applyAlignment="1" applyProtection="1">
      <alignment horizontal="left" vertical="top" wrapText="1"/>
    </xf>
    <xf numFmtId="0" fontId="1" fillId="0" borderId="13" xfId="546" applyFont="1" applyFill="1" applyBorder="1" applyAlignment="1" applyProtection="1">
      <alignment horizontal="left" vertical="top" wrapText="1"/>
    </xf>
    <xf numFmtId="0" fontId="1" fillId="0" borderId="9" xfId="546" applyFont="1" applyFill="1" applyBorder="1" applyAlignment="1" applyProtection="1">
      <alignment horizontal="left" vertical="top" wrapText="1"/>
    </xf>
    <xf numFmtId="0" fontId="1" fillId="0" borderId="5" xfId="546" applyFont="1" applyFill="1" applyBorder="1" applyAlignment="1" applyProtection="1">
      <alignment horizontal="left" vertical="top" wrapText="1"/>
    </xf>
    <xf numFmtId="0" fontId="1" fillId="0" borderId="10" xfId="546" applyFont="1" applyFill="1" applyBorder="1" applyAlignment="1" applyProtection="1">
      <alignment horizontal="left" vertical="top" wrapText="1"/>
    </xf>
    <xf numFmtId="0" fontId="1" fillId="7" borderId="3" xfId="0" applyFont="1" applyFill="1" applyBorder="1" applyAlignment="1" applyProtection="1">
      <alignment horizontal="center"/>
      <protection locked="0"/>
    </xf>
    <xf numFmtId="169" fontId="10" fillId="7" borderId="3" xfId="0" applyNumberFormat="1" applyFont="1" applyFill="1" applyBorder="1" applyAlignment="1" applyProtection="1">
      <alignment horizontal="left" vertical="top"/>
      <protection locked="0"/>
    </xf>
    <xf numFmtId="169" fontId="10" fillId="7" borderId="4" xfId="0" applyNumberFormat="1" applyFont="1" applyFill="1" applyBorder="1" applyAlignment="1" applyProtection="1">
      <alignment horizontal="left" vertical="top"/>
      <protection locked="0"/>
    </xf>
    <xf numFmtId="169" fontId="10" fillId="7" borderId="8" xfId="0" applyNumberFormat="1" applyFont="1" applyFill="1" applyBorder="1" applyAlignment="1" applyProtection="1">
      <alignment horizontal="left" vertical="top"/>
      <protection locked="0"/>
    </xf>
    <xf numFmtId="0" fontId="50" fillId="2" borderId="3" xfId="0" applyFont="1" applyFill="1" applyBorder="1" applyAlignment="1" applyProtection="1">
      <alignment horizontal="center" vertical="top"/>
    </xf>
    <xf numFmtId="0" fontId="50" fillId="2" borderId="4" xfId="0" applyFont="1" applyFill="1" applyBorder="1" applyAlignment="1" applyProtection="1">
      <alignment horizontal="center" vertical="top"/>
    </xf>
    <xf numFmtId="0" fontId="50" fillId="2" borderId="8" xfId="0" applyFont="1" applyFill="1" applyBorder="1" applyAlignment="1" applyProtection="1">
      <alignment horizontal="center" vertical="top"/>
    </xf>
    <xf numFmtId="0" fontId="10" fillId="0" borderId="5" xfId="0" applyFont="1" applyBorder="1" applyAlignment="1" applyProtection="1">
      <alignment vertical="top" wrapText="1"/>
    </xf>
    <xf numFmtId="178" fontId="10" fillId="7" borderId="5" xfId="0" applyNumberFormat="1" applyFont="1" applyFill="1" applyBorder="1" applyAlignment="1" applyProtection="1">
      <alignment horizontal="left" vertical="top" wrapText="1"/>
      <protection locked="0"/>
    </xf>
    <xf numFmtId="0" fontId="10" fillId="0" borderId="2" xfId="0" applyFont="1" applyBorder="1" applyAlignment="1" applyProtection="1">
      <alignment vertical="top" wrapText="1"/>
    </xf>
    <xf numFmtId="0" fontId="25" fillId="0" borderId="0" xfId="0" applyFont="1" applyBorder="1" applyAlignment="1" applyProtection="1">
      <alignment vertical="top" wrapText="1"/>
    </xf>
    <xf numFmtId="0" fontId="10" fillId="0" borderId="2" xfId="0" applyFont="1" applyBorder="1" applyAlignment="1" applyProtection="1">
      <alignment horizontal="left" vertical="top" wrapText="1"/>
    </xf>
    <xf numFmtId="0" fontId="10" fillId="0" borderId="2" xfId="0" applyFont="1" applyBorder="1" applyAlignment="1">
      <alignment horizontal="left" vertical="top" wrapText="1"/>
    </xf>
    <xf numFmtId="0" fontId="46" fillId="0" borderId="0" xfId="0" applyFont="1" applyBorder="1" applyAlignment="1" applyProtection="1">
      <alignment vertical="top" wrapText="1"/>
    </xf>
    <xf numFmtId="0" fontId="0" fillId="0" borderId="0" xfId="0" applyAlignment="1">
      <alignment vertical="top" wrapText="1"/>
    </xf>
    <xf numFmtId="0" fontId="10" fillId="0" borderId="0" xfId="0" applyFont="1" applyBorder="1" applyAlignment="1" applyProtection="1">
      <alignment vertical="top" wrapText="1"/>
    </xf>
    <xf numFmtId="0" fontId="10" fillId="0" borderId="5" xfId="0" applyFont="1" applyFill="1" applyBorder="1" applyAlignment="1" applyProtection="1">
      <alignment horizontal="right" vertical="top" wrapText="1"/>
    </xf>
    <xf numFmtId="0" fontId="10" fillId="0" borderId="5" xfId="0" applyFont="1" applyFill="1" applyBorder="1" applyAlignment="1">
      <alignment vertical="top" wrapText="1"/>
    </xf>
    <xf numFmtId="0" fontId="7" fillId="5" borderId="3" xfId="0" applyFont="1" applyFill="1" applyBorder="1" applyAlignment="1" applyProtection="1">
      <alignment horizontal="left" vertical="top"/>
    </xf>
    <xf numFmtId="0" fontId="7" fillId="5" borderId="4" xfId="0" applyFont="1" applyFill="1" applyBorder="1" applyAlignment="1" applyProtection="1">
      <alignment horizontal="left" vertical="top"/>
    </xf>
    <xf numFmtId="0" fontId="7" fillId="5" borderId="8" xfId="0" applyFont="1" applyFill="1" applyBorder="1" applyAlignment="1" applyProtection="1">
      <alignment horizontal="left" vertical="top"/>
    </xf>
    <xf numFmtId="0" fontId="9" fillId="0" borderId="0" xfId="0" applyFont="1" applyBorder="1" applyAlignment="1">
      <alignment horizontal="left"/>
    </xf>
    <xf numFmtId="0" fontId="8" fillId="0" borderId="12" xfId="0" applyFont="1" applyBorder="1" applyAlignment="1">
      <alignment horizontal="center"/>
    </xf>
    <xf numFmtId="0" fontId="8" fillId="0" borderId="6" xfId="0" applyFont="1" applyFill="1" applyBorder="1" applyAlignment="1">
      <alignment horizontal="center" wrapText="1"/>
    </xf>
    <xf numFmtId="0" fontId="25" fillId="0" borderId="0" xfId="0" applyFont="1" applyAlignment="1">
      <alignment horizontal="left" vertical="center" wrapText="1"/>
    </xf>
    <xf numFmtId="0" fontId="8" fillId="0" borderId="0" xfId="0" applyFont="1" applyFill="1" applyBorder="1" applyAlignment="1">
      <alignment horizontal="center" wrapText="1"/>
    </xf>
    <xf numFmtId="169" fontId="0" fillId="0" borderId="12" xfId="0" applyNumberFormat="1" applyFill="1" applyBorder="1" applyAlignment="1">
      <alignment horizontal="right"/>
    </xf>
    <xf numFmtId="0" fontId="8" fillId="0" borderId="0" xfId="0" applyFont="1" applyBorder="1" applyAlignment="1">
      <alignment horizontal="center"/>
    </xf>
    <xf numFmtId="169" fontId="0" fillId="0" borderId="3" xfId="0" applyNumberFormat="1" applyFill="1" applyBorder="1" applyAlignment="1">
      <alignment horizontal="right"/>
    </xf>
    <xf numFmtId="169" fontId="0" fillId="0" borderId="4" xfId="0" applyNumberFormat="1" applyFill="1" applyBorder="1" applyAlignment="1">
      <alignment horizontal="right"/>
    </xf>
    <xf numFmtId="169" fontId="0" fillId="0" borderId="8" xfId="0" applyNumberFormat="1" applyFill="1" applyBorder="1" applyAlignment="1">
      <alignment horizontal="right"/>
    </xf>
    <xf numFmtId="10" fontId="0" fillId="0" borderId="12" xfId="0" applyNumberFormat="1" applyFill="1" applyBorder="1" applyAlignment="1" applyProtection="1">
      <alignment horizontal="center"/>
      <protection locked="0"/>
    </xf>
    <xf numFmtId="169" fontId="0" fillId="0" borderId="8" xfId="0" applyNumberFormat="1" applyFill="1" applyBorder="1" applyAlignment="1">
      <alignment horizontal="center"/>
    </xf>
    <xf numFmtId="169" fontId="0" fillId="0" borderId="12" xfId="0" applyNumberFormat="1" applyFill="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0" fontId="8" fillId="0" borderId="3" xfId="0" applyFont="1" applyBorder="1" applyAlignment="1">
      <alignment horizontal="right"/>
    </xf>
    <xf numFmtId="0" fontId="8" fillId="0" borderId="4" xfId="0" applyFont="1" applyBorder="1" applyAlignment="1">
      <alignment horizontal="right"/>
    </xf>
    <xf numFmtId="0" fontId="8" fillId="0" borderId="8" xfId="0" applyFont="1" applyBorder="1" applyAlignment="1">
      <alignment horizontal="right"/>
    </xf>
    <xf numFmtId="0" fontId="8" fillId="0" borderId="12" xfId="0" applyFont="1" applyBorder="1" applyAlignment="1">
      <alignment horizontal="center" wrapText="1"/>
    </xf>
    <xf numFmtId="169" fontId="0" fillId="0" borderId="12" xfId="0" applyNumberFormat="1" applyFill="1" applyBorder="1" applyAlignment="1">
      <alignment wrapText="1"/>
    </xf>
    <xf numFmtId="169" fontId="0" fillId="0" borderId="3" xfId="0" applyNumberFormat="1" applyFill="1" applyBorder="1" applyAlignment="1"/>
    <xf numFmtId="169" fontId="0" fillId="0" borderId="4" xfId="0" applyNumberFormat="1" applyFill="1" applyBorder="1" applyAlignment="1"/>
    <xf numFmtId="169" fontId="0" fillId="0" borderId="8" xfId="0" applyNumberFormat="1" applyFill="1" applyBorder="1" applyAlignment="1"/>
    <xf numFmtId="169" fontId="0" fillId="0" borderId="12" xfId="0" applyNumberFormat="1" applyFill="1" applyBorder="1" applyAlignment="1"/>
    <xf numFmtId="9" fontId="0" fillId="0" borderId="18" xfId="0" applyNumberFormat="1" applyFill="1" applyBorder="1" applyAlignment="1" applyProtection="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169" fontId="0" fillId="0" borderId="12" xfId="0" applyNumberFormat="1" applyBorder="1" applyAlignment="1">
      <alignment horizontal="center"/>
    </xf>
    <xf numFmtId="0" fontId="76" fillId="0" borderId="0" xfId="0" applyFont="1" applyFill="1" applyBorder="1" applyAlignment="1">
      <alignment horizontal="left" vertical="top" wrapText="1"/>
    </xf>
    <xf numFmtId="0" fontId="25" fillId="0" borderId="2" xfId="0" applyNumberFormat="1" applyFont="1" applyBorder="1" applyAlignment="1">
      <alignment horizontal="left" vertical="top"/>
    </xf>
    <xf numFmtId="169" fontId="1" fillId="0" borderId="12" xfId="0" applyNumberFormat="1" applyFont="1" applyFill="1" applyBorder="1" applyAlignment="1" applyProtection="1">
      <alignment horizontal="center"/>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0" fontId="76" fillId="0" borderId="0" xfId="0" applyFont="1" applyBorder="1" applyAlignment="1">
      <alignment horizontal="left" wrapText="1"/>
    </xf>
    <xf numFmtId="0" fontId="9" fillId="0" borderId="2" xfId="0" applyFont="1" applyBorder="1" applyAlignment="1">
      <alignment horizontal="left"/>
    </xf>
    <xf numFmtId="0" fontId="7" fillId="5" borderId="2" xfId="0" applyFont="1" applyFill="1" applyBorder="1" applyAlignment="1">
      <alignment horizontal="center" vertical="center" wrapText="1"/>
    </xf>
    <xf numFmtId="0" fontId="7" fillId="5" borderId="2" xfId="0" applyFont="1" applyFill="1" applyBorder="1" applyAlignment="1">
      <alignment horizontal="center" vertical="center"/>
    </xf>
    <xf numFmtId="0" fontId="7" fillId="5" borderId="6" xfId="0" applyFont="1" applyFill="1" applyBorder="1" applyAlignment="1">
      <alignment horizontal="center" vertical="center"/>
    </xf>
    <xf numFmtId="169" fontId="0" fillId="7" borderId="15" xfId="0" applyNumberFormat="1" applyFill="1" applyBorder="1" applyAlignment="1" applyProtection="1">
      <alignment horizontal="center"/>
      <protection locked="0"/>
    </xf>
    <xf numFmtId="169" fontId="1" fillId="0" borderId="11" xfId="0" applyNumberFormat="1" applyFont="1" applyFill="1" applyBorder="1" applyAlignment="1">
      <alignment horizontal="center"/>
    </xf>
    <xf numFmtId="169" fontId="0" fillId="0" borderId="18" xfId="0" applyNumberFormat="1" applyFill="1" applyBorder="1" applyAlignment="1">
      <alignment horizontal="center"/>
    </xf>
    <xf numFmtId="169" fontId="0" fillId="7" borderId="10" xfId="0" applyNumberFormat="1" applyFill="1" applyBorder="1" applyAlignment="1" applyProtection="1">
      <alignment horizontal="center"/>
      <protection locked="0"/>
    </xf>
    <xf numFmtId="169" fontId="0" fillId="2" borderId="3" xfId="0" applyNumberFormat="1" applyFill="1" applyBorder="1" applyAlignment="1" applyProtection="1">
      <alignment horizontal="center"/>
    </xf>
    <xf numFmtId="169" fontId="0" fillId="2" borderId="4" xfId="0" applyNumberFormat="1" applyFill="1" applyBorder="1" applyAlignment="1" applyProtection="1">
      <alignment horizontal="center"/>
    </xf>
    <xf numFmtId="169" fontId="0" fillId="2" borderId="8" xfId="0" applyNumberFormat="1" applyFill="1" applyBorder="1" applyAlignment="1" applyProtection="1">
      <alignment horizontal="center"/>
    </xf>
    <xf numFmtId="0" fontId="9" fillId="7" borderId="4" xfId="0" applyFont="1" applyFill="1" applyBorder="1" applyAlignment="1" applyProtection="1">
      <alignment horizontal="left"/>
      <protection locked="0"/>
    </xf>
    <xf numFmtId="0" fontId="9" fillId="7" borderId="8" xfId="0" applyFont="1" applyFill="1" applyBorder="1" applyAlignment="1" applyProtection="1">
      <alignment horizontal="left"/>
      <protection locked="0"/>
    </xf>
    <xf numFmtId="0" fontId="8" fillId="0" borderId="3" xfId="0" applyFont="1" applyFill="1" applyBorder="1" applyAlignment="1">
      <alignment horizontal="left"/>
    </xf>
    <xf numFmtId="0" fontId="8" fillId="0" borderId="4" xfId="0" applyFont="1" applyFill="1" applyBorder="1" applyAlignment="1">
      <alignment horizontal="left"/>
    </xf>
    <xf numFmtId="0" fontId="8" fillId="0" borderId="8" xfId="0" applyFont="1" applyFill="1" applyBorder="1" applyAlignment="1">
      <alignment horizontal="left"/>
    </xf>
    <xf numFmtId="0" fontId="9" fillId="0" borderId="4" xfId="0" applyFont="1" applyBorder="1" applyAlignment="1">
      <alignment horizontal="left"/>
    </xf>
    <xf numFmtId="0" fontId="21" fillId="0" borderId="4" xfId="0" applyFont="1" applyBorder="1" applyAlignment="1">
      <alignment horizontal="left"/>
    </xf>
    <xf numFmtId="0" fontId="21" fillId="0" borderId="8" xfId="0" applyFont="1" applyBorder="1" applyAlignment="1">
      <alignment horizontal="left"/>
    </xf>
    <xf numFmtId="0" fontId="9" fillId="0" borderId="8" xfId="0" applyFont="1" applyBorder="1" applyAlignment="1">
      <alignment horizontal="left"/>
    </xf>
    <xf numFmtId="169" fontId="0" fillId="0" borderId="11" xfId="0" applyNumberFormat="1" applyFill="1" applyBorder="1" applyAlignment="1">
      <alignment horizontal="center"/>
    </xf>
    <xf numFmtId="169" fontId="1" fillId="0" borderId="8" xfId="0" applyNumberFormat="1" applyFont="1" applyFill="1" applyBorder="1" applyAlignment="1" applyProtection="1">
      <alignment horizontal="center"/>
    </xf>
    <xf numFmtId="5" fontId="0" fillId="0" borderId="8" xfId="0" applyNumberFormat="1" applyFill="1" applyBorder="1" applyAlignment="1">
      <alignment horizontal="center"/>
    </xf>
    <xf numFmtId="5" fontId="0" fillId="0" borderId="12" xfId="0" applyNumberFormat="1" applyFill="1" applyBorder="1" applyAlignment="1">
      <alignment horizontal="center"/>
    </xf>
    <xf numFmtId="9" fontId="0" fillId="0" borderId="9" xfId="0" applyNumberFormat="1" applyFill="1" applyBorder="1" applyAlignment="1">
      <alignment horizontal="center" vertical="center"/>
    </xf>
    <xf numFmtId="9" fontId="0" fillId="0" borderId="5" xfId="0" applyNumberFormat="1" applyFill="1" applyBorder="1" applyAlignment="1">
      <alignment horizontal="center" vertical="center"/>
    </xf>
    <xf numFmtId="9" fontId="0" fillId="0" borderId="8" xfId="0" applyNumberFormat="1" applyFill="1" applyBorder="1" applyAlignment="1" applyProtection="1">
      <alignment horizontal="center"/>
    </xf>
    <xf numFmtId="9" fontId="0" fillId="0" borderId="12" xfId="0" applyNumberFormat="1" applyFill="1" applyBorder="1" applyAlignment="1" applyProtection="1">
      <alignment horizontal="center"/>
    </xf>
    <xf numFmtId="9" fontId="0" fillId="0" borderId="10" xfId="0" applyNumberFormat="1" applyFill="1" applyBorder="1" applyAlignment="1">
      <alignment horizontal="center" vertical="center"/>
    </xf>
    <xf numFmtId="169" fontId="1" fillId="0" borderId="8" xfId="0" applyNumberFormat="1" applyFont="1" applyFill="1" applyBorder="1" applyAlignment="1">
      <alignment horizontal="center"/>
    </xf>
    <xf numFmtId="169" fontId="1" fillId="0" borderId="12" xfId="0" applyNumberFormat="1" applyFont="1" applyFill="1" applyBorder="1" applyAlignment="1">
      <alignment horizontal="center"/>
    </xf>
    <xf numFmtId="5" fontId="0" fillId="0" borderId="3" xfId="0" applyNumberFormat="1" applyFill="1" applyBorder="1" applyAlignment="1">
      <alignment horizontal="center"/>
    </xf>
    <xf numFmtId="5" fontId="0" fillId="0" borderId="4" xfId="0" applyNumberFormat="1" applyFill="1" applyBorder="1" applyAlignment="1">
      <alignment horizontal="center"/>
    </xf>
    <xf numFmtId="0" fontId="9" fillId="0" borderId="3" xfId="0" applyFont="1" applyBorder="1" applyAlignment="1">
      <alignment horizontal="right"/>
    </xf>
    <xf numFmtId="0" fontId="9" fillId="0" borderId="4" xfId="0" applyFont="1" applyBorder="1" applyAlignment="1">
      <alignment horizontal="right"/>
    </xf>
    <xf numFmtId="0" fontId="9" fillId="0" borderId="8" xfId="0" applyFont="1" applyBorder="1" applyAlignment="1">
      <alignment horizontal="right"/>
    </xf>
    <xf numFmtId="0" fontId="21" fillId="0" borderId="3" xfId="0" applyFont="1" applyBorder="1" applyAlignment="1">
      <alignment horizontal="right"/>
    </xf>
    <xf numFmtId="0" fontId="21" fillId="0" borderId="4" xfId="0" applyFont="1" applyBorder="1" applyAlignment="1">
      <alignment horizontal="right"/>
    </xf>
    <xf numFmtId="0" fontId="21" fillId="0" borderId="8" xfId="0" applyFont="1" applyBorder="1" applyAlignment="1">
      <alignment horizontal="right"/>
    </xf>
    <xf numFmtId="0" fontId="8" fillId="0" borderId="3" xfId="0" applyFont="1" applyFill="1" applyBorder="1" applyAlignment="1">
      <alignment horizontal="right"/>
    </xf>
    <xf numFmtId="0" fontId="8" fillId="0" borderId="4" xfId="0" applyFont="1" applyFill="1" applyBorder="1" applyAlignment="1">
      <alignment horizontal="right"/>
    </xf>
    <xf numFmtId="0" fontId="8" fillId="0" borderId="8" xfId="0" applyFont="1" applyFill="1" applyBorder="1" applyAlignment="1">
      <alignment horizontal="right"/>
    </xf>
    <xf numFmtId="169" fontId="0" fillId="0" borderId="3" xfId="0" applyNumberFormat="1" applyFill="1" applyBorder="1" applyAlignment="1">
      <alignment horizontal="center"/>
    </xf>
    <xf numFmtId="169" fontId="0" fillId="0" borderId="4" xfId="0" applyNumberFormat="1" applyFill="1" applyBorder="1" applyAlignment="1">
      <alignment horizontal="center"/>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9" fontId="9" fillId="7" borderId="5" xfId="0" applyNumberFormat="1" applyFont="1" applyFill="1" applyBorder="1" applyAlignment="1" applyProtection="1">
      <alignment horizontal="left"/>
      <protection locked="0"/>
    </xf>
    <xf numFmtId="9" fontId="18" fillId="0" borderId="12" xfId="0" applyNumberFormat="1" applyFont="1" applyFill="1" applyBorder="1" applyAlignment="1" applyProtection="1">
      <alignment horizontal="center"/>
    </xf>
    <xf numFmtId="0" fontId="18" fillId="0" borderId="3" xfId="0" applyNumberFormat="1" applyFont="1" applyFill="1" applyBorder="1" applyAlignment="1" applyProtection="1">
      <alignment horizontal="center"/>
    </xf>
    <xf numFmtId="0" fontId="9" fillId="7" borderId="5" xfId="0" applyFont="1" applyFill="1" applyBorder="1" applyAlignment="1" applyProtection="1">
      <alignment horizontal="left"/>
      <protection locked="0"/>
    </xf>
    <xf numFmtId="164" fontId="9" fillId="0" borderId="46" xfId="0" applyNumberFormat="1" applyFont="1" applyFill="1" applyBorder="1" applyAlignment="1" applyProtection="1">
      <alignment horizontal="left" vertical="top" wrapText="1"/>
    </xf>
    <xf numFmtId="164" fontId="9" fillId="0" borderId="47" xfId="0" applyNumberFormat="1" applyFont="1" applyFill="1" applyBorder="1" applyAlignment="1" applyProtection="1">
      <alignment horizontal="left" vertical="top" wrapText="1"/>
    </xf>
    <xf numFmtId="164" fontId="9" fillId="0" borderId="48" xfId="0" applyNumberFormat="1" applyFont="1" applyFill="1" applyBorder="1" applyAlignment="1" applyProtection="1">
      <alignment horizontal="left" vertical="top" wrapText="1"/>
    </xf>
    <xf numFmtId="164" fontId="9" fillId="0" borderId="49" xfId="0" applyNumberFormat="1" applyFont="1" applyFill="1" applyBorder="1" applyAlignment="1" applyProtection="1">
      <alignment horizontal="left" vertical="top" wrapText="1"/>
    </xf>
    <xf numFmtId="164" fontId="9" fillId="0" borderId="0" xfId="0" applyNumberFormat="1" applyFont="1" applyFill="1" applyBorder="1" applyAlignment="1" applyProtection="1">
      <alignment horizontal="left" vertical="top" wrapText="1"/>
    </xf>
    <xf numFmtId="164" fontId="9" fillId="0" borderId="50" xfId="0" applyNumberFormat="1" applyFont="1" applyFill="1" applyBorder="1" applyAlignment="1" applyProtection="1">
      <alignment horizontal="left" vertical="top" wrapText="1"/>
    </xf>
    <xf numFmtId="164" fontId="9" fillId="0" borderId="52" xfId="0" applyNumberFormat="1" applyFont="1" applyFill="1" applyBorder="1" applyAlignment="1" applyProtection="1">
      <alignment horizontal="left" vertical="top" wrapText="1"/>
    </xf>
    <xf numFmtId="164" fontId="9" fillId="0" borderId="53" xfId="0" applyNumberFormat="1" applyFont="1" applyFill="1" applyBorder="1" applyAlignment="1" applyProtection="1">
      <alignment horizontal="left" vertical="top" wrapText="1"/>
    </xf>
    <xf numFmtId="164" fontId="9" fillId="0" borderId="54" xfId="0" applyNumberFormat="1" applyFont="1" applyFill="1" applyBorder="1" applyAlignment="1" applyProtection="1">
      <alignment horizontal="left" vertical="top" wrapText="1"/>
    </xf>
    <xf numFmtId="0" fontId="9" fillId="0" borderId="3" xfId="0" applyFont="1" applyFill="1" applyBorder="1" applyAlignment="1" applyProtection="1">
      <alignment horizontal="center"/>
    </xf>
    <xf numFmtId="0" fontId="9" fillId="0" borderId="4" xfId="0" applyFont="1" applyFill="1" applyBorder="1" applyAlignment="1" applyProtection="1">
      <alignment horizontal="center"/>
    </xf>
    <xf numFmtId="0" fontId="9" fillId="0" borderId="8" xfId="0" applyFont="1" applyFill="1" applyBorder="1" applyAlignment="1" applyProtection="1">
      <alignment horizontal="center"/>
    </xf>
    <xf numFmtId="0" fontId="9" fillId="7" borderId="3" xfId="0" applyFont="1" applyFill="1" applyBorder="1" applyAlignment="1" applyProtection="1">
      <alignment horizontal="center"/>
      <protection locked="0"/>
    </xf>
    <xf numFmtId="0" fontId="9" fillId="7" borderId="4" xfId="0" applyFont="1" applyFill="1" applyBorder="1" applyAlignment="1" applyProtection="1">
      <alignment horizontal="center"/>
      <protection locked="0"/>
    </xf>
    <xf numFmtId="0" fontId="9" fillId="7" borderId="8" xfId="0" applyFont="1" applyFill="1" applyBorder="1" applyAlignment="1" applyProtection="1">
      <alignment horizontal="center"/>
      <protection locked="0"/>
    </xf>
    <xf numFmtId="0" fontId="9" fillId="0" borderId="3" xfId="0" quotePrefix="1" applyFont="1" applyFill="1" applyBorder="1" applyAlignment="1" applyProtection="1">
      <alignment horizontal="center" wrapText="1"/>
    </xf>
    <xf numFmtId="0" fontId="9" fillId="0" borderId="4" xfId="0" quotePrefix="1" applyFont="1" applyFill="1" applyBorder="1" applyAlignment="1" applyProtection="1">
      <alignment horizontal="center" wrapText="1"/>
    </xf>
    <xf numFmtId="0" fontId="9" fillId="0" borderId="8" xfId="0" quotePrefix="1" applyFont="1" applyFill="1" applyBorder="1" applyAlignment="1" applyProtection="1">
      <alignment horizontal="center" wrapText="1"/>
    </xf>
    <xf numFmtId="166" fontId="9" fillId="0" borderId="12" xfId="0" applyNumberFormat="1" applyFont="1" applyFill="1" applyBorder="1" applyAlignment="1" applyProtection="1">
      <alignment horizontal="center"/>
    </xf>
    <xf numFmtId="1" fontId="9" fillId="0" borderId="20" xfId="0" applyNumberFormat="1" applyFont="1" applyFill="1" applyBorder="1" applyAlignment="1" applyProtection="1">
      <alignment horizontal="center"/>
    </xf>
    <xf numFmtId="1" fontId="9" fillId="0" borderId="12" xfId="0" applyNumberFormat="1" applyFont="1" applyFill="1" applyBorder="1" applyAlignment="1" applyProtection="1">
      <alignment horizontal="center"/>
    </xf>
    <xf numFmtId="166" fontId="9" fillId="0" borderId="8" xfId="0" applyNumberFormat="1" applyFont="1" applyFill="1" applyBorder="1" applyAlignment="1" applyProtection="1">
      <alignment horizontal="center"/>
    </xf>
    <xf numFmtId="166" fontId="9" fillId="0" borderId="24" xfId="0" applyNumberFormat="1" applyFont="1" applyFill="1" applyBorder="1" applyAlignment="1" applyProtection="1">
      <alignment horizontal="center"/>
    </xf>
    <xf numFmtId="2" fontId="9" fillId="0" borderId="3" xfId="0" applyNumberFormat="1" applyFont="1" applyFill="1" applyBorder="1" applyAlignment="1" applyProtection="1">
      <alignment horizontal="center"/>
    </xf>
    <xf numFmtId="2" fontId="9" fillId="0" borderId="4" xfId="0" applyNumberFormat="1" applyFont="1" applyFill="1" applyBorder="1" applyAlignment="1" applyProtection="1">
      <alignment horizontal="center"/>
    </xf>
    <xf numFmtId="2" fontId="9" fillId="0" borderId="8" xfId="0" applyNumberFormat="1" applyFont="1" applyFill="1" applyBorder="1" applyAlignment="1" applyProtection="1">
      <alignment horizontal="center"/>
    </xf>
    <xf numFmtId="166" fontId="9" fillId="47" borderId="12" xfId="0" applyNumberFormat="1" applyFont="1" applyFill="1" applyBorder="1" applyAlignment="1" applyProtection="1">
      <alignment horizontal="center"/>
    </xf>
    <xf numFmtId="0" fontId="9" fillId="47" borderId="3" xfId="0" applyFont="1" applyFill="1" applyBorder="1" applyAlignment="1" applyProtection="1">
      <alignment horizontal="center"/>
      <protection locked="0"/>
    </xf>
    <xf numFmtId="0" fontId="9" fillId="47" borderId="4" xfId="0" applyFont="1" applyFill="1" applyBorder="1" applyAlignment="1" applyProtection="1">
      <alignment horizontal="center"/>
      <protection locked="0"/>
    </xf>
    <xf numFmtId="0" fontId="9" fillId="47" borderId="8" xfId="0" applyFont="1" applyFill="1" applyBorder="1" applyAlignment="1" applyProtection="1">
      <alignment horizontal="center"/>
      <protection locked="0"/>
    </xf>
    <xf numFmtId="0" fontId="9" fillId="0" borderId="47" xfId="0" applyNumberFormat="1" applyFont="1" applyBorder="1" applyAlignment="1">
      <alignment horizontal="left" vertical="top" wrapText="1"/>
    </xf>
    <xf numFmtId="0" fontId="9" fillId="0" borderId="0" xfId="0" applyNumberFormat="1" applyFont="1" applyBorder="1" applyAlignment="1">
      <alignment horizontal="left" vertical="top" wrapText="1"/>
    </xf>
    <xf numFmtId="0" fontId="9" fillId="0" borderId="47" xfId="0" applyFont="1" applyBorder="1" applyAlignment="1">
      <alignment horizontal="left" vertical="top" wrapText="1"/>
    </xf>
    <xf numFmtId="0" fontId="9" fillId="0" borderId="0" xfId="0" applyFont="1" applyBorder="1" applyAlignment="1">
      <alignment horizontal="left" vertical="top" wrapText="1"/>
    </xf>
    <xf numFmtId="0" fontId="9" fillId="0" borderId="53" xfId="0" applyFont="1" applyBorder="1" applyAlignment="1">
      <alignment horizontal="left" vertical="top" wrapText="1"/>
    </xf>
    <xf numFmtId="0" fontId="8" fillId="0" borderId="0" xfId="0" applyFont="1" applyFill="1" applyBorder="1" applyAlignment="1" applyProtection="1">
      <alignment horizontal="center" vertical="top"/>
    </xf>
    <xf numFmtId="0" fontId="8" fillId="0" borderId="53" xfId="0" applyFont="1" applyBorder="1" applyAlignment="1" applyProtection="1">
      <alignment horizontal="center" vertical="top"/>
    </xf>
    <xf numFmtId="0" fontId="8" fillId="0" borderId="54" xfId="0" applyFont="1" applyBorder="1" applyAlignment="1" applyProtection="1">
      <alignment horizontal="center" vertical="top"/>
    </xf>
    <xf numFmtId="1" fontId="9" fillId="0" borderId="25" xfId="0" applyNumberFormat="1" applyFont="1" applyFill="1" applyBorder="1" applyAlignment="1" applyProtection="1">
      <alignment horizontal="center"/>
    </xf>
    <xf numFmtId="0" fontId="8" fillId="0" borderId="0" xfId="0" applyFont="1" applyBorder="1" applyAlignment="1" applyProtection="1">
      <alignment horizontal="center"/>
    </xf>
    <xf numFmtId="0" fontId="8" fillId="0" borderId="50" xfId="0" applyFont="1" applyBorder="1" applyAlignment="1" applyProtection="1">
      <alignment horizontal="center"/>
    </xf>
    <xf numFmtId="172" fontId="21" fillId="2" borderId="3" xfId="546" applyNumberFormat="1" applyFont="1" applyFill="1" applyBorder="1" applyAlignment="1" applyProtection="1">
      <alignment horizontal="center"/>
    </xf>
    <xf numFmtId="172" fontId="21" fillId="2" borderId="4" xfId="546" applyNumberFormat="1" applyFont="1" applyFill="1" applyBorder="1" applyAlignment="1" applyProtection="1">
      <alignment horizontal="center"/>
    </xf>
    <xf numFmtId="172" fontId="21" fillId="2" borderId="8" xfId="546" applyNumberFormat="1" applyFont="1" applyFill="1" applyBorder="1" applyAlignment="1" applyProtection="1">
      <alignment horizontal="center"/>
    </xf>
    <xf numFmtId="1" fontId="9" fillId="0" borderId="15" xfId="0" applyNumberFormat="1" applyFont="1" applyFill="1" applyBorder="1" applyAlignment="1" applyProtection="1">
      <alignment horizontal="center"/>
    </xf>
    <xf numFmtId="10" fontId="9" fillId="0" borderId="3" xfId="573" applyNumberFormat="1" applyFont="1" applyFill="1" applyBorder="1" applyAlignment="1" applyProtection="1">
      <alignment horizontal="center"/>
    </xf>
    <xf numFmtId="10" fontId="9" fillId="0" borderId="4" xfId="573" applyNumberFormat="1" applyFont="1" applyFill="1" applyBorder="1" applyAlignment="1" applyProtection="1">
      <alignment horizontal="center"/>
    </xf>
    <xf numFmtId="10" fontId="9" fillId="0" borderId="8" xfId="573" applyNumberFormat="1" applyFont="1" applyFill="1" applyBorder="1" applyAlignment="1" applyProtection="1">
      <alignment horizontal="center"/>
    </xf>
    <xf numFmtId="9" fontId="18" fillId="0" borderId="17" xfId="0" applyNumberFormat="1" applyFont="1" applyFill="1" applyBorder="1" applyAlignment="1" applyProtection="1">
      <alignment horizontal="center"/>
    </xf>
    <xf numFmtId="0" fontId="18" fillId="0" borderId="17" xfId="0" applyNumberFormat="1" applyFont="1" applyFill="1" applyBorder="1" applyAlignment="1" applyProtection="1">
      <alignment horizontal="center"/>
    </xf>
    <xf numFmtId="9" fontId="18" fillId="0" borderId="3" xfId="0" applyNumberFormat="1" applyFont="1" applyFill="1" applyBorder="1" applyAlignment="1" applyProtection="1">
      <alignment horizontal="center"/>
    </xf>
    <xf numFmtId="9" fontId="18" fillId="0" borderId="8" xfId="0" applyNumberFormat="1" applyFont="1" applyFill="1" applyBorder="1" applyAlignment="1" applyProtection="1">
      <alignment horizontal="center"/>
    </xf>
    <xf numFmtId="0" fontId="9" fillId="7" borderId="5" xfId="0" applyFont="1" applyFill="1" applyBorder="1" applyAlignment="1" applyProtection="1">
      <alignment horizontal="center" vertical="center" wrapText="1" shrinkToFit="1"/>
      <protection locked="0"/>
    </xf>
    <xf numFmtId="0" fontId="9" fillId="0" borderId="0" xfId="0" applyFont="1" applyFill="1" applyBorder="1" applyAlignment="1" applyProtection="1">
      <alignment horizontal="left" vertical="top" wrapText="1"/>
    </xf>
    <xf numFmtId="44" fontId="9" fillId="0" borderId="0" xfId="164" applyFont="1" applyFill="1" applyBorder="1" applyAlignment="1" applyProtection="1">
      <alignment horizontal="left" vertical="top" wrapText="1"/>
    </xf>
    <xf numFmtId="0" fontId="9" fillId="0" borderId="0" xfId="0" applyFont="1" applyAlignment="1" applyProtection="1">
      <alignment horizontal="left" vertical="top" wrapText="1"/>
    </xf>
    <xf numFmtId="0" fontId="9" fillId="0" borderId="5" xfId="0" applyFont="1" applyBorder="1" applyAlignment="1" applyProtection="1">
      <alignment horizontal="left" vertical="top" wrapText="1"/>
    </xf>
    <xf numFmtId="0" fontId="8" fillId="0" borderId="12" xfId="0" applyFont="1" applyFill="1" applyBorder="1" applyAlignment="1" applyProtection="1">
      <alignment horizontal="right"/>
    </xf>
    <xf numFmtId="0" fontId="0" fillId="7" borderId="51" xfId="0" applyFill="1" applyBorder="1" applyAlignment="1" applyProtection="1">
      <alignment horizontal="center"/>
      <protection locked="0"/>
    </xf>
    <xf numFmtId="0" fontId="18" fillId="0" borderId="7"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wrapText="1"/>
    </xf>
    <xf numFmtId="0" fontId="18" fillId="0" borderId="13" xfId="0" applyFont="1" applyFill="1" applyBorder="1" applyAlignment="1" applyProtection="1">
      <alignment horizontal="center" vertical="center" wrapText="1"/>
    </xf>
    <xf numFmtId="0" fontId="18" fillId="0" borderId="9" xfId="0" applyFont="1" applyFill="1" applyBorder="1" applyAlignment="1" applyProtection="1">
      <alignment horizontal="center" vertical="center" wrapText="1"/>
    </xf>
    <xf numFmtId="0" fontId="18" fillId="0" borderId="5" xfId="0" applyFont="1" applyFill="1" applyBorder="1" applyAlignment="1" applyProtection="1">
      <alignment horizontal="center" vertical="center" wrapText="1"/>
    </xf>
    <xf numFmtId="0" fontId="18" fillId="0" borderId="10" xfId="0" applyFont="1" applyFill="1" applyBorder="1" applyAlignment="1" applyProtection="1">
      <alignment horizontal="center" vertical="center" wrapText="1"/>
    </xf>
    <xf numFmtId="0" fontId="9" fillId="7" borderId="53" xfId="0" applyFont="1" applyFill="1" applyBorder="1" applyAlignment="1" applyProtection="1">
      <alignment horizontal="left" vertical="top" wrapText="1"/>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5" fillId="0" borderId="47" xfId="0" applyFont="1" applyFill="1" applyBorder="1" applyAlignment="1" applyProtection="1">
      <alignment horizontal="left" vertical="top" wrapText="1"/>
    </xf>
    <xf numFmtId="0" fontId="25" fillId="0" borderId="0" xfId="0" applyFont="1" applyFill="1" applyBorder="1" applyAlignment="1" applyProtection="1">
      <alignment horizontal="left" vertical="top" wrapText="1"/>
    </xf>
    <xf numFmtId="0" fontId="8" fillId="0" borderId="12" xfId="0" applyFont="1" applyBorder="1" applyAlignment="1" applyProtection="1">
      <alignment horizontal="center"/>
    </xf>
    <xf numFmtId="0" fontId="0" fillId="0" borderId="0" xfId="0" applyFill="1" applyBorder="1" applyAlignment="1" applyProtection="1">
      <alignment horizontal="center"/>
    </xf>
    <xf numFmtId="0" fontId="25" fillId="0" borderId="47" xfId="0" applyFont="1" applyBorder="1" applyAlignment="1" applyProtection="1">
      <alignment horizontal="left" wrapText="1"/>
    </xf>
    <xf numFmtId="0" fontId="25" fillId="0" borderId="0" xfId="0" applyFont="1" applyBorder="1" applyAlignment="1" applyProtection="1">
      <alignment horizontal="left" wrapText="1"/>
    </xf>
    <xf numFmtId="0" fontId="8" fillId="0" borderId="53" xfId="0" applyFont="1" applyBorder="1" applyAlignment="1" applyProtection="1">
      <alignment horizontal="center"/>
    </xf>
    <xf numFmtId="0" fontId="8" fillId="0" borderId="54" xfId="0" applyFont="1" applyBorder="1" applyAlignment="1" applyProtection="1">
      <alignment horizontal="center"/>
    </xf>
    <xf numFmtId="0" fontId="8" fillId="0" borderId="50" xfId="0" applyFont="1" applyBorder="1" applyAlignment="1" applyProtection="1">
      <alignment horizontal="center" vertical="top"/>
    </xf>
    <xf numFmtId="0" fontId="1" fillId="50" borderId="12" xfId="0" applyFont="1" applyFill="1" applyBorder="1" applyAlignment="1" applyProtection="1">
      <alignment horizontal="center"/>
    </xf>
    <xf numFmtId="0" fontId="0" fillId="7" borderId="4" xfId="0" applyFill="1" applyBorder="1" applyAlignment="1" applyProtection="1">
      <alignment horizontal="left" wrapText="1"/>
      <protection locked="0"/>
    </xf>
    <xf numFmtId="0" fontId="8" fillId="0" borderId="0" xfId="0" applyFont="1" applyFill="1" applyBorder="1" applyAlignment="1" applyProtection="1">
      <alignment horizontal="right"/>
    </xf>
    <xf numFmtId="0" fontId="52" fillId="0" borderId="0" xfId="0" applyFont="1" applyAlignment="1">
      <alignment horizontal="left" vertical="top" wrapText="1"/>
    </xf>
    <xf numFmtId="0" fontId="46" fillId="0" borderId="3" xfId="0" applyFont="1" applyFill="1" applyBorder="1" applyAlignment="1" applyProtection="1">
      <alignment horizontal="left"/>
    </xf>
    <xf numFmtId="0" fontId="46" fillId="0" borderId="4" xfId="0" applyFont="1" applyFill="1" applyBorder="1" applyAlignment="1" applyProtection="1">
      <alignment horizontal="left"/>
    </xf>
    <xf numFmtId="0" fontId="46" fillId="0" borderId="8" xfId="0" applyFont="1" applyFill="1" applyBorder="1" applyAlignment="1" applyProtection="1">
      <alignment horizontal="left"/>
    </xf>
    <xf numFmtId="0" fontId="47" fillId="0" borderId="4" xfId="0" applyFont="1" applyFill="1" applyBorder="1" applyAlignment="1" applyProtection="1">
      <alignment horizontal="left"/>
    </xf>
    <xf numFmtId="0" fontId="47" fillId="0" borderId="8" xfId="0" applyFont="1" applyFill="1" applyBorder="1" applyAlignment="1" applyProtection="1">
      <alignment horizontal="left"/>
    </xf>
    <xf numFmtId="0" fontId="8" fillId="0" borderId="1" xfId="0" applyFont="1" applyFill="1" applyBorder="1" applyAlignment="1" applyProtection="1">
      <alignment horizontal="center" wrapText="1"/>
    </xf>
    <xf numFmtId="0" fontId="8" fillId="0" borderId="9" xfId="0" applyFont="1" applyFill="1" applyBorder="1" applyAlignment="1" applyProtection="1">
      <alignment horizontal="center" wrapText="1"/>
    </xf>
    <xf numFmtId="1" fontId="10" fillId="0" borderId="12" xfId="0" applyNumberFormat="1" applyFont="1" applyFill="1" applyBorder="1" applyAlignment="1" applyProtection="1">
      <alignment horizontal="center"/>
    </xf>
    <xf numFmtId="0" fontId="9" fillId="0" borderId="0" xfId="0" applyNumberFormat="1" applyFont="1" applyFill="1" applyBorder="1" applyAlignment="1" applyProtection="1">
      <alignment horizontal="left" vertical="top" wrapText="1"/>
    </xf>
    <xf numFmtId="0" fontId="9" fillId="4" borderId="3" xfId="0" applyFont="1" applyFill="1" applyBorder="1" applyAlignment="1" applyProtection="1">
      <alignment horizontal="center"/>
    </xf>
    <xf numFmtId="0" fontId="9" fillId="4" borderId="4" xfId="0" applyFont="1" applyFill="1" applyBorder="1" applyAlignment="1" applyProtection="1">
      <alignment horizontal="center"/>
    </xf>
    <xf numFmtId="0" fontId="9" fillId="4" borderId="8" xfId="0" applyFont="1" applyFill="1" applyBorder="1" applyAlignment="1" applyProtection="1">
      <alignment horizontal="center"/>
    </xf>
    <xf numFmtId="164" fontId="16" fillId="0" borderId="1" xfId="0" applyNumberFormat="1" applyFont="1" applyFill="1" applyBorder="1" applyAlignment="1" applyProtection="1">
      <alignment horizontal="right" vertical="center"/>
    </xf>
    <xf numFmtId="164" fontId="16" fillId="0" borderId="2" xfId="0" applyNumberFormat="1" applyFont="1" applyFill="1" applyBorder="1" applyAlignment="1" applyProtection="1">
      <alignment horizontal="right" vertical="center"/>
    </xf>
    <xf numFmtId="164" fontId="16" fillId="0" borderId="11" xfId="0" applyNumberFormat="1" applyFont="1" applyFill="1" applyBorder="1" applyAlignment="1" applyProtection="1">
      <alignment horizontal="right" vertical="center"/>
    </xf>
    <xf numFmtId="164" fontId="16" fillId="0" borderId="9" xfId="0" applyNumberFormat="1" applyFont="1" applyFill="1" applyBorder="1" applyAlignment="1" applyProtection="1">
      <alignment horizontal="right" vertical="center"/>
    </xf>
    <xf numFmtId="164" fontId="16" fillId="0" borderId="5" xfId="0" applyNumberFormat="1" applyFont="1" applyFill="1" applyBorder="1" applyAlignment="1" applyProtection="1">
      <alignment horizontal="right" vertical="center"/>
    </xf>
    <xf numFmtId="164" fontId="16" fillId="0" borderId="10" xfId="0" applyNumberFormat="1" applyFont="1" applyFill="1" applyBorder="1" applyAlignment="1" applyProtection="1">
      <alignment horizontal="right" vertical="center"/>
    </xf>
    <xf numFmtId="0" fontId="8" fillId="0" borderId="0" xfId="0" applyFont="1" applyFill="1" applyBorder="1" applyAlignment="1" applyProtection="1">
      <alignment horizontal="center"/>
    </xf>
    <xf numFmtId="0" fontId="9" fillId="47" borderId="3" xfId="0" applyFont="1" applyFill="1" applyBorder="1" applyAlignment="1" applyProtection="1">
      <alignment horizontal="right"/>
    </xf>
    <xf numFmtId="0" fontId="9" fillId="47" borderId="4" xfId="0" applyFont="1" applyFill="1" applyBorder="1" applyAlignment="1" applyProtection="1">
      <alignment horizontal="right"/>
    </xf>
    <xf numFmtId="49" fontId="9" fillId="47" borderId="4" xfId="0" applyNumberFormat="1" applyFont="1" applyFill="1" applyBorder="1" applyAlignment="1" applyProtection="1">
      <alignment horizontal="left"/>
    </xf>
    <xf numFmtId="49" fontId="9" fillId="47" borderId="8" xfId="0" applyNumberFormat="1" applyFont="1" applyFill="1" applyBorder="1" applyAlignment="1" applyProtection="1">
      <alignment horizontal="left"/>
    </xf>
    <xf numFmtId="1" fontId="8" fillId="0" borderId="12" xfId="0" applyNumberFormat="1" applyFont="1" applyFill="1" applyBorder="1" applyAlignment="1" applyProtection="1">
      <alignment horizontal="center"/>
    </xf>
    <xf numFmtId="1" fontId="9" fillId="0" borderId="23" xfId="0" applyNumberFormat="1" applyFont="1" applyFill="1" applyBorder="1" applyAlignment="1" applyProtection="1">
      <alignment horizontal="center"/>
    </xf>
    <xf numFmtId="1" fontId="9" fillId="0" borderId="21" xfId="0" applyNumberFormat="1" applyFont="1" applyFill="1" applyBorder="1" applyAlignment="1" applyProtection="1">
      <alignment horizontal="center"/>
    </xf>
    <xf numFmtId="2" fontId="9" fillId="47" borderId="12" xfId="0" applyNumberFormat="1" applyFont="1" applyFill="1" applyBorder="1" applyAlignment="1" applyProtection="1">
      <alignment horizontal="center"/>
    </xf>
    <xf numFmtId="166" fontId="10" fillId="0" borderId="9" xfId="0" applyNumberFormat="1" applyFont="1" applyFill="1" applyBorder="1" applyAlignment="1" applyProtection="1">
      <alignment horizontal="center"/>
    </xf>
    <xf numFmtId="166" fontId="10" fillId="0" borderId="5" xfId="0" applyNumberFormat="1" applyFont="1" applyFill="1" applyBorder="1" applyAlignment="1" applyProtection="1">
      <alignment horizontal="center"/>
    </xf>
    <xf numFmtId="166" fontId="10" fillId="0" borderId="10" xfId="0" applyNumberFormat="1" applyFont="1" applyFill="1" applyBorder="1" applyAlignment="1" applyProtection="1">
      <alignment horizontal="center"/>
    </xf>
    <xf numFmtId="0" fontId="0" fillId="2" borderId="3" xfId="0" applyFill="1" applyBorder="1" applyAlignment="1" applyProtection="1">
      <alignment horizontal="center"/>
    </xf>
    <xf numFmtId="0" fontId="0" fillId="2" borderId="8" xfId="0" applyFill="1" applyBorder="1" applyAlignment="1" applyProtection="1">
      <alignment horizontal="center"/>
    </xf>
    <xf numFmtId="166" fontId="9" fillId="0" borderId="21" xfId="0" applyNumberFormat="1" applyFont="1" applyFill="1" applyBorder="1" applyAlignment="1" applyProtection="1">
      <alignment horizontal="center"/>
    </xf>
    <xf numFmtId="1" fontId="1" fillId="0" borderId="3" xfId="546" applyNumberFormat="1" applyFont="1" applyBorder="1" applyAlignment="1" applyProtection="1">
      <alignment horizontal="center"/>
    </xf>
    <xf numFmtId="1" fontId="1" fillId="0" borderId="4" xfId="546" applyNumberFormat="1" applyFont="1" applyBorder="1" applyAlignment="1" applyProtection="1">
      <alignment horizontal="center"/>
    </xf>
    <xf numFmtId="1" fontId="1" fillId="0" borderId="8" xfId="546" applyNumberFormat="1" applyFont="1" applyBorder="1" applyAlignment="1" applyProtection="1">
      <alignment horizontal="center"/>
    </xf>
    <xf numFmtId="0" fontId="0" fillId="2" borderId="4" xfId="0" applyFill="1" applyBorder="1" applyAlignment="1" applyProtection="1">
      <alignment horizontal="center"/>
    </xf>
    <xf numFmtId="166" fontId="9" fillId="0" borderId="25" xfId="0" applyNumberFormat="1" applyFont="1" applyFill="1" applyBorder="1" applyAlignment="1" applyProtection="1">
      <alignment horizontal="center"/>
    </xf>
    <xf numFmtId="1" fontId="9" fillId="0" borderId="30" xfId="0" applyNumberFormat="1" applyFont="1" applyFill="1" applyBorder="1" applyAlignment="1" applyProtection="1">
      <alignment horizontal="center"/>
    </xf>
    <xf numFmtId="0" fontId="9" fillId="7" borderId="53" xfId="0" applyFont="1" applyFill="1" applyBorder="1" applyAlignment="1" applyProtection="1">
      <alignment horizontal="left"/>
      <protection locked="0"/>
    </xf>
    <xf numFmtId="9" fontId="9" fillId="7" borderId="53" xfId="0" applyNumberFormat="1" applyFont="1" applyFill="1" applyBorder="1" applyAlignment="1" applyProtection="1">
      <alignment horizontal="left"/>
      <protection locked="0"/>
    </xf>
    <xf numFmtId="0" fontId="9" fillId="7" borderId="0" xfId="0" applyFont="1" applyFill="1" applyBorder="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Border="1" applyAlignment="1" applyProtection="1">
      <alignment horizontal="center"/>
      <protection locked="0"/>
    </xf>
    <xf numFmtId="0" fontId="9" fillId="0" borderId="53" xfId="0" applyFont="1" applyFill="1" applyBorder="1" applyAlignment="1" applyProtection="1">
      <alignment horizontal="left" vertical="top" wrapText="1"/>
    </xf>
    <xf numFmtId="0" fontId="0" fillId="0" borderId="49" xfId="0" applyFill="1" applyBorder="1" applyAlignment="1" applyProtection="1">
      <alignment horizontal="center"/>
    </xf>
    <xf numFmtId="0" fontId="1" fillId="0" borderId="4" xfId="546" applyFont="1" applyBorder="1" applyAlignment="1" applyProtection="1">
      <alignment horizontal="center"/>
    </xf>
    <xf numFmtId="0" fontId="9" fillId="0" borderId="3" xfId="0" applyFont="1" applyBorder="1" applyAlignment="1" applyProtection="1">
      <alignment horizontal="center"/>
    </xf>
    <xf numFmtId="0" fontId="9" fillId="0" borderId="4" xfId="0" applyFont="1" applyBorder="1" applyAlignment="1" applyProtection="1">
      <alignment horizontal="center"/>
    </xf>
    <xf numFmtId="0" fontId="9" fillId="0" borderId="8" xfId="0" applyFont="1" applyBorder="1" applyAlignment="1" applyProtection="1">
      <alignment horizontal="center"/>
    </xf>
    <xf numFmtId="173" fontId="1" fillId="0" borderId="3" xfId="546" applyNumberFormat="1" applyFont="1" applyBorder="1" applyAlignment="1" applyProtection="1">
      <alignment horizontal="center"/>
    </xf>
    <xf numFmtId="173" fontId="1" fillId="0" borderId="4" xfId="546" applyNumberFormat="1" applyFont="1" applyBorder="1" applyAlignment="1" applyProtection="1">
      <alignment horizontal="center"/>
    </xf>
    <xf numFmtId="173" fontId="1" fillId="0" borderId="8" xfId="546" applyNumberFormat="1" applyFont="1" applyBorder="1" applyAlignment="1" applyProtection="1">
      <alignment horizontal="center"/>
    </xf>
    <xf numFmtId="0" fontId="0" fillId="0" borderId="3" xfId="0" applyBorder="1" applyAlignment="1" applyProtection="1">
      <alignment horizontal="center"/>
    </xf>
    <xf numFmtId="0" fontId="0" fillId="0" borderId="8" xfId="0" applyBorder="1" applyAlignment="1" applyProtection="1">
      <alignment horizontal="center"/>
    </xf>
    <xf numFmtId="0" fontId="34" fillId="0" borderId="3" xfId="0" applyFont="1" applyBorder="1" applyAlignment="1" applyProtection="1">
      <alignment horizontal="center"/>
    </xf>
    <xf numFmtId="0" fontId="34" fillId="0" borderId="8" xfId="0" applyFont="1" applyBorder="1" applyAlignment="1" applyProtection="1">
      <alignment horizontal="center"/>
    </xf>
    <xf numFmtId="0" fontId="34" fillId="2" borderId="3" xfId="0" applyFont="1" applyFill="1" applyBorder="1" applyAlignment="1" applyProtection="1">
      <alignment horizontal="center"/>
    </xf>
    <xf numFmtId="0" fontId="34" fillId="2" borderId="8" xfId="0" applyFont="1" applyFill="1" applyBorder="1" applyAlignment="1" applyProtection="1">
      <alignment horizontal="center"/>
    </xf>
    <xf numFmtId="0" fontId="0" fillId="14" borderId="3" xfId="0" applyFill="1" applyBorder="1" applyAlignment="1" applyProtection="1">
      <alignment horizontal="center"/>
    </xf>
    <xf numFmtId="0" fontId="0" fillId="14" borderId="4" xfId="0" applyFill="1" applyBorder="1" applyAlignment="1" applyProtection="1">
      <alignment horizontal="center"/>
    </xf>
    <xf numFmtId="0" fontId="0" fillId="14" borderId="8" xfId="0" applyFill="1" applyBorder="1" applyAlignment="1" applyProtection="1">
      <alignment horizontal="center"/>
    </xf>
    <xf numFmtId="0" fontId="0" fillId="0" borderId="3" xfId="0" applyFill="1" applyBorder="1" applyAlignment="1" applyProtection="1">
      <alignment horizontal="center"/>
    </xf>
    <xf numFmtId="0" fontId="0" fillId="0" borderId="4" xfId="0" applyFill="1" applyBorder="1" applyAlignment="1" applyProtection="1">
      <alignment horizontal="center"/>
    </xf>
    <xf numFmtId="0" fontId="0" fillId="0" borderId="8" xfId="0" applyFill="1" applyBorder="1" applyAlignment="1" applyProtection="1">
      <alignment horizontal="center"/>
    </xf>
    <xf numFmtId="0" fontId="9" fillId="0" borderId="1" xfId="0" applyFont="1" applyFill="1" applyBorder="1" applyAlignment="1" applyProtection="1">
      <alignment horizontal="center" vertical="center"/>
    </xf>
    <xf numFmtId="0" fontId="9" fillId="0" borderId="2" xfId="0" applyFont="1" applyFill="1" applyBorder="1" applyAlignment="1" applyProtection="1">
      <alignment horizontal="center" vertical="center"/>
    </xf>
    <xf numFmtId="0" fontId="9" fillId="0" borderId="11" xfId="0" applyFont="1" applyFill="1" applyBorder="1" applyAlignment="1" applyProtection="1">
      <alignment horizontal="center" vertical="center"/>
    </xf>
    <xf numFmtId="0" fontId="9" fillId="0" borderId="9" xfId="0" applyFont="1" applyFill="1" applyBorder="1" applyAlignment="1" applyProtection="1">
      <alignment horizontal="center" vertical="center"/>
    </xf>
    <xf numFmtId="0" fontId="9" fillId="0" borderId="5" xfId="0" applyFont="1" applyFill="1" applyBorder="1" applyAlignment="1" applyProtection="1">
      <alignment horizontal="center" vertical="center"/>
    </xf>
    <xf numFmtId="0" fontId="9" fillId="0" borderId="10" xfId="0" applyFont="1" applyFill="1" applyBorder="1" applyAlignment="1" applyProtection="1">
      <alignment horizontal="center" vertical="center"/>
    </xf>
    <xf numFmtId="0" fontId="0" fillId="0" borderId="4" xfId="0" applyBorder="1" applyAlignment="1" applyProtection="1">
      <alignment horizontal="center"/>
    </xf>
    <xf numFmtId="0" fontId="0" fillId="0" borderId="1" xfId="0" applyBorder="1" applyAlignment="1" applyProtection="1">
      <alignment horizontal="center" wrapText="1"/>
    </xf>
    <xf numFmtId="0" fontId="0" fillId="0" borderId="2" xfId="0" applyBorder="1" applyAlignment="1" applyProtection="1">
      <alignment horizontal="center" wrapText="1"/>
    </xf>
    <xf numFmtId="0" fontId="0" fillId="0" borderId="11" xfId="0" applyBorder="1" applyAlignment="1" applyProtection="1">
      <alignment horizontal="center" wrapText="1"/>
    </xf>
    <xf numFmtId="0" fontId="0" fillId="0" borderId="7" xfId="0" applyBorder="1" applyAlignment="1" applyProtection="1">
      <alignment horizontal="center" wrapText="1"/>
    </xf>
    <xf numFmtId="0" fontId="0" fillId="0" borderId="0" xfId="0" applyBorder="1" applyAlignment="1" applyProtection="1">
      <alignment horizontal="center" wrapText="1"/>
    </xf>
    <xf numFmtId="0" fontId="0" fillId="0" borderId="13" xfId="0" applyBorder="1" applyAlignment="1" applyProtection="1">
      <alignment horizontal="center" wrapText="1"/>
    </xf>
    <xf numFmtId="0" fontId="0" fillId="0" borderId="9" xfId="0" applyBorder="1" applyAlignment="1" applyProtection="1">
      <alignment horizontal="center" wrapText="1"/>
    </xf>
    <xf numFmtId="0" fontId="0" fillId="0" borderId="5" xfId="0" applyBorder="1" applyAlignment="1" applyProtection="1">
      <alignment horizontal="center" wrapText="1"/>
    </xf>
    <xf numFmtId="0" fontId="0" fillId="0" borderId="10" xfId="0" applyBorder="1" applyAlignment="1" applyProtection="1">
      <alignment horizontal="center" wrapText="1"/>
    </xf>
    <xf numFmtId="0" fontId="18" fillId="4" borderId="3" xfId="0" applyFont="1" applyFill="1" applyBorder="1" applyAlignment="1" applyProtection="1">
      <alignment horizontal="right"/>
    </xf>
    <xf numFmtId="0" fontId="18" fillId="4" borderId="4" xfId="0" applyFont="1" applyFill="1" applyBorder="1" applyAlignment="1" applyProtection="1">
      <alignment horizontal="right"/>
    </xf>
    <xf numFmtId="0" fontId="18" fillId="4" borderId="8" xfId="0" applyFont="1" applyFill="1" applyBorder="1" applyAlignment="1" applyProtection="1">
      <alignment horizontal="right"/>
    </xf>
    <xf numFmtId="0" fontId="8" fillId="0" borderId="1" xfId="0" applyFont="1" applyBorder="1" applyAlignment="1" applyProtection="1">
      <alignment horizontal="right" vertical="center" wrapText="1"/>
    </xf>
    <xf numFmtId="0" fontId="8" fillId="0" borderId="2" xfId="0" applyFont="1" applyBorder="1" applyAlignment="1" applyProtection="1">
      <alignment horizontal="right" vertical="center" wrapText="1"/>
    </xf>
    <xf numFmtId="0" fontId="8" fillId="0" borderId="11" xfId="0" applyFont="1" applyBorder="1" applyAlignment="1" applyProtection="1">
      <alignment horizontal="right" vertical="center" wrapText="1"/>
    </xf>
    <xf numFmtId="0" fontId="8" fillId="0" borderId="9" xfId="0" applyFont="1" applyBorder="1" applyAlignment="1" applyProtection="1">
      <alignment horizontal="right" vertical="center" wrapText="1"/>
    </xf>
    <xf numFmtId="0" fontId="8" fillId="0" borderId="5" xfId="0" applyFont="1" applyBorder="1" applyAlignment="1" applyProtection="1">
      <alignment horizontal="right" vertical="center" wrapText="1"/>
    </xf>
    <xf numFmtId="0" fontId="8" fillId="0" borderId="10" xfId="0" applyFont="1" applyBorder="1" applyAlignment="1" applyProtection="1">
      <alignment horizontal="right" vertical="center" wrapText="1"/>
    </xf>
    <xf numFmtId="0" fontId="21" fillId="0" borderId="3" xfId="0" applyFont="1" applyBorder="1" applyAlignment="1" applyProtection="1">
      <alignment horizontal="center"/>
    </xf>
    <xf numFmtId="0" fontId="21" fillId="0" borderId="4" xfId="0" applyFont="1" applyBorder="1" applyAlignment="1" applyProtection="1">
      <alignment horizontal="center"/>
    </xf>
    <xf numFmtId="0" fontId="21" fillId="0" borderId="8" xfId="0" applyFont="1" applyBorder="1" applyAlignment="1" applyProtection="1">
      <alignment horizontal="center"/>
    </xf>
    <xf numFmtId="164" fontId="18" fillId="0" borderId="0" xfId="0" applyNumberFormat="1" applyFont="1" applyFill="1" applyBorder="1" applyAlignment="1" applyProtection="1">
      <alignment horizontal="left" vertical="top" wrapText="1"/>
    </xf>
    <xf numFmtId="1" fontId="36" fillId="0" borderId="3" xfId="0" quotePrefix="1" applyNumberFormat="1" applyFont="1" applyFill="1" applyBorder="1" applyAlignment="1" applyProtection="1">
      <alignment horizontal="center" wrapText="1"/>
    </xf>
    <xf numFmtId="1" fontId="36" fillId="0" borderId="4" xfId="0" quotePrefix="1" applyNumberFormat="1" applyFont="1" applyFill="1" applyBorder="1" applyAlignment="1" applyProtection="1">
      <alignment horizontal="center" wrapText="1"/>
    </xf>
    <xf numFmtId="1" fontId="36" fillId="0" borderId="8" xfId="0" quotePrefix="1" applyNumberFormat="1" applyFont="1" applyFill="1" applyBorder="1" applyAlignment="1" applyProtection="1">
      <alignment horizontal="center" wrapText="1"/>
    </xf>
    <xf numFmtId="0" fontId="0" fillId="11" borderId="3" xfId="0" applyFill="1" applyBorder="1" applyAlignment="1" applyProtection="1">
      <alignment horizontal="center"/>
    </xf>
    <xf numFmtId="0" fontId="0" fillId="11" borderId="4" xfId="0" applyFill="1" applyBorder="1" applyAlignment="1" applyProtection="1">
      <alignment horizontal="center"/>
    </xf>
    <xf numFmtId="0" fontId="0" fillId="11" borderId="8" xfId="0" applyFill="1" applyBorder="1" applyAlignment="1" applyProtection="1">
      <alignment horizontal="center"/>
    </xf>
    <xf numFmtId="0" fontId="0" fillId="3" borderId="3" xfId="0" applyFill="1" applyBorder="1" applyAlignment="1" applyProtection="1">
      <alignment horizontal="center"/>
    </xf>
    <xf numFmtId="0" fontId="0" fillId="3" borderId="4" xfId="0" applyFill="1" applyBorder="1" applyAlignment="1" applyProtection="1">
      <alignment horizontal="center"/>
    </xf>
    <xf numFmtId="0" fontId="0" fillId="3" borderId="8" xfId="0" applyFill="1" applyBorder="1" applyAlignment="1" applyProtection="1">
      <alignment horizontal="center"/>
    </xf>
    <xf numFmtId="1" fontId="9" fillId="0" borderId="29" xfId="0" applyNumberFormat="1" applyFont="1" applyFill="1" applyBorder="1" applyAlignment="1" applyProtection="1">
      <alignment horizontal="center"/>
    </xf>
    <xf numFmtId="1" fontId="9" fillId="0" borderId="8" xfId="0" applyNumberFormat="1" applyFont="1" applyFill="1" applyBorder="1" applyAlignment="1" applyProtection="1">
      <alignment horizontal="center"/>
    </xf>
    <xf numFmtId="1" fontId="9" fillId="0" borderId="24" xfId="0" applyNumberFormat="1" applyFont="1" applyFill="1" applyBorder="1" applyAlignment="1" applyProtection="1">
      <alignment horizontal="center"/>
    </xf>
    <xf numFmtId="0" fontId="8" fillId="0" borderId="0" xfId="0" applyFont="1" applyAlignment="1" applyProtection="1">
      <alignment horizontal="right"/>
    </xf>
    <xf numFmtId="0" fontId="10" fillId="0" borderId="12" xfId="0" applyNumberFormat="1" applyFont="1" applyFill="1" applyBorder="1" applyAlignment="1" applyProtection="1">
      <alignment horizontal="center"/>
    </xf>
    <xf numFmtId="0" fontId="9" fillId="0" borderId="5" xfId="0" applyFont="1" applyBorder="1" applyAlignment="1" applyProtection="1">
      <alignment horizontal="left"/>
    </xf>
    <xf numFmtId="0" fontId="9" fillId="7" borderId="5" xfId="0" applyFont="1" applyFill="1" applyBorder="1" applyAlignment="1" applyProtection="1">
      <alignment horizontal="center"/>
      <protection locked="0"/>
    </xf>
    <xf numFmtId="0" fontId="9" fillId="0" borderId="0" xfId="0" applyFont="1" applyFill="1" applyBorder="1" applyAlignment="1" applyProtection="1">
      <alignment horizontal="left" vertical="center" wrapText="1" shrinkToFit="1"/>
    </xf>
    <xf numFmtId="0" fontId="9" fillId="0" borderId="5" xfId="0" applyFont="1" applyFill="1" applyBorder="1" applyAlignment="1" applyProtection="1">
      <alignment horizontal="left" vertical="top" wrapText="1"/>
    </xf>
    <xf numFmtId="0" fontId="9" fillId="7" borderId="5" xfId="0" applyFont="1" applyFill="1" applyBorder="1" applyAlignment="1" applyProtection="1">
      <alignment horizontal="left" wrapText="1" shrinkToFit="1"/>
      <protection locked="0"/>
    </xf>
    <xf numFmtId="0" fontId="21" fillId="7" borderId="5" xfId="0" applyFont="1" applyFill="1" applyBorder="1" applyAlignment="1" applyProtection="1">
      <alignment horizontal="center"/>
      <protection locked="0"/>
    </xf>
    <xf numFmtId="0" fontId="9" fillId="0" borderId="0" xfId="0" applyFont="1" applyFill="1" applyBorder="1" applyAlignment="1" applyProtection="1">
      <alignment horizontal="left" vertical="top" wrapText="1" shrinkToFit="1"/>
    </xf>
    <xf numFmtId="0" fontId="18" fillId="0" borderId="1" xfId="0" applyFont="1" applyFill="1" applyBorder="1" applyAlignment="1" applyProtection="1">
      <alignment horizontal="center" wrapText="1"/>
    </xf>
    <xf numFmtId="0" fontId="18" fillId="0" borderId="2" xfId="0" applyFont="1" applyFill="1" applyBorder="1" applyAlignment="1" applyProtection="1">
      <alignment horizontal="center" wrapText="1"/>
    </xf>
    <xf numFmtId="0" fontId="18" fillId="0" borderId="11" xfId="0" applyFont="1" applyFill="1" applyBorder="1" applyAlignment="1" applyProtection="1">
      <alignment horizontal="center" wrapText="1"/>
    </xf>
    <xf numFmtId="0" fontId="18" fillId="0" borderId="7" xfId="0" applyFont="1" applyFill="1" applyBorder="1" applyAlignment="1" applyProtection="1">
      <alignment horizontal="center" wrapText="1"/>
    </xf>
    <xf numFmtId="0" fontId="18" fillId="0" borderId="0" xfId="0" applyFont="1" applyFill="1" applyBorder="1" applyAlignment="1" applyProtection="1">
      <alignment horizontal="center" wrapText="1"/>
    </xf>
    <xf numFmtId="0" fontId="18" fillId="0" borderId="13" xfId="0" applyFont="1" applyFill="1" applyBorder="1" applyAlignment="1" applyProtection="1">
      <alignment horizontal="center" wrapText="1"/>
    </xf>
    <xf numFmtId="1" fontId="10" fillId="0" borderId="3" xfId="0" applyNumberFormat="1" applyFont="1" applyBorder="1" applyAlignment="1" applyProtection="1">
      <alignment horizontal="center"/>
    </xf>
    <xf numFmtId="1" fontId="10" fillId="0" borderId="4" xfId="0" applyNumberFormat="1" applyFont="1" applyBorder="1" applyAlignment="1" applyProtection="1">
      <alignment horizontal="center"/>
    </xf>
    <xf numFmtId="1" fontId="10" fillId="0" borderId="8" xfId="0" applyNumberFormat="1" applyFont="1" applyBorder="1" applyAlignment="1" applyProtection="1">
      <alignment horizontal="center"/>
    </xf>
    <xf numFmtId="0" fontId="8" fillId="4" borderId="3" xfId="0" applyFont="1" applyFill="1" applyBorder="1" applyAlignment="1" applyProtection="1">
      <alignment horizontal="center" wrapText="1"/>
    </xf>
    <xf numFmtId="0" fontId="8" fillId="4" borderId="4" xfId="0" applyFont="1" applyFill="1" applyBorder="1" applyAlignment="1" applyProtection="1">
      <alignment horizontal="center" wrapText="1"/>
    </xf>
    <xf numFmtId="0" fontId="8" fillId="4" borderId="8" xfId="0" applyFont="1" applyFill="1" applyBorder="1" applyAlignment="1" applyProtection="1">
      <alignment horizontal="center" wrapText="1"/>
    </xf>
    <xf numFmtId="166" fontId="8" fillId="0" borderId="8" xfId="0" applyNumberFormat="1" applyFont="1" applyFill="1" applyBorder="1" applyAlignment="1" applyProtection="1">
      <alignment horizontal="center"/>
    </xf>
    <xf numFmtId="166" fontId="8" fillId="0" borderId="12" xfId="0" applyNumberFormat="1" applyFont="1" applyFill="1" applyBorder="1" applyAlignment="1" applyProtection="1">
      <alignment horizontal="center"/>
    </xf>
    <xf numFmtId="1" fontId="8" fillId="0" borderId="3" xfId="0" applyNumberFormat="1" applyFont="1" applyFill="1" applyBorder="1" applyAlignment="1" applyProtection="1">
      <alignment horizontal="center"/>
    </xf>
    <xf numFmtId="1" fontId="8" fillId="0" borderId="4" xfId="0" applyNumberFormat="1" applyFont="1" applyFill="1" applyBorder="1" applyAlignment="1" applyProtection="1">
      <alignment horizontal="center"/>
    </xf>
    <xf numFmtId="1" fontId="8" fillId="0" borderId="8" xfId="0" applyNumberFormat="1" applyFont="1" applyFill="1" applyBorder="1" applyAlignment="1" applyProtection="1">
      <alignment horizontal="center"/>
    </xf>
    <xf numFmtId="1" fontId="10" fillId="13" borderId="9" xfId="0" applyNumberFormat="1" applyFont="1" applyFill="1" applyBorder="1" applyAlignment="1" applyProtection="1">
      <alignment horizontal="center"/>
    </xf>
    <xf numFmtId="1" fontId="10" fillId="13" borderId="5" xfId="0" applyNumberFormat="1" applyFont="1" applyFill="1" applyBorder="1" applyAlignment="1" applyProtection="1">
      <alignment horizontal="center"/>
    </xf>
    <xf numFmtId="1" fontId="10" fillId="13" borderId="10" xfId="0" applyNumberFormat="1" applyFont="1" applyFill="1" applyBorder="1" applyAlignment="1" applyProtection="1">
      <alignment horizontal="center"/>
    </xf>
    <xf numFmtId="49" fontId="7" fillId="5" borderId="2" xfId="0" applyNumberFormat="1" applyFont="1" applyFill="1" applyBorder="1" applyAlignment="1" applyProtection="1">
      <alignment horizontal="center" vertical="center"/>
    </xf>
    <xf numFmtId="49" fontId="7" fillId="5" borderId="0" xfId="0" applyNumberFormat="1" applyFont="1" applyFill="1" applyBorder="1" applyAlignment="1" applyProtection="1">
      <alignment horizontal="center" vertical="center"/>
    </xf>
    <xf numFmtId="1" fontId="10" fillId="13" borderId="12" xfId="0" applyNumberFormat="1" applyFont="1" applyFill="1" applyBorder="1" applyAlignment="1" applyProtection="1">
      <alignment horizontal="center"/>
    </xf>
    <xf numFmtId="166" fontId="16" fillId="0" borderId="1" xfId="0" applyNumberFormat="1" applyFont="1" applyFill="1" applyBorder="1" applyAlignment="1" applyProtection="1">
      <alignment horizontal="center" vertical="center"/>
    </xf>
    <xf numFmtId="166" fontId="16" fillId="0" borderId="2" xfId="0" applyNumberFormat="1" applyFont="1" applyFill="1" applyBorder="1" applyAlignment="1" applyProtection="1">
      <alignment horizontal="center" vertical="center"/>
    </xf>
    <xf numFmtId="166" fontId="16" fillId="0" borderId="11" xfId="0" applyNumberFormat="1" applyFont="1" applyFill="1" applyBorder="1" applyAlignment="1" applyProtection="1">
      <alignment horizontal="center" vertical="center"/>
    </xf>
    <xf numFmtId="166" fontId="16" fillId="0" borderId="9" xfId="0" applyNumberFormat="1" applyFont="1" applyFill="1" applyBorder="1" applyAlignment="1" applyProtection="1">
      <alignment horizontal="center" vertical="center"/>
    </xf>
    <xf numFmtId="166" fontId="16" fillId="0" borderId="5" xfId="0" applyNumberFormat="1" applyFont="1" applyFill="1" applyBorder="1" applyAlignment="1" applyProtection="1">
      <alignment horizontal="center" vertical="center"/>
    </xf>
    <xf numFmtId="166" fontId="16" fillId="0" borderId="10" xfId="0" applyNumberFormat="1" applyFont="1" applyFill="1" applyBorder="1" applyAlignment="1" applyProtection="1">
      <alignment horizontal="center" vertical="center"/>
    </xf>
    <xf numFmtId="0" fontId="10" fillId="7" borderId="3" xfId="0" applyFont="1" applyFill="1" applyBorder="1" applyAlignment="1" applyProtection="1">
      <alignment horizontal="center" wrapText="1"/>
      <protection locked="0"/>
    </xf>
    <xf numFmtId="0" fontId="10" fillId="7" borderId="8" xfId="0" applyFont="1" applyFill="1" applyBorder="1" applyAlignment="1" applyProtection="1">
      <alignment horizontal="center" wrapText="1"/>
      <protection locked="0"/>
    </xf>
    <xf numFmtId="0" fontId="8" fillId="0" borderId="4" xfId="0" applyFont="1" applyBorder="1"/>
    <xf numFmtId="0" fontId="8" fillId="0" borderId="8" xfId="0" applyFont="1" applyBorder="1"/>
    <xf numFmtId="1" fontId="10" fillId="13" borderId="3" xfId="0" applyNumberFormat="1" applyFont="1" applyFill="1" applyBorder="1" applyAlignment="1" applyProtection="1">
      <alignment horizontal="center"/>
    </xf>
    <xf numFmtId="1" fontId="10" fillId="13" borderId="4" xfId="0" applyNumberFormat="1" applyFont="1" applyFill="1" applyBorder="1" applyAlignment="1" applyProtection="1">
      <alignment horizontal="center"/>
    </xf>
    <xf numFmtId="1" fontId="10" fillId="13" borderId="8" xfId="0" applyNumberFormat="1" applyFont="1" applyFill="1" applyBorder="1" applyAlignment="1" applyProtection="1">
      <alignment horizontal="center"/>
    </xf>
    <xf numFmtId="0" fontId="8" fillId="0" borderId="9" xfId="0" applyFont="1" applyBorder="1" applyAlignment="1" applyProtection="1">
      <alignment horizontal="center"/>
    </xf>
    <xf numFmtId="0" fontId="8" fillId="0" borderId="10" xfId="0" applyFont="1" applyBorder="1" applyAlignment="1" applyProtection="1">
      <alignment horizontal="center"/>
    </xf>
    <xf numFmtId="0" fontId="21" fillId="0" borderId="3" xfId="546" applyFont="1" applyBorder="1" applyAlignment="1" applyProtection="1">
      <alignment horizontal="center"/>
    </xf>
    <xf numFmtId="0" fontId="21" fillId="0" borderId="4" xfId="546" applyFont="1" applyBorder="1" applyAlignment="1" applyProtection="1">
      <alignment horizontal="center"/>
    </xf>
    <xf numFmtId="0" fontId="21" fillId="0" borderId="8" xfId="546" applyFont="1" applyBorder="1" applyAlignment="1" applyProtection="1">
      <alignment horizontal="center"/>
    </xf>
    <xf numFmtId="0" fontId="8" fillId="0" borderId="3" xfId="546" applyFont="1" applyBorder="1" applyAlignment="1" applyProtection="1">
      <alignment horizontal="right"/>
    </xf>
    <xf numFmtId="0" fontId="8" fillId="0" borderId="4" xfId="546" applyFont="1" applyBorder="1" applyAlignment="1" applyProtection="1">
      <alignment horizontal="right"/>
    </xf>
    <xf numFmtId="0" fontId="8" fillId="0" borderId="8" xfId="546" applyFont="1" applyBorder="1" applyAlignment="1" applyProtection="1">
      <alignment horizontal="right"/>
    </xf>
    <xf numFmtId="0" fontId="18" fillId="0" borderId="1" xfId="0" applyFont="1" applyFill="1" applyBorder="1" applyAlignment="1" applyProtection="1">
      <alignment horizontal="center" vertical="center" wrapText="1"/>
    </xf>
    <xf numFmtId="0" fontId="18" fillId="0" borderId="2" xfId="0" applyFont="1" applyFill="1" applyBorder="1" applyAlignment="1" applyProtection="1">
      <alignment horizontal="center" vertical="center" wrapText="1"/>
    </xf>
    <xf numFmtId="0" fontId="18" fillId="0" borderId="11" xfId="0" applyFont="1" applyFill="1" applyBorder="1" applyAlignment="1" applyProtection="1">
      <alignment horizontal="center" vertical="center" wrapText="1"/>
    </xf>
    <xf numFmtId="0" fontId="8" fillId="0" borderId="0" xfId="0" applyFont="1" applyFill="1" applyBorder="1" applyAlignment="1" applyProtection="1">
      <alignment horizontal="left" vertical="top"/>
    </xf>
    <xf numFmtId="1" fontId="9" fillId="0" borderId="10" xfId="0" applyNumberFormat="1" applyFont="1" applyFill="1" applyBorder="1" applyAlignment="1" applyProtection="1">
      <alignment horizontal="center"/>
    </xf>
    <xf numFmtId="1" fontId="9" fillId="0" borderId="27" xfId="0" applyNumberFormat="1" applyFont="1" applyFill="1" applyBorder="1" applyAlignment="1" applyProtection="1">
      <alignment horizontal="center"/>
    </xf>
    <xf numFmtId="1" fontId="9" fillId="47" borderId="15" xfId="0" applyNumberFormat="1" applyFont="1" applyFill="1" applyBorder="1" applyAlignment="1" applyProtection="1">
      <alignment horizontal="center"/>
    </xf>
    <xf numFmtId="0" fontId="9" fillId="11" borderId="3" xfId="0" applyFont="1" applyFill="1" applyBorder="1" applyAlignment="1" applyProtection="1">
      <alignment horizontal="center"/>
    </xf>
    <xf numFmtId="0" fontId="9" fillId="11" borderId="4" xfId="0" applyFont="1" applyFill="1" applyBorder="1" applyAlignment="1" applyProtection="1">
      <alignment horizontal="center"/>
    </xf>
    <xf numFmtId="0" fontId="9" fillId="11" borderId="8" xfId="0" applyFont="1" applyFill="1" applyBorder="1" applyAlignment="1" applyProtection="1">
      <alignment horizontal="center"/>
    </xf>
    <xf numFmtId="0" fontId="8" fillId="0" borderId="47" xfId="0" applyFont="1" applyBorder="1" applyAlignment="1" applyProtection="1">
      <alignment horizontal="center" vertical="top"/>
    </xf>
    <xf numFmtId="0" fontId="8" fillId="0" borderId="48" xfId="0" applyFont="1" applyBorder="1" applyAlignment="1" applyProtection="1">
      <alignment horizontal="center" vertical="top"/>
    </xf>
    <xf numFmtId="1" fontId="9" fillId="0" borderId="22" xfId="0" applyNumberFormat="1" applyFont="1" applyFill="1" applyBorder="1" applyAlignment="1" applyProtection="1">
      <alignment horizontal="center"/>
    </xf>
    <xf numFmtId="166" fontId="9" fillId="0" borderId="15" xfId="0" applyNumberFormat="1" applyFont="1" applyFill="1" applyBorder="1" applyAlignment="1" applyProtection="1">
      <alignment horizontal="center"/>
    </xf>
    <xf numFmtId="0" fontId="18" fillId="0" borderId="12" xfId="0" applyFont="1" applyFill="1" applyBorder="1" applyAlignment="1" applyProtection="1">
      <alignment horizontal="center" vertical="center" wrapText="1"/>
    </xf>
    <xf numFmtId="1" fontId="9" fillId="0" borderId="44" xfId="0" applyNumberFormat="1" applyFont="1" applyFill="1" applyBorder="1" applyAlignment="1" applyProtection="1">
      <alignment horizontal="center"/>
    </xf>
    <xf numFmtId="1" fontId="9" fillId="0" borderId="26" xfId="0" applyNumberFormat="1" applyFont="1" applyFill="1" applyBorder="1" applyAlignment="1" applyProtection="1">
      <alignment horizontal="center"/>
    </xf>
    <xf numFmtId="0" fontId="18" fillId="47" borderId="17" xfId="0" applyNumberFormat="1" applyFont="1" applyFill="1" applyBorder="1" applyAlignment="1" applyProtection="1">
      <alignment horizontal="center"/>
    </xf>
    <xf numFmtId="0" fontId="18" fillId="0" borderId="0" xfId="0" applyFont="1" applyFill="1" applyBorder="1" applyAlignment="1" applyProtection="1">
      <alignment horizontal="left" vertical="top" wrapText="1"/>
    </xf>
    <xf numFmtId="0" fontId="9" fillId="0" borderId="0" xfId="0" applyFont="1" applyFill="1" applyBorder="1" applyAlignment="1" applyProtection="1">
      <alignment horizontal="center"/>
    </xf>
    <xf numFmtId="1" fontId="10" fillId="11" borderId="3" xfId="0" applyNumberFormat="1" applyFont="1" applyFill="1" applyBorder="1" applyAlignment="1" applyProtection="1">
      <alignment horizontal="center" vertical="center"/>
    </xf>
    <xf numFmtId="1" fontId="10" fillId="11" borderId="8" xfId="0" applyNumberFormat="1" applyFont="1" applyFill="1" applyBorder="1" applyAlignment="1" applyProtection="1">
      <alignment horizontal="center" vertical="center"/>
    </xf>
    <xf numFmtId="0" fontId="18" fillId="0" borderId="3" xfId="0" applyFont="1" applyFill="1" applyBorder="1" applyAlignment="1" applyProtection="1">
      <alignment horizontal="center" wrapText="1"/>
    </xf>
    <xf numFmtId="0" fontId="18" fillId="0" borderId="4" xfId="0" applyFont="1" applyFill="1" applyBorder="1" applyAlignment="1" applyProtection="1">
      <alignment horizontal="center" wrapText="1"/>
    </xf>
    <xf numFmtId="0" fontId="18" fillId="0" borderId="8" xfId="0" applyFont="1" applyFill="1" applyBorder="1" applyAlignment="1" applyProtection="1">
      <alignment horizontal="center" wrapText="1"/>
    </xf>
    <xf numFmtId="0" fontId="8" fillId="11" borderId="4" xfId="0" applyFont="1" applyFill="1" applyBorder="1" applyAlignment="1" applyProtection="1">
      <alignment horizontal="center"/>
    </xf>
    <xf numFmtId="0" fontId="18" fillId="50" borderId="2" xfId="0" applyFont="1" applyFill="1" applyBorder="1" applyAlignment="1">
      <alignment horizontal="center"/>
    </xf>
    <xf numFmtId="0" fontId="18" fillId="50" borderId="5" xfId="0" applyFont="1" applyFill="1" applyBorder="1" applyAlignment="1">
      <alignment horizontal="center"/>
    </xf>
    <xf numFmtId="0" fontId="18" fillId="10" borderId="7" xfId="0" applyFont="1" applyFill="1" applyBorder="1" applyAlignment="1" applyProtection="1">
      <alignment horizontal="center" wrapText="1"/>
    </xf>
    <xf numFmtId="0" fontId="18" fillId="10" borderId="0" xfId="0" applyFont="1" applyFill="1" applyBorder="1" applyAlignment="1" applyProtection="1">
      <alignment horizontal="center" wrapText="1"/>
    </xf>
    <xf numFmtId="0" fontId="10" fillId="0" borderId="13" xfId="0" applyFont="1" applyFill="1" applyBorder="1" applyAlignment="1" applyProtection="1">
      <alignment horizontal="left" vertical="top" wrapText="1"/>
    </xf>
    <xf numFmtId="166" fontId="9" fillId="0" borderId="45" xfId="0" applyNumberFormat="1" applyFont="1" applyFill="1" applyBorder="1" applyAlignment="1" applyProtection="1">
      <alignment horizontal="center"/>
    </xf>
    <xf numFmtId="166" fontId="9" fillId="0" borderId="28" xfId="0" applyNumberFormat="1" applyFont="1" applyFill="1" applyBorder="1" applyAlignment="1" applyProtection="1">
      <alignment horizontal="center"/>
    </xf>
    <xf numFmtId="0" fontId="32" fillId="0" borderId="1" xfId="0" applyFont="1" applyFill="1" applyBorder="1" applyAlignment="1" applyProtection="1">
      <alignment horizontal="center" vertical="center" wrapText="1"/>
    </xf>
    <xf numFmtId="0" fontId="32" fillId="0" borderId="2" xfId="0" applyFont="1" applyFill="1" applyBorder="1" applyAlignment="1" applyProtection="1">
      <alignment horizontal="center" vertical="center" wrapText="1"/>
    </xf>
    <xf numFmtId="0" fontId="32" fillId="0" borderId="11" xfId="0" applyFont="1" applyFill="1" applyBorder="1" applyAlignment="1" applyProtection="1">
      <alignment horizontal="center" vertical="center" wrapText="1"/>
    </xf>
    <xf numFmtId="0" fontId="32" fillId="0" borderId="7" xfId="0" applyFont="1" applyFill="1" applyBorder="1" applyAlignment="1" applyProtection="1">
      <alignment horizontal="center" vertical="center" wrapText="1"/>
    </xf>
    <xf numFmtId="0" fontId="32" fillId="0" borderId="0" xfId="0" applyFont="1" applyFill="1" applyBorder="1" applyAlignment="1" applyProtection="1">
      <alignment horizontal="center" vertical="center" wrapText="1"/>
    </xf>
    <xf numFmtId="0" fontId="32" fillId="0" borderId="13" xfId="0" applyFont="1" applyFill="1" applyBorder="1" applyAlignment="1" applyProtection="1">
      <alignment horizontal="center" vertical="center" wrapText="1"/>
    </xf>
    <xf numFmtId="49" fontId="55" fillId="5" borderId="0" xfId="0" applyNumberFormat="1" applyFont="1" applyFill="1" applyBorder="1" applyAlignment="1" applyProtection="1">
      <alignment horizontal="center" vertical="center"/>
    </xf>
    <xf numFmtId="0" fontId="56" fillId="0" borderId="1" xfId="0" applyFont="1" applyBorder="1" applyAlignment="1">
      <alignment horizontal="center" vertical="center"/>
    </xf>
    <xf numFmtId="0" fontId="0" fillId="0" borderId="2" xfId="0" applyBorder="1" applyAlignment="1"/>
    <xf numFmtId="0" fontId="0" fillId="0" borderId="11" xfId="0" applyBorder="1" applyAlignment="1"/>
    <xf numFmtId="0" fontId="0" fillId="0" borderId="9" xfId="0" applyBorder="1" applyAlignment="1"/>
    <xf numFmtId="0" fontId="0" fillId="0" borderId="5" xfId="0" applyBorder="1" applyAlignment="1"/>
    <xf numFmtId="0" fontId="0" fillId="0" borderId="10" xfId="0" applyBorder="1" applyAlignment="1"/>
    <xf numFmtId="0" fontId="6" fillId="0" borderId="5" xfId="0" applyFont="1" applyBorder="1" applyAlignment="1">
      <alignment horizontal="left" vertical="center" wrapText="1"/>
    </xf>
    <xf numFmtId="0" fontId="56" fillId="0" borderId="18" xfId="0" applyFont="1" applyBorder="1" applyAlignment="1">
      <alignment horizontal="center" vertical="center" wrapText="1"/>
    </xf>
    <xf numFmtId="0" fontId="56" fillId="0" borderId="15" xfId="0" applyFont="1" applyBorder="1" applyAlignment="1">
      <alignment horizontal="center" vertical="center" wrapText="1"/>
    </xf>
    <xf numFmtId="0" fontId="56" fillId="0" borderId="18" xfId="273" applyFont="1" applyBorder="1" applyAlignment="1">
      <alignment horizontal="center" vertical="center" wrapText="1"/>
    </xf>
    <xf numFmtId="0" fontId="56" fillId="0" borderId="15" xfId="273" applyFont="1" applyBorder="1" applyAlignment="1">
      <alignment horizontal="center" vertical="center" wrapText="1"/>
    </xf>
    <xf numFmtId="0" fontId="6" fillId="0" borderId="0" xfId="0" applyFont="1" applyBorder="1" applyAlignment="1">
      <alignment horizontal="left" vertical="center" wrapText="1"/>
    </xf>
    <xf numFmtId="0" fontId="6" fillId="0" borderId="4" xfId="0" applyFont="1" applyBorder="1" applyAlignment="1">
      <alignment horizontal="left" vertical="center" wrapText="1"/>
    </xf>
    <xf numFmtId="0" fontId="6" fillId="0" borderId="4" xfId="0" applyFont="1" applyBorder="1" applyAlignment="1">
      <alignment horizontal="left" wrapText="1"/>
    </xf>
    <xf numFmtId="169" fontId="6" fillId="0" borderId="0" xfId="273" applyNumberFormat="1" applyFont="1" applyFill="1" applyBorder="1" applyAlignment="1" applyProtection="1">
      <alignment horizontal="right"/>
    </xf>
    <xf numFmtId="0" fontId="6" fillId="0" borderId="2" xfId="273" applyFont="1" applyFill="1" applyBorder="1" applyAlignment="1" applyProtection="1">
      <alignment horizontal="center" vertical="center"/>
    </xf>
    <xf numFmtId="0" fontId="6" fillId="0" borderId="0" xfId="273" applyFont="1" applyFill="1" applyBorder="1" applyAlignment="1" applyProtection="1">
      <alignment horizontal="center" vertical="center"/>
    </xf>
    <xf numFmtId="0" fontId="66" fillId="0" borderId="0" xfId="273" applyFont="1" applyAlignment="1" applyProtection="1">
      <alignment horizontal="right" vertical="center"/>
    </xf>
    <xf numFmtId="169" fontId="6" fillId="7" borderId="5" xfId="273" applyNumberFormat="1" applyFont="1" applyFill="1" applyBorder="1" applyAlignment="1" applyProtection="1">
      <alignment horizontal="right"/>
      <protection locked="0"/>
    </xf>
    <xf numFmtId="169" fontId="6" fillId="0" borderId="4" xfId="273" applyNumberFormat="1" applyFont="1" applyFill="1" applyBorder="1" applyAlignment="1" applyProtection="1">
      <alignment horizontal="right"/>
    </xf>
    <xf numFmtId="169" fontId="6" fillId="0" borderId="5" xfId="273" applyNumberFormat="1" applyFont="1" applyFill="1" applyBorder="1" applyAlignment="1" applyProtection="1">
      <alignment horizontal="right"/>
    </xf>
    <xf numFmtId="1" fontId="6" fillId="7" borderId="4" xfId="273" applyNumberFormat="1" applyFont="1" applyFill="1" applyBorder="1" applyAlignment="1" applyProtection="1">
      <alignment horizontal="right"/>
      <protection locked="0"/>
    </xf>
    <xf numFmtId="0" fontId="6" fillId="0" borderId="4" xfId="273" applyFont="1" applyBorder="1" applyAlignment="1" applyProtection="1">
      <alignment horizontal="left"/>
    </xf>
    <xf numFmtId="3" fontId="6" fillId="0" borderId="5" xfId="273" applyNumberFormat="1" applyFont="1" applyFill="1" applyBorder="1" applyAlignment="1" applyProtection="1">
      <alignment horizontal="center"/>
    </xf>
    <xf numFmtId="3" fontId="10" fillId="0" borderId="5" xfId="273" applyNumberFormat="1" applyFill="1" applyBorder="1" applyProtection="1"/>
    <xf numFmtId="0" fontId="6" fillId="0" borderId="0" xfId="273" applyFont="1" applyAlignment="1" applyProtection="1">
      <alignment horizontal="center" vertical="center"/>
    </xf>
    <xf numFmtId="0" fontId="53" fillId="0" borderId="0" xfId="273" applyFont="1" applyAlignment="1" applyProtection="1">
      <alignment horizontal="center" vertical="center"/>
    </xf>
    <xf numFmtId="3" fontId="6" fillId="0" borderId="2" xfId="273" applyNumberFormat="1" applyFont="1" applyFill="1" applyBorder="1" applyAlignment="1" applyProtection="1">
      <alignment horizontal="center"/>
    </xf>
    <xf numFmtId="3" fontId="10" fillId="0" borderId="0" xfId="273" applyNumberFormat="1" applyFill="1" applyProtection="1"/>
    <xf numFmtId="0" fontId="56" fillId="0" borderId="0" xfId="273" applyFont="1" applyFill="1" applyBorder="1" applyAlignment="1" applyProtection="1">
      <alignment horizontal="left" vertical="top" wrapText="1"/>
    </xf>
    <xf numFmtId="0" fontId="6" fillId="0" borderId="0" xfId="273" applyFont="1" applyFill="1" applyBorder="1" applyAlignment="1" applyProtection="1">
      <alignment horizontal="left"/>
    </xf>
    <xf numFmtId="0" fontId="56" fillId="0" borderId="0" xfId="273" applyFont="1" applyBorder="1" applyAlignment="1" applyProtection="1">
      <alignment horizontal="left" vertical="center"/>
    </xf>
    <xf numFmtId="0" fontId="56" fillId="0" borderId="0" xfId="273" applyFont="1" applyAlignment="1" applyProtection="1">
      <alignment horizontal="left" vertical="center"/>
    </xf>
    <xf numFmtId="0" fontId="6" fillId="0" borderId="5" xfId="273" applyFont="1" applyBorder="1" applyAlignment="1" applyProtection="1">
      <alignment horizontal="left"/>
    </xf>
    <xf numFmtId="1" fontId="6" fillId="7" borderId="0" xfId="273" applyNumberFormat="1" applyFont="1" applyFill="1" applyBorder="1" applyAlignment="1" applyProtection="1">
      <alignment horizontal="left" vertical="center"/>
      <protection locked="0"/>
    </xf>
    <xf numFmtId="0" fontId="56" fillId="0" borderId="0" xfId="273" applyFont="1" applyBorder="1" applyAlignment="1" applyProtection="1">
      <alignment horizontal="left" vertical="center" wrapText="1"/>
    </xf>
    <xf numFmtId="0" fontId="56" fillId="0" borderId="0" xfId="273" applyFont="1" applyFill="1" applyBorder="1" applyAlignment="1" applyProtection="1">
      <alignment horizontal="left"/>
    </xf>
    <xf numFmtId="0" fontId="58" fillId="0" borderId="0" xfId="273" applyFont="1" applyFill="1" applyBorder="1" applyAlignment="1" applyProtection="1">
      <alignment horizontal="left"/>
    </xf>
    <xf numFmtId="0" fontId="6" fillId="0" borderId="3" xfId="273" applyNumberFormat="1" applyFont="1" applyFill="1" applyBorder="1" applyAlignment="1" applyProtection="1">
      <alignment horizontal="center"/>
    </xf>
    <xf numFmtId="165" fontId="6" fillId="0" borderId="4" xfId="273" applyNumberFormat="1" applyFont="1" applyFill="1" applyBorder="1" applyAlignment="1" applyProtection="1">
      <alignment horizontal="center"/>
    </xf>
    <xf numFmtId="165" fontId="6" fillId="0" borderId="8" xfId="273" applyNumberFormat="1" applyFont="1" applyFill="1" applyBorder="1" applyAlignment="1" applyProtection="1">
      <alignment horizontal="center"/>
    </xf>
    <xf numFmtId="0" fontId="6" fillId="0" borderId="5" xfId="273" applyFont="1" applyFill="1" applyBorder="1" applyAlignment="1" applyProtection="1">
      <alignment horizontal="left"/>
    </xf>
    <xf numFmtId="0" fontId="6" fillId="7" borderId="4" xfId="273" applyFont="1" applyFill="1" applyBorder="1" applyAlignment="1" applyProtection="1">
      <alignment horizontal="left"/>
      <protection locked="0"/>
    </xf>
    <xf numFmtId="0" fontId="59" fillId="0" borderId="2" xfId="273" applyFont="1" applyFill="1" applyBorder="1" applyAlignment="1" applyProtection="1">
      <alignment horizontal="left"/>
    </xf>
    <xf numFmtId="0" fontId="56" fillId="0" borderId="0" xfId="273" applyFont="1" applyFill="1" applyBorder="1" applyAlignment="1" applyProtection="1">
      <alignment horizontal="left" vertical="center"/>
    </xf>
    <xf numFmtId="0" fontId="6" fillId="0" borderId="0" xfId="273" applyFont="1" applyAlignment="1" applyProtection="1">
      <alignment horizontal="left"/>
    </xf>
    <xf numFmtId="169" fontId="6" fillId="0" borderId="0" xfId="273" applyNumberFormat="1" applyFont="1" applyFill="1" applyBorder="1" applyAlignment="1" applyProtection="1">
      <alignment horizontal="left"/>
    </xf>
    <xf numFmtId="49" fontId="55" fillId="5" borderId="0" xfId="273" applyNumberFormat="1" applyFont="1" applyFill="1" applyBorder="1" applyAlignment="1" applyProtection="1">
      <alignment horizontal="center" vertical="center"/>
    </xf>
    <xf numFmtId="0" fontId="56" fillId="0" borderId="0" xfId="273" applyFont="1" applyFill="1" applyAlignment="1" applyProtection="1">
      <alignment horizontal="left" vertical="top" wrapText="1"/>
    </xf>
    <xf numFmtId="0" fontId="56" fillId="0" borderId="0" xfId="273" applyFont="1" applyBorder="1" applyAlignment="1" applyProtection="1">
      <alignment horizontal="left" vertical="top" wrapText="1"/>
    </xf>
    <xf numFmtId="0" fontId="56" fillId="0" borderId="0" xfId="273" applyFont="1" applyAlignment="1" applyProtection="1">
      <alignment horizontal="left" vertical="top" wrapText="1"/>
    </xf>
    <xf numFmtId="169" fontId="56" fillId="0" borderId="5" xfId="273" applyNumberFormat="1" applyFont="1" applyFill="1" applyBorder="1" applyAlignment="1" applyProtection="1">
      <alignment horizontal="right"/>
    </xf>
    <xf numFmtId="169" fontId="6" fillId="7" borderId="4" xfId="273" applyNumberFormat="1" applyFont="1" applyFill="1" applyBorder="1" applyAlignment="1" applyProtection="1">
      <alignment horizontal="right"/>
      <protection locked="0"/>
    </xf>
    <xf numFmtId="0" fontId="6" fillId="0" borderId="0" xfId="273" applyFont="1" applyBorder="1" applyAlignment="1" applyProtection="1">
      <alignment horizontal="center" wrapText="1"/>
    </xf>
    <xf numFmtId="0" fontId="6" fillId="0" borderId="5" xfId="273" applyFont="1" applyBorder="1" applyAlignment="1" applyProtection="1">
      <alignment horizontal="center" wrapText="1"/>
    </xf>
    <xf numFmtId="0" fontId="6" fillId="0" borderId="0" xfId="0" applyFont="1" applyBorder="1" applyAlignment="1" applyProtection="1">
      <alignment horizontal="center" wrapText="1"/>
      <protection locked="0"/>
    </xf>
    <xf numFmtId="0" fontId="6" fillId="0" borderId="5" xfId="0" applyFont="1" applyBorder="1" applyAlignment="1" applyProtection="1">
      <alignment horizontal="center" wrapText="1"/>
      <protection locked="0"/>
    </xf>
    <xf numFmtId="0" fontId="6" fillId="0" borderId="0" xfId="273" applyFont="1" applyAlignment="1" applyProtection="1">
      <alignment horizontal="right" vertical="center"/>
    </xf>
    <xf numFmtId="2" fontId="6" fillId="0" borderId="31" xfId="273" applyNumberFormat="1" applyFont="1" applyBorder="1" applyAlignment="1" applyProtection="1">
      <alignment horizontal="center" vertical="center"/>
    </xf>
    <xf numFmtId="2" fontId="6" fillId="0" borderId="32" xfId="273" applyNumberFormat="1" applyFont="1" applyBorder="1" applyAlignment="1" applyProtection="1">
      <alignment horizontal="center" vertical="center"/>
    </xf>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2" fontId="56" fillId="51" borderId="31" xfId="273" applyNumberFormat="1" applyFont="1" applyFill="1" applyBorder="1" applyAlignment="1" applyProtection="1">
      <alignment horizontal="center" vertical="center"/>
    </xf>
    <xf numFmtId="2" fontId="56" fillId="51" borderId="32" xfId="273" applyNumberFormat="1" applyFont="1" applyFill="1" applyBorder="1" applyAlignment="1" applyProtection="1">
      <alignment horizontal="center" vertical="center"/>
    </xf>
    <xf numFmtId="3" fontId="10" fillId="0" borderId="0" xfId="273" applyNumberFormat="1" applyFont="1" applyAlignment="1">
      <alignment horizontal="left" vertical="top" wrapText="1"/>
    </xf>
    <xf numFmtId="0" fontId="6" fillId="0" borderId="5" xfId="0" applyFont="1" applyBorder="1" applyAlignment="1" applyProtection="1">
      <alignment horizontal="center"/>
    </xf>
    <xf numFmtId="0" fontId="25" fillId="0" borderId="2" xfId="0" applyFont="1" applyBorder="1" applyAlignment="1">
      <alignment horizontal="left"/>
    </xf>
  </cellXfs>
  <cellStyles count="574">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3" xfId="5" xr:uid="{00000000-0005-0000-0000-000004000000}"/>
    <cellStyle name="20% - Accent1 3" xfId="6" xr:uid="{00000000-0005-0000-0000-000005000000}"/>
    <cellStyle name="20% - Accent1 3 2" xfId="7" xr:uid="{00000000-0005-0000-0000-000006000000}"/>
    <cellStyle name="20% - Accent1 4" xfId="8" xr:uid="{00000000-0005-0000-0000-000007000000}"/>
    <cellStyle name="20% - Accent2" xfId="9" builtinId="34" customBuiltin="1"/>
    <cellStyle name="20% - Accent2 2" xfId="10" xr:uid="{00000000-0005-0000-0000-000009000000}"/>
    <cellStyle name="20% - Accent2 2 2" xfId="11" xr:uid="{00000000-0005-0000-0000-00000A000000}"/>
    <cellStyle name="20% - Accent2 2 2 2" xfId="12" xr:uid="{00000000-0005-0000-0000-00000B000000}"/>
    <cellStyle name="20% - Accent2 2 3" xfId="13" xr:uid="{00000000-0005-0000-0000-00000C000000}"/>
    <cellStyle name="20% - Accent2 3" xfId="14" xr:uid="{00000000-0005-0000-0000-00000D000000}"/>
    <cellStyle name="20% - Accent2 3 2" xfId="15" xr:uid="{00000000-0005-0000-0000-00000E000000}"/>
    <cellStyle name="20% - Accent2 4" xfId="16" xr:uid="{00000000-0005-0000-0000-00000F000000}"/>
    <cellStyle name="20% - Accent3" xfId="17" builtinId="38" customBuiltin="1"/>
    <cellStyle name="20% - Accent3 2" xfId="18" xr:uid="{00000000-0005-0000-0000-000011000000}"/>
    <cellStyle name="20% - Accent3 2 2" xfId="19" xr:uid="{00000000-0005-0000-0000-000012000000}"/>
    <cellStyle name="20% - Accent3 2 2 2" xfId="20" xr:uid="{00000000-0005-0000-0000-000013000000}"/>
    <cellStyle name="20% - Accent3 2 3" xfId="21" xr:uid="{00000000-0005-0000-0000-000014000000}"/>
    <cellStyle name="20% - Accent3 3" xfId="22" xr:uid="{00000000-0005-0000-0000-000015000000}"/>
    <cellStyle name="20% - Accent3 3 2" xfId="23" xr:uid="{00000000-0005-0000-0000-000016000000}"/>
    <cellStyle name="20% - Accent3 4" xfId="24" xr:uid="{00000000-0005-0000-0000-000017000000}"/>
    <cellStyle name="20% - Accent4" xfId="25" builtinId="42" customBuiltin="1"/>
    <cellStyle name="20% - Accent4 2" xfId="26" xr:uid="{00000000-0005-0000-0000-000019000000}"/>
    <cellStyle name="20% - Accent4 2 2" xfId="27" xr:uid="{00000000-0005-0000-0000-00001A000000}"/>
    <cellStyle name="20% - Accent4 2 2 2" xfId="28" xr:uid="{00000000-0005-0000-0000-00001B000000}"/>
    <cellStyle name="20% - Accent4 2 3" xfId="29" xr:uid="{00000000-0005-0000-0000-00001C000000}"/>
    <cellStyle name="20% - Accent4 3" xfId="30" xr:uid="{00000000-0005-0000-0000-00001D000000}"/>
    <cellStyle name="20% - Accent4 3 2" xfId="31" xr:uid="{00000000-0005-0000-0000-00001E000000}"/>
    <cellStyle name="20% - Accent4 4" xfId="32" xr:uid="{00000000-0005-0000-0000-00001F000000}"/>
    <cellStyle name="20% - Accent5" xfId="33" builtinId="46" customBuiltin="1"/>
    <cellStyle name="20% - Accent5 2" xfId="34" xr:uid="{00000000-0005-0000-0000-000021000000}"/>
    <cellStyle name="20% - Accent5 2 2" xfId="35" xr:uid="{00000000-0005-0000-0000-000022000000}"/>
    <cellStyle name="20% - Accent5 2 2 2" xfId="36" xr:uid="{00000000-0005-0000-0000-000023000000}"/>
    <cellStyle name="20% - Accent5 2 3" xfId="37" xr:uid="{00000000-0005-0000-0000-000024000000}"/>
    <cellStyle name="20% - Accent5 3" xfId="38" xr:uid="{00000000-0005-0000-0000-000025000000}"/>
    <cellStyle name="20% - Accent5 3 2" xfId="39" xr:uid="{00000000-0005-0000-0000-000026000000}"/>
    <cellStyle name="20% - Accent5 4" xfId="40" xr:uid="{00000000-0005-0000-0000-000027000000}"/>
    <cellStyle name="20% - Accent6" xfId="41" builtinId="50" customBuiltin="1"/>
    <cellStyle name="20% - Accent6 2" xfId="42" xr:uid="{00000000-0005-0000-0000-000029000000}"/>
    <cellStyle name="20% - Accent6 2 2" xfId="43" xr:uid="{00000000-0005-0000-0000-00002A000000}"/>
    <cellStyle name="20% - Accent6 2 2 2" xfId="44" xr:uid="{00000000-0005-0000-0000-00002B000000}"/>
    <cellStyle name="20% - Accent6 2 3" xfId="45" xr:uid="{00000000-0005-0000-0000-00002C000000}"/>
    <cellStyle name="20% - Accent6 3" xfId="46" xr:uid="{00000000-0005-0000-0000-00002D000000}"/>
    <cellStyle name="20% - Accent6 3 2" xfId="47" xr:uid="{00000000-0005-0000-0000-00002E000000}"/>
    <cellStyle name="20% - Accent6 4" xfId="48" xr:uid="{00000000-0005-0000-0000-00002F000000}"/>
    <cellStyle name="40% - Accent1" xfId="49" builtinId="31" customBuiltin="1"/>
    <cellStyle name="40% - Accent1 2" xfId="50" xr:uid="{00000000-0005-0000-0000-000031000000}"/>
    <cellStyle name="40% - Accent1 2 2" xfId="51" xr:uid="{00000000-0005-0000-0000-000032000000}"/>
    <cellStyle name="40% - Accent1 2 2 2" xfId="52" xr:uid="{00000000-0005-0000-0000-000033000000}"/>
    <cellStyle name="40% - Accent1 2 3" xfId="53" xr:uid="{00000000-0005-0000-0000-000034000000}"/>
    <cellStyle name="40% - Accent1 3" xfId="54" xr:uid="{00000000-0005-0000-0000-000035000000}"/>
    <cellStyle name="40% - Accent1 3 2" xfId="55" xr:uid="{00000000-0005-0000-0000-000036000000}"/>
    <cellStyle name="40% - Accent1 4" xfId="56" xr:uid="{00000000-0005-0000-0000-000037000000}"/>
    <cellStyle name="40% - Accent2" xfId="57" builtinId="35" customBuiltin="1"/>
    <cellStyle name="40% - Accent2 2" xfId="58" xr:uid="{00000000-0005-0000-0000-000039000000}"/>
    <cellStyle name="40% - Accent2 2 2" xfId="59" xr:uid="{00000000-0005-0000-0000-00003A000000}"/>
    <cellStyle name="40% - Accent2 2 2 2" xfId="60" xr:uid="{00000000-0005-0000-0000-00003B000000}"/>
    <cellStyle name="40% - Accent2 2 3" xfId="61" xr:uid="{00000000-0005-0000-0000-00003C000000}"/>
    <cellStyle name="40% - Accent2 3" xfId="62" xr:uid="{00000000-0005-0000-0000-00003D000000}"/>
    <cellStyle name="40% - Accent2 3 2" xfId="63" xr:uid="{00000000-0005-0000-0000-00003E000000}"/>
    <cellStyle name="40% - Accent2 4" xfId="64" xr:uid="{00000000-0005-0000-0000-00003F000000}"/>
    <cellStyle name="40% - Accent3" xfId="65" builtinId="39" customBuiltin="1"/>
    <cellStyle name="40% - Accent3 2" xfId="66" xr:uid="{00000000-0005-0000-0000-000041000000}"/>
    <cellStyle name="40% - Accent3 2 2" xfId="67" xr:uid="{00000000-0005-0000-0000-000042000000}"/>
    <cellStyle name="40% - Accent3 2 2 2" xfId="68" xr:uid="{00000000-0005-0000-0000-000043000000}"/>
    <cellStyle name="40% - Accent3 2 3" xfId="69" xr:uid="{00000000-0005-0000-0000-000044000000}"/>
    <cellStyle name="40% - Accent3 3" xfId="70" xr:uid="{00000000-0005-0000-0000-000045000000}"/>
    <cellStyle name="40% - Accent3 3 2" xfId="71" xr:uid="{00000000-0005-0000-0000-000046000000}"/>
    <cellStyle name="40% - Accent3 4" xfId="72" xr:uid="{00000000-0005-0000-0000-000047000000}"/>
    <cellStyle name="40% - Accent4" xfId="73" builtinId="43" customBuiltin="1"/>
    <cellStyle name="40% - Accent4 2" xfId="74" xr:uid="{00000000-0005-0000-0000-000049000000}"/>
    <cellStyle name="40% - Accent4 2 2" xfId="75" xr:uid="{00000000-0005-0000-0000-00004A000000}"/>
    <cellStyle name="40% - Accent4 2 2 2" xfId="76" xr:uid="{00000000-0005-0000-0000-00004B000000}"/>
    <cellStyle name="40% - Accent4 2 3" xfId="77" xr:uid="{00000000-0005-0000-0000-00004C000000}"/>
    <cellStyle name="40% - Accent4 3" xfId="78" xr:uid="{00000000-0005-0000-0000-00004D000000}"/>
    <cellStyle name="40% - Accent4 3 2" xfId="79" xr:uid="{00000000-0005-0000-0000-00004E000000}"/>
    <cellStyle name="40% - Accent4 4" xfId="80" xr:uid="{00000000-0005-0000-0000-00004F000000}"/>
    <cellStyle name="40% - Accent5" xfId="81" builtinId="47" customBuiltin="1"/>
    <cellStyle name="40% - Accent5 2" xfId="82" xr:uid="{00000000-0005-0000-0000-000051000000}"/>
    <cellStyle name="40% - Accent5 2 2" xfId="83" xr:uid="{00000000-0005-0000-0000-000052000000}"/>
    <cellStyle name="40% - Accent5 2 2 2" xfId="84" xr:uid="{00000000-0005-0000-0000-000053000000}"/>
    <cellStyle name="40% - Accent5 2 3" xfId="85" xr:uid="{00000000-0005-0000-0000-000054000000}"/>
    <cellStyle name="40% - Accent5 3" xfId="86" xr:uid="{00000000-0005-0000-0000-000055000000}"/>
    <cellStyle name="40% - Accent5 3 2" xfId="87" xr:uid="{00000000-0005-0000-0000-000056000000}"/>
    <cellStyle name="40% - Accent5 4" xfId="88" xr:uid="{00000000-0005-0000-0000-000057000000}"/>
    <cellStyle name="40% - Accent6" xfId="89" builtinId="51" customBuiltin="1"/>
    <cellStyle name="40% - Accent6 2" xfId="90" xr:uid="{00000000-0005-0000-0000-000059000000}"/>
    <cellStyle name="40% - Accent6 2 2" xfId="91" xr:uid="{00000000-0005-0000-0000-00005A000000}"/>
    <cellStyle name="40% - Accent6 2 2 2" xfId="92" xr:uid="{00000000-0005-0000-0000-00005B000000}"/>
    <cellStyle name="40% - Accent6 2 3" xfId="93" xr:uid="{00000000-0005-0000-0000-00005C000000}"/>
    <cellStyle name="40% - Accent6 3" xfId="94" xr:uid="{00000000-0005-0000-0000-00005D000000}"/>
    <cellStyle name="40% - Accent6 3 2" xfId="95" xr:uid="{00000000-0005-0000-0000-00005E000000}"/>
    <cellStyle name="40% - Accent6 4" xfId="96" xr:uid="{00000000-0005-0000-0000-00005F000000}"/>
    <cellStyle name="60% - Accent1" xfId="97" builtinId="32" customBuiltin="1"/>
    <cellStyle name="60% - Accent1 2" xfId="98" xr:uid="{00000000-0005-0000-0000-000061000000}"/>
    <cellStyle name="60% - Accent2" xfId="99" builtinId="36" customBuiltin="1"/>
    <cellStyle name="60% - Accent3" xfId="100" builtinId="40" customBuiltin="1"/>
    <cellStyle name="60% - Accent3 2" xfId="101" xr:uid="{00000000-0005-0000-0000-000064000000}"/>
    <cellStyle name="60% - Accent4" xfId="102" builtinId="44" customBuiltin="1"/>
    <cellStyle name="60% - Accent4 2" xfId="103" xr:uid="{00000000-0005-0000-0000-000066000000}"/>
    <cellStyle name="60% - Accent5" xfId="104" builtinId="48" customBuiltin="1"/>
    <cellStyle name="60% - Accent6" xfId="105" builtinId="52" customBuiltin="1"/>
    <cellStyle name="60% - Accent6 2" xfId="106" xr:uid="{00000000-0005-0000-0000-000069000000}"/>
    <cellStyle name="Accent1" xfId="107" builtinId="29" customBuiltin="1"/>
    <cellStyle name="Accent1 2" xfId="108" xr:uid="{00000000-0005-0000-0000-00006B000000}"/>
    <cellStyle name="Accent2" xfId="109" builtinId="33" customBuiltin="1"/>
    <cellStyle name="Accent2 2" xfId="110" xr:uid="{00000000-0005-0000-0000-00006D000000}"/>
    <cellStyle name="Accent3" xfId="111" builtinId="37" customBuiltin="1"/>
    <cellStyle name="Accent3 2" xfId="112" xr:uid="{00000000-0005-0000-0000-00006F000000}"/>
    <cellStyle name="Accent4" xfId="113" builtinId="41" customBuiltin="1"/>
    <cellStyle name="Accent4 2" xfId="114" xr:uid="{00000000-0005-0000-0000-000071000000}"/>
    <cellStyle name="Accent5" xfId="115" builtinId="45" customBuiltin="1"/>
    <cellStyle name="Accent6" xfId="116" builtinId="49" customBuiltin="1"/>
    <cellStyle name="Bad" xfId="117" builtinId="27" customBuiltin="1"/>
    <cellStyle name="Bad 2" xfId="118" xr:uid="{00000000-0005-0000-0000-000075000000}"/>
    <cellStyle name="Calculation" xfId="119" builtinId="22" customBuiltin="1"/>
    <cellStyle name="Calculation 2" xfId="120" xr:uid="{00000000-0005-0000-0000-000077000000}"/>
    <cellStyle name="Check Cell" xfId="121" builtinId="23" customBuiltin="1"/>
    <cellStyle name="Comma 2" xfId="122" xr:uid="{00000000-0005-0000-0000-000079000000}"/>
    <cellStyle name="Comma 2 2" xfId="123" xr:uid="{00000000-0005-0000-0000-00007A000000}"/>
    <cellStyle name="Comma 3" xfId="124" xr:uid="{00000000-0005-0000-0000-00007B000000}"/>
    <cellStyle name="Comma 4" xfId="125" xr:uid="{00000000-0005-0000-0000-00007C000000}"/>
    <cellStyle name="Comma 4 2" xfId="126" xr:uid="{00000000-0005-0000-0000-00007D000000}"/>
    <cellStyle name="Comma 4 2 2" xfId="127" xr:uid="{00000000-0005-0000-0000-00007E000000}"/>
    <cellStyle name="Comma 4 2 2 2" xfId="128" xr:uid="{00000000-0005-0000-0000-00007F000000}"/>
    <cellStyle name="Comma 4 2 2 2 2" xfId="129" xr:uid="{00000000-0005-0000-0000-000080000000}"/>
    <cellStyle name="Comma 4 2 2 2 2 2" xfId="130" xr:uid="{00000000-0005-0000-0000-000081000000}"/>
    <cellStyle name="Comma 4 2 2 2 3" xfId="131" xr:uid="{00000000-0005-0000-0000-000082000000}"/>
    <cellStyle name="Comma 4 2 2 3" xfId="132" xr:uid="{00000000-0005-0000-0000-000083000000}"/>
    <cellStyle name="Comma 4 2 2 3 2" xfId="133" xr:uid="{00000000-0005-0000-0000-000084000000}"/>
    <cellStyle name="Comma 4 2 2 4" xfId="134" xr:uid="{00000000-0005-0000-0000-000085000000}"/>
    <cellStyle name="Comma 4 2 2 5" xfId="135" xr:uid="{00000000-0005-0000-0000-000086000000}"/>
    <cellStyle name="Comma 4 2 3" xfId="136" xr:uid="{00000000-0005-0000-0000-000087000000}"/>
    <cellStyle name="Comma 4 2 3 2" xfId="137" xr:uid="{00000000-0005-0000-0000-000088000000}"/>
    <cellStyle name="Comma 4 2 3 2 2" xfId="138" xr:uid="{00000000-0005-0000-0000-000089000000}"/>
    <cellStyle name="Comma 4 2 3 3" xfId="139" xr:uid="{00000000-0005-0000-0000-00008A000000}"/>
    <cellStyle name="Comma 4 2 4" xfId="140" xr:uid="{00000000-0005-0000-0000-00008B000000}"/>
    <cellStyle name="Comma 4 2 4 2" xfId="141" xr:uid="{00000000-0005-0000-0000-00008C000000}"/>
    <cellStyle name="Comma 4 2 5" xfId="142" xr:uid="{00000000-0005-0000-0000-00008D000000}"/>
    <cellStyle name="Comma 4 2 6" xfId="143" xr:uid="{00000000-0005-0000-0000-00008E000000}"/>
    <cellStyle name="Comma 4 3" xfId="144" xr:uid="{00000000-0005-0000-0000-00008F000000}"/>
    <cellStyle name="Comma 4 3 2" xfId="145" xr:uid="{00000000-0005-0000-0000-000090000000}"/>
    <cellStyle name="Comma 4 3 2 2" xfId="146" xr:uid="{00000000-0005-0000-0000-000091000000}"/>
    <cellStyle name="Comma 4 3 2 2 2" xfId="147" xr:uid="{00000000-0005-0000-0000-000092000000}"/>
    <cellStyle name="Comma 4 3 2 3" xfId="148" xr:uid="{00000000-0005-0000-0000-000093000000}"/>
    <cellStyle name="Comma 4 3 3" xfId="149" xr:uid="{00000000-0005-0000-0000-000094000000}"/>
    <cellStyle name="Comma 4 3 3 2" xfId="150" xr:uid="{00000000-0005-0000-0000-000095000000}"/>
    <cellStyle name="Comma 4 3 4" xfId="151" xr:uid="{00000000-0005-0000-0000-000096000000}"/>
    <cellStyle name="Comma 4 3 5" xfId="152" xr:uid="{00000000-0005-0000-0000-000097000000}"/>
    <cellStyle name="Comma 4 4" xfId="153" xr:uid="{00000000-0005-0000-0000-000098000000}"/>
    <cellStyle name="Comma 4 4 2" xfId="154" xr:uid="{00000000-0005-0000-0000-000099000000}"/>
    <cellStyle name="Comma 4 4 2 2" xfId="155" xr:uid="{00000000-0005-0000-0000-00009A000000}"/>
    <cellStyle name="Comma 4 4 3" xfId="156" xr:uid="{00000000-0005-0000-0000-00009B000000}"/>
    <cellStyle name="Comma 4 5" xfId="157" xr:uid="{00000000-0005-0000-0000-00009C000000}"/>
    <cellStyle name="Comma 4 5 2" xfId="158" xr:uid="{00000000-0005-0000-0000-00009D000000}"/>
    <cellStyle name="Comma 4 6" xfId="159" xr:uid="{00000000-0005-0000-0000-00009E000000}"/>
    <cellStyle name="Comma 4 7" xfId="160" xr:uid="{00000000-0005-0000-0000-00009F000000}"/>
    <cellStyle name="Comma 5" xfId="161" xr:uid="{00000000-0005-0000-0000-0000A0000000}"/>
    <cellStyle name="Comma 5 2" xfId="162" xr:uid="{00000000-0005-0000-0000-0000A1000000}"/>
    <cellStyle name="Comma 6" xfId="163" xr:uid="{00000000-0005-0000-0000-0000A2000000}"/>
    <cellStyle name="Currency" xfId="164" builtinId="4"/>
    <cellStyle name="Currency 10" xfId="165" xr:uid="{00000000-0005-0000-0000-0000A4000000}"/>
    <cellStyle name="Currency 10 2" xfId="166" xr:uid="{00000000-0005-0000-0000-0000A5000000}"/>
    <cellStyle name="Currency 10 3" xfId="167" xr:uid="{00000000-0005-0000-0000-0000A6000000}"/>
    <cellStyle name="Currency 10 4" xfId="168" xr:uid="{00000000-0005-0000-0000-0000A7000000}"/>
    <cellStyle name="Currency 11" xfId="169" xr:uid="{00000000-0005-0000-0000-0000A8000000}"/>
    <cellStyle name="Currency 11 2" xfId="170" xr:uid="{00000000-0005-0000-0000-0000A9000000}"/>
    <cellStyle name="Currency 12" xfId="171" xr:uid="{00000000-0005-0000-0000-0000AA000000}"/>
    <cellStyle name="Currency 2" xfId="172" xr:uid="{00000000-0005-0000-0000-0000AB000000}"/>
    <cellStyle name="Currency 2 2" xfId="173" xr:uid="{00000000-0005-0000-0000-0000AC000000}"/>
    <cellStyle name="Currency 2 3" xfId="174" xr:uid="{00000000-0005-0000-0000-0000AD000000}"/>
    <cellStyle name="Currency 2 3 2" xfId="175" xr:uid="{00000000-0005-0000-0000-0000AE000000}"/>
    <cellStyle name="Currency 2 3 3" xfId="176" xr:uid="{00000000-0005-0000-0000-0000AF000000}"/>
    <cellStyle name="Currency 3" xfId="177" xr:uid="{00000000-0005-0000-0000-0000B0000000}"/>
    <cellStyle name="Currency 3 2" xfId="178" xr:uid="{00000000-0005-0000-0000-0000B1000000}"/>
    <cellStyle name="Currency 3 2 2" xfId="179" xr:uid="{00000000-0005-0000-0000-0000B2000000}"/>
    <cellStyle name="Currency 3 2 2 2" xfId="180" xr:uid="{00000000-0005-0000-0000-0000B3000000}"/>
    <cellStyle name="Currency 3 2 2 2 2" xfId="181" xr:uid="{00000000-0005-0000-0000-0000B4000000}"/>
    <cellStyle name="Currency 3 2 2 3" xfId="182" xr:uid="{00000000-0005-0000-0000-0000B5000000}"/>
    <cellStyle name="Currency 3 2 3" xfId="183" xr:uid="{00000000-0005-0000-0000-0000B6000000}"/>
    <cellStyle name="Currency 3 2 3 2" xfId="184" xr:uid="{00000000-0005-0000-0000-0000B7000000}"/>
    <cellStyle name="Currency 3 2 4" xfId="185" xr:uid="{00000000-0005-0000-0000-0000B8000000}"/>
    <cellStyle name="Currency 3 2 5" xfId="186" xr:uid="{00000000-0005-0000-0000-0000B9000000}"/>
    <cellStyle name="Currency 3 3" xfId="187" xr:uid="{00000000-0005-0000-0000-0000BA000000}"/>
    <cellStyle name="Currency 4" xfId="188" xr:uid="{00000000-0005-0000-0000-0000BB000000}"/>
    <cellStyle name="Currency 4 2" xfId="189" xr:uid="{00000000-0005-0000-0000-0000BC000000}"/>
    <cellStyle name="Currency 4 3" xfId="190" xr:uid="{00000000-0005-0000-0000-0000BD000000}"/>
    <cellStyle name="Currency 4 3 2" xfId="191" xr:uid="{00000000-0005-0000-0000-0000BE000000}"/>
    <cellStyle name="Currency 4 4" xfId="192" xr:uid="{00000000-0005-0000-0000-0000BF000000}"/>
    <cellStyle name="Currency 4 5" xfId="193" xr:uid="{00000000-0005-0000-0000-0000C0000000}"/>
    <cellStyle name="Currency 5" xfId="194" xr:uid="{00000000-0005-0000-0000-0000C1000000}"/>
    <cellStyle name="Currency 5 2" xfId="195" xr:uid="{00000000-0005-0000-0000-0000C2000000}"/>
    <cellStyle name="Currency 5 2 2" xfId="196" xr:uid="{00000000-0005-0000-0000-0000C3000000}"/>
    <cellStyle name="Currency 5 2 2 2" xfId="197" xr:uid="{00000000-0005-0000-0000-0000C4000000}"/>
    <cellStyle name="Currency 5 2 2 2 2" xfId="198" xr:uid="{00000000-0005-0000-0000-0000C5000000}"/>
    <cellStyle name="Currency 5 2 2 2 2 2" xfId="199" xr:uid="{00000000-0005-0000-0000-0000C6000000}"/>
    <cellStyle name="Currency 5 2 2 2 3" xfId="200" xr:uid="{00000000-0005-0000-0000-0000C7000000}"/>
    <cellStyle name="Currency 5 2 2 3" xfId="201" xr:uid="{00000000-0005-0000-0000-0000C8000000}"/>
    <cellStyle name="Currency 5 2 2 3 2" xfId="202" xr:uid="{00000000-0005-0000-0000-0000C9000000}"/>
    <cellStyle name="Currency 5 2 2 4" xfId="203" xr:uid="{00000000-0005-0000-0000-0000CA000000}"/>
    <cellStyle name="Currency 5 2 2 5" xfId="204" xr:uid="{00000000-0005-0000-0000-0000CB000000}"/>
    <cellStyle name="Currency 5 2 3" xfId="205" xr:uid="{00000000-0005-0000-0000-0000CC000000}"/>
    <cellStyle name="Currency 5 2 4" xfId="206" xr:uid="{00000000-0005-0000-0000-0000CD000000}"/>
    <cellStyle name="Currency 5 2 4 2" xfId="207" xr:uid="{00000000-0005-0000-0000-0000CE000000}"/>
    <cellStyle name="Currency 5 2 5" xfId="208" xr:uid="{00000000-0005-0000-0000-0000CF000000}"/>
    <cellStyle name="Currency 5 2 6" xfId="209" xr:uid="{00000000-0005-0000-0000-0000D0000000}"/>
    <cellStyle name="Currency 5 3" xfId="210" xr:uid="{00000000-0005-0000-0000-0000D1000000}"/>
    <cellStyle name="Currency 5 3 2" xfId="211" xr:uid="{00000000-0005-0000-0000-0000D2000000}"/>
    <cellStyle name="Currency 5 3 2 2" xfId="212" xr:uid="{00000000-0005-0000-0000-0000D3000000}"/>
    <cellStyle name="Currency 5 3 2 2 2" xfId="213" xr:uid="{00000000-0005-0000-0000-0000D4000000}"/>
    <cellStyle name="Currency 5 3 2 3" xfId="214" xr:uid="{00000000-0005-0000-0000-0000D5000000}"/>
    <cellStyle name="Currency 5 3 3" xfId="215" xr:uid="{00000000-0005-0000-0000-0000D6000000}"/>
    <cellStyle name="Currency 5 3 3 2" xfId="216" xr:uid="{00000000-0005-0000-0000-0000D7000000}"/>
    <cellStyle name="Currency 5 3 4" xfId="217" xr:uid="{00000000-0005-0000-0000-0000D8000000}"/>
    <cellStyle name="Currency 5 3 5" xfId="218" xr:uid="{00000000-0005-0000-0000-0000D9000000}"/>
    <cellStyle name="Currency 5 4" xfId="219" xr:uid="{00000000-0005-0000-0000-0000DA000000}"/>
    <cellStyle name="Currency 5 5" xfId="220" xr:uid="{00000000-0005-0000-0000-0000DB000000}"/>
    <cellStyle name="Currency 5 5 2" xfId="221" xr:uid="{00000000-0005-0000-0000-0000DC000000}"/>
    <cellStyle name="Currency 5 6" xfId="222" xr:uid="{00000000-0005-0000-0000-0000DD000000}"/>
    <cellStyle name="Currency 5 7" xfId="223" xr:uid="{00000000-0005-0000-0000-0000DE000000}"/>
    <cellStyle name="Currency 6" xfId="224" xr:uid="{00000000-0005-0000-0000-0000DF000000}"/>
    <cellStyle name="Currency 6 2" xfId="225" xr:uid="{00000000-0005-0000-0000-0000E0000000}"/>
    <cellStyle name="Currency 6 3" xfId="226" xr:uid="{00000000-0005-0000-0000-0000E1000000}"/>
    <cellStyle name="Currency 7" xfId="227" xr:uid="{00000000-0005-0000-0000-0000E2000000}"/>
    <cellStyle name="Currency 7 2" xfId="228" xr:uid="{00000000-0005-0000-0000-0000E3000000}"/>
    <cellStyle name="Currency 7 3" xfId="229" xr:uid="{00000000-0005-0000-0000-0000E4000000}"/>
    <cellStyle name="Currency 7 4" xfId="230" xr:uid="{00000000-0005-0000-0000-0000E5000000}"/>
    <cellStyle name="Currency 8" xfId="231" xr:uid="{00000000-0005-0000-0000-0000E6000000}"/>
    <cellStyle name="Currency 8 2" xfId="232" xr:uid="{00000000-0005-0000-0000-0000E7000000}"/>
    <cellStyle name="Currency 9" xfId="233" xr:uid="{00000000-0005-0000-0000-0000E8000000}"/>
    <cellStyle name="Currency 9 2" xfId="234" xr:uid="{00000000-0005-0000-0000-0000E9000000}"/>
    <cellStyle name="Explanatory Text" xfId="235" builtinId="53" customBuiltin="1"/>
    <cellStyle name="Good" xfId="236" builtinId="26" customBuiltin="1"/>
    <cellStyle name="Heading 1" xfId="237" builtinId="16" customBuiltin="1"/>
    <cellStyle name="Heading 1 2" xfId="238" xr:uid="{00000000-0005-0000-0000-0000ED000000}"/>
    <cellStyle name="Heading 2" xfId="239" builtinId="17" customBuiltin="1"/>
    <cellStyle name="Heading 2 2" xfId="240" xr:uid="{00000000-0005-0000-0000-0000EF000000}"/>
    <cellStyle name="Heading 3" xfId="241" builtinId="18" customBuiltin="1"/>
    <cellStyle name="Heading 3 2" xfId="242" xr:uid="{00000000-0005-0000-0000-0000F1000000}"/>
    <cellStyle name="Heading 4" xfId="243" builtinId="19" customBuiltin="1"/>
    <cellStyle name="Heading 4 2" xfId="244" xr:uid="{00000000-0005-0000-0000-0000F3000000}"/>
    <cellStyle name="Hyperlink" xfId="245" builtinId="8"/>
    <cellStyle name="Hyperlink 2" xfId="246" xr:uid="{00000000-0005-0000-0000-0000F5000000}"/>
    <cellStyle name="Hyperlink 2 2" xfId="247" xr:uid="{00000000-0005-0000-0000-0000F6000000}"/>
    <cellStyle name="Input" xfId="248" builtinId="20" customBuiltin="1"/>
    <cellStyle name="Label" xfId="249" xr:uid="{00000000-0005-0000-0000-0000F8000000}"/>
    <cellStyle name="Label No Shade" xfId="250" xr:uid="{00000000-0005-0000-0000-0000F9000000}"/>
    <cellStyle name="Label Shaded" xfId="251" xr:uid="{00000000-0005-0000-0000-0000FA000000}"/>
    <cellStyle name="Linked Cell" xfId="252" builtinId="24" customBuiltin="1"/>
    <cellStyle name="Neutral" xfId="253" builtinId="28" customBuiltin="1"/>
    <cellStyle name="Normal" xfId="0" builtinId="0"/>
    <cellStyle name="Normal 10" xfId="254" xr:uid="{00000000-0005-0000-0000-0000FE000000}"/>
    <cellStyle name="Normal 10 2" xfId="255" xr:uid="{00000000-0005-0000-0000-0000FF000000}"/>
    <cellStyle name="Normal 10 3" xfId="256" xr:uid="{00000000-0005-0000-0000-000000010000}"/>
    <cellStyle name="Normal 11" xfId="257" xr:uid="{00000000-0005-0000-0000-000001010000}"/>
    <cellStyle name="Normal 11 2" xfId="258" xr:uid="{00000000-0005-0000-0000-000002010000}"/>
    <cellStyle name="Normal 11 2 3" xfId="259" xr:uid="{00000000-0005-0000-0000-000003010000}"/>
    <cellStyle name="Normal 11 3" xfId="260" xr:uid="{00000000-0005-0000-0000-000004010000}"/>
    <cellStyle name="Normal 12" xfId="261" xr:uid="{00000000-0005-0000-0000-000005010000}"/>
    <cellStyle name="Normal 12 2" xfId="262" xr:uid="{00000000-0005-0000-0000-000006010000}"/>
    <cellStyle name="Normal 12 2 2" xfId="263" xr:uid="{00000000-0005-0000-0000-000007010000}"/>
    <cellStyle name="Normal 12 2 2 2" xfId="264" xr:uid="{00000000-0005-0000-0000-000008010000}"/>
    <cellStyle name="Normal 12 2 3" xfId="265" xr:uid="{00000000-0005-0000-0000-000009010000}"/>
    <cellStyle name="Normal 12 3" xfId="266" xr:uid="{00000000-0005-0000-0000-00000A010000}"/>
    <cellStyle name="Normal 12 3 2" xfId="267" xr:uid="{00000000-0005-0000-0000-00000B010000}"/>
    <cellStyle name="Normal 12 4" xfId="268" xr:uid="{00000000-0005-0000-0000-00000C010000}"/>
    <cellStyle name="Normal 12 5" xfId="269" xr:uid="{00000000-0005-0000-0000-00000D010000}"/>
    <cellStyle name="Normal 13" xfId="270" xr:uid="{00000000-0005-0000-0000-00000E010000}"/>
    <cellStyle name="Normal 13 2" xfId="271" xr:uid="{00000000-0005-0000-0000-00000F010000}"/>
    <cellStyle name="Normal 14" xfId="272" xr:uid="{00000000-0005-0000-0000-000010010000}"/>
    <cellStyle name="Normal 2" xfId="273" xr:uid="{00000000-0005-0000-0000-000011010000}"/>
    <cellStyle name="Normal 2 2" xfId="274" xr:uid="{00000000-0005-0000-0000-000012010000}"/>
    <cellStyle name="Normal 2 2 2" xfId="275" xr:uid="{00000000-0005-0000-0000-000013010000}"/>
    <cellStyle name="Normal 2 2 2 2" xfId="276" xr:uid="{00000000-0005-0000-0000-000014010000}"/>
    <cellStyle name="Normal 2 2 2 3" xfId="277" xr:uid="{00000000-0005-0000-0000-000015010000}"/>
    <cellStyle name="Normal 2 2 2 4" xfId="278" xr:uid="{00000000-0005-0000-0000-000016010000}"/>
    <cellStyle name="Normal 2 3" xfId="279" xr:uid="{00000000-0005-0000-0000-000017010000}"/>
    <cellStyle name="Normal 2 3 2" xfId="280" xr:uid="{00000000-0005-0000-0000-000018010000}"/>
    <cellStyle name="Normal 2 4" xfId="281" xr:uid="{00000000-0005-0000-0000-000019010000}"/>
    <cellStyle name="Normal 2 4 2" xfId="282" xr:uid="{00000000-0005-0000-0000-00001A010000}"/>
    <cellStyle name="Normal 2 4 2 2" xfId="283" xr:uid="{00000000-0005-0000-0000-00001B010000}"/>
    <cellStyle name="Normal 2 4 2 3" xfId="284" xr:uid="{00000000-0005-0000-0000-00001C010000}"/>
    <cellStyle name="Normal 2 4 2 3 2" xfId="285" xr:uid="{00000000-0005-0000-0000-00001D010000}"/>
    <cellStyle name="Normal 2 4 2 3 2 2" xfId="286" xr:uid="{00000000-0005-0000-0000-00001E010000}"/>
    <cellStyle name="Normal 2 4 2 3 2 2 2" xfId="287" xr:uid="{00000000-0005-0000-0000-00001F010000}"/>
    <cellStyle name="Normal 2 4 2 3 2 3" xfId="288" xr:uid="{00000000-0005-0000-0000-000020010000}"/>
    <cellStyle name="Normal 2 4 2 3 3" xfId="289" xr:uid="{00000000-0005-0000-0000-000021010000}"/>
    <cellStyle name="Normal 2 4 2 3 3 2" xfId="290" xr:uid="{00000000-0005-0000-0000-000022010000}"/>
    <cellStyle name="Normal 2 4 2 3 4" xfId="291" xr:uid="{00000000-0005-0000-0000-000023010000}"/>
    <cellStyle name="Normal 2 4 2 4" xfId="292" xr:uid="{00000000-0005-0000-0000-000024010000}"/>
    <cellStyle name="Normal 2 4 2 4 2" xfId="293" xr:uid="{00000000-0005-0000-0000-000025010000}"/>
    <cellStyle name="Normal 2 4 2 4 2 2" xfId="294" xr:uid="{00000000-0005-0000-0000-000026010000}"/>
    <cellStyle name="Normal 2 4 2 4 3" xfId="295" xr:uid="{00000000-0005-0000-0000-000027010000}"/>
    <cellStyle name="Normal 2 4 2 5" xfId="296" xr:uid="{00000000-0005-0000-0000-000028010000}"/>
    <cellStyle name="Normal 2 4 2 5 2" xfId="297" xr:uid="{00000000-0005-0000-0000-000029010000}"/>
    <cellStyle name="Normal 2 4 2 6" xfId="298" xr:uid="{00000000-0005-0000-0000-00002A010000}"/>
    <cellStyle name="Normal 2 4 3" xfId="299" xr:uid="{00000000-0005-0000-0000-00002B010000}"/>
    <cellStyle name="Normal 2 4 3 2" xfId="300" xr:uid="{00000000-0005-0000-0000-00002C010000}"/>
    <cellStyle name="Normal 2 4 3 3" xfId="301" xr:uid="{00000000-0005-0000-0000-00002D010000}"/>
    <cellStyle name="Normal 2 4 3 3 2" xfId="302" xr:uid="{00000000-0005-0000-0000-00002E010000}"/>
    <cellStyle name="Normal 2 4 3 3 2 2" xfId="303" xr:uid="{00000000-0005-0000-0000-00002F010000}"/>
    <cellStyle name="Normal 2 4 3 3 3" xfId="304" xr:uid="{00000000-0005-0000-0000-000030010000}"/>
    <cellStyle name="Normal 2 4 4" xfId="305" xr:uid="{00000000-0005-0000-0000-000031010000}"/>
    <cellStyle name="Normal 2 4 5" xfId="306" xr:uid="{00000000-0005-0000-0000-000032010000}"/>
    <cellStyle name="Normal 2 4 5 2" xfId="307" xr:uid="{00000000-0005-0000-0000-000033010000}"/>
    <cellStyle name="Normal 2 4 5 2 2" xfId="308" xr:uid="{00000000-0005-0000-0000-000034010000}"/>
    <cellStyle name="Normal 2 4 5 2 2 2" xfId="309" xr:uid="{00000000-0005-0000-0000-000035010000}"/>
    <cellStyle name="Normal 2 4 5 2 3" xfId="310" xr:uid="{00000000-0005-0000-0000-000036010000}"/>
    <cellStyle name="Normal 2 4 5 3" xfId="311" xr:uid="{00000000-0005-0000-0000-000037010000}"/>
    <cellStyle name="Normal 2 4 5 3 2" xfId="312" xr:uid="{00000000-0005-0000-0000-000038010000}"/>
    <cellStyle name="Normal 2 4 5 4" xfId="313" xr:uid="{00000000-0005-0000-0000-000039010000}"/>
    <cellStyle name="Normal 2 4 6" xfId="314" xr:uid="{00000000-0005-0000-0000-00003A010000}"/>
    <cellStyle name="Normal 2 4 7" xfId="315" xr:uid="{00000000-0005-0000-0000-00003B010000}"/>
    <cellStyle name="Normal 2 4 7 2" xfId="316" xr:uid="{00000000-0005-0000-0000-00003C010000}"/>
    <cellStyle name="Normal 2 4 8" xfId="317" xr:uid="{00000000-0005-0000-0000-00003D010000}"/>
    <cellStyle name="Normal 2 5" xfId="318" xr:uid="{00000000-0005-0000-0000-00003E010000}"/>
    <cellStyle name="Normal 2 5 2" xfId="319" xr:uid="{00000000-0005-0000-0000-00003F010000}"/>
    <cellStyle name="Normal 2 5 3" xfId="320" xr:uid="{00000000-0005-0000-0000-000040010000}"/>
    <cellStyle name="Normal 2 5 4" xfId="321" xr:uid="{00000000-0005-0000-0000-000041010000}"/>
    <cellStyle name="Normal 2 5 4 2" xfId="322" xr:uid="{00000000-0005-0000-0000-000042010000}"/>
    <cellStyle name="Normal 2 5 4 2 2" xfId="323" xr:uid="{00000000-0005-0000-0000-000043010000}"/>
    <cellStyle name="Normal 2 5 4 3" xfId="324" xr:uid="{00000000-0005-0000-0000-000044010000}"/>
    <cellStyle name="Normal 2 6" xfId="325" xr:uid="{00000000-0005-0000-0000-000045010000}"/>
    <cellStyle name="Normal 3" xfId="326" xr:uid="{00000000-0005-0000-0000-000046010000}"/>
    <cellStyle name="Normal 3 2" xfId="327" xr:uid="{00000000-0005-0000-0000-000047010000}"/>
    <cellStyle name="Normal 3 2 2" xfId="328" xr:uid="{00000000-0005-0000-0000-000048010000}"/>
    <cellStyle name="Normal 3 2 3" xfId="329" xr:uid="{00000000-0005-0000-0000-000049010000}"/>
    <cellStyle name="Normal 3 2 3 2" xfId="330" xr:uid="{00000000-0005-0000-0000-00004A010000}"/>
    <cellStyle name="Normal 3 2 3 2 2" xfId="331" xr:uid="{00000000-0005-0000-0000-00004B010000}"/>
    <cellStyle name="Normal 3 2 3 3" xfId="332" xr:uid="{00000000-0005-0000-0000-00004C010000}"/>
    <cellStyle name="Normal 3 3" xfId="333" xr:uid="{00000000-0005-0000-0000-00004D010000}"/>
    <cellStyle name="Normal 3 3 2" xfId="334" xr:uid="{00000000-0005-0000-0000-00004E010000}"/>
    <cellStyle name="Normal 3 3 3" xfId="335" xr:uid="{00000000-0005-0000-0000-00004F010000}"/>
    <cellStyle name="Normal 3 4" xfId="336" xr:uid="{00000000-0005-0000-0000-000050010000}"/>
    <cellStyle name="Normal 3 5" xfId="337" xr:uid="{00000000-0005-0000-0000-000051010000}"/>
    <cellStyle name="Normal 4" xfId="338" xr:uid="{00000000-0005-0000-0000-000052010000}"/>
    <cellStyle name="Normal 4 2" xfId="339" xr:uid="{00000000-0005-0000-0000-000053010000}"/>
    <cellStyle name="Normal 4 2 2" xfId="340" xr:uid="{00000000-0005-0000-0000-000054010000}"/>
    <cellStyle name="Normal 4 2 2 2" xfId="341" xr:uid="{00000000-0005-0000-0000-000055010000}"/>
    <cellStyle name="Normal 4 2 2 3" xfId="342" xr:uid="{00000000-0005-0000-0000-000056010000}"/>
    <cellStyle name="Normal 4 2 2 3 2" xfId="343" xr:uid="{00000000-0005-0000-0000-000057010000}"/>
    <cellStyle name="Normal 4 2 2 3 2 2" xfId="344" xr:uid="{00000000-0005-0000-0000-000058010000}"/>
    <cellStyle name="Normal 4 2 2 3 2 2 2" xfId="345" xr:uid="{00000000-0005-0000-0000-000059010000}"/>
    <cellStyle name="Normal 4 2 2 3 2 3" xfId="346" xr:uid="{00000000-0005-0000-0000-00005A010000}"/>
    <cellStyle name="Normal 4 2 2 3 3" xfId="347" xr:uid="{00000000-0005-0000-0000-00005B010000}"/>
    <cellStyle name="Normal 4 2 2 3 3 2" xfId="348" xr:uid="{00000000-0005-0000-0000-00005C010000}"/>
    <cellStyle name="Normal 4 2 2 3 4" xfId="349" xr:uid="{00000000-0005-0000-0000-00005D010000}"/>
    <cellStyle name="Normal 4 2 2 4" xfId="350" xr:uid="{00000000-0005-0000-0000-00005E010000}"/>
    <cellStyle name="Normal 4 2 2 4 2" xfId="351" xr:uid="{00000000-0005-0000-0000-00005F010000}"/>
    <cellStyle name="Normal 4 2 2 4 2 2" xfId="352" xr:uid="{00000000-0005-0000-0000-000060010000}"/>
    <cellStyle name="Normal 4 2 2 4 3" xfId="353" xr:uid="{00000000-0005-0000-0000-000061010000}"/>
    <cellStyle name="Normal 4 2 2 5" xfId="354" xr:uid="{00000000-0005-0000-0000-000062010000}"/>
    <cellStyle name="Normal 4 2 2 5 2" xfId="355" xr:uid="{00000000-0005-0000-0000-000063010000}"/>
    <cellStyle name="Normal 4 2 2 6" xfId="356" xr:uid="{00000000-0005-0000-0000-000064010000}"/>
    <cellStyle name="Normal 4 2 3" xfId="357" xr:uid="{00000000-0005-0000-0000-000065010000}"/>
    <cellStyle name="Normal 4 2 4" xfId="358" xr:uid="{00000000-0005-0000-0000-000066010000}"/>
    <cellStyle name="Normal 4 2 4 2" xfId="359" xr:uid="{00000000-0005-0000-0000-000067010000}"/>
    <cellStyle name="Normal 4 2 4 2 2" xfId="360" xr:uid="{00000000-0005-0000-0000-000068010000}"/>
    <cellStyle name="Normal 4 2 4 2 2 2" xfId="361" xr:uid="{00000000-0005-0000-0000-000069010000}"/>
    <cellStyle name="Normal 4 2 4 2 3" xfId="362" xr:uid="{00000000-0005-0000-0000-00006A010000}"/>
    <cellStyle name="Normal 4 2 4 3" xfId="363" xr:uid="{00000000-0005-0000-0000-00006B010000}"/>
    <cellStyle name="Normal 4 2 4 3 2" xfId="364" xr:uid="{00000000-0005-0000-0000-00006C010000}"/>
    <cellStyle name="Normal 4 2 4 4" xfId="365" xr:uid="{00000000-0005-0000-0000-00006D010000}"/>
    <cellStyle name="Normal 4 2 5" xfId="366" xr:uid="{00000000-0005-0000-0000-00006E010000}"/>
    <cellStyle name="Normal 4 2 5 2" xfId="367" xr:uid="{00000000-0005-0000-0000-00006F010000}"/>
    <cellStyle name="Normal 4 2 6" xfId="368" xr:uid="{00000000-0005-0000-0000-000070010000}"/>
    <cellStyle name="Normal 4 3" xfId="369" xr:uid="{00000000-0005-0000-0000-000071010000}"/>
    <cellStyle name="Normal 4 3 2" xfId="370" xr:uid="{00000000-0005-0000-0000-000072010000}"/>
    <cellStyle name="Normal 4 3 2 2" xfId="371" xr:uid="{00000000-0005-0000-0000-000073010000}"/>
    <cellStyle name="Normal 4 3 2 2 2" xfId="372" xr:uid="{00000000-0005-0000-0000-000074010000}"/>
    <cellStyle name="Normal 4 3 2 2 2 2" xfId="373" xr:uid="{00000000-0005-0000-0000-000075010000}"/>
    <cellStyle name="Normal 4 3 2 2 2 2 2" xfId="374" xr:uid="{00000000-0005-0000-0000-000076010000}"/>
    <cellStyle name="Normal 4 3 2 2 2 3" xfId="375" xr:uid="{00000000-0005-0000-0000-000077010000}"/>
    <cellStyle name="Normal 4 3 2 3" xfId="376" xr:uid="{00000000-0005-0000-0000-000078010000}"/>
    <cellStyle name="Normal 4 3 3" xfId="377" xr:uid="{00000000-0005-0000-0000-000079010000}"/>
    <cellStyle name="Normal 4 3 3 2" xfId="378" xr:uid="{00000000-0005-0000-0000-00007A010000}"/>
    <cellStyle name="Normal 4 3 3 2 2" xfId="379" xr:uid="{00000000-0005-0000-0000-00007B010000}"/>
    <cellStyle name="Normal 4 3 3 3" xfId="380" xr:uid="{00000000-0005-0000-0000-00007C010000}"/>
    <cellStyle name="Normal 4 4" xfId="381" xr:uid="{00000000-0005-0000-0000-00007D010000}"/>
    <cellStyle name="Normal 4 4 2" xfId="382" xr:uid="{00000000-0005-0000-0000-00007E010000}"/>
    <cellStyle name="Normal 4 4 2 2" xfId="383" xr:uid="{00000000-0005-0000-0000-00007F010000}"/>
    <cellStyle name="Normal 4 4 2 2 2" xfId="384" xr:uid="{00000000-0005-0000-0000-000080010000}"/>
    <cellStyle name="Normal 4 4 2 2 2 2" xfId="385" xr:uid="{00000000-0005-0000-0000-000081010000}"/>
    <cellStyle name="Normal 4 4 2 2 3" xfId="386" xr:uid="{00000000-0005-0000-0000-000082010000}"/>
    <cellStyle name="Normal 4 4 2 3" xfId="387" xr:uid="{00000000-0005-0000-0000-000083010000}"/>
    <cellStyle name="Normal 4 4 2 3 2" xfId="388" xr:uid="{00000000-0005-0000-0000-000084010000}"/>
    <cellStyle name="Normal 4 4 2 4" xfId="389" xr:uid="{00000000-0005-0000-0000-000085010000}"/>
    <cellStyle name="Normal 4 4 3" xfId="390" xr:uid="{00000000-0005-0000-0000-000086010000}"/>
    <cellStyle name="Normal 4 4 3 2" xfId="391" xr:uid="{00000000-0005-0000-0000-000087010000}"/>
    <cellStyle name="Normal 4 4 3 2 2" xfId="392" xr:uid="{00000000-0005-0000-0000-000088010000}"/>
    <cellStyle name="Normal 4 4 3 3" xfId="393" xr:uid="{00000000-0005-0000-0000-000089010000}"/>
    <cellStyle name="Normal 4 4 4" xfId="394" xr:uid="{00000000-0005-0000-0000-00008A010000}"/>
    <cellStyle name="Normal 4 4 4 2" xfId="395" xr:uid="{00000000-0005-0000-0000-00008B010000}"/>
    <cellStyle name="Normal 4 4 5" xfId="396" xr:uid="{00000000-0005-0000-0000-00008C010000}"/>
    <cellStyle name="Normal 4 5" xfId="397" xr:uid="{00000000-0005-0000-0000-00008D010000}"/>
    <cellStyle name="Normal 4 6" xfId="398" xr:uid="{00000000-0005-0000-0000-00008E010000}"/>
    <cellStyle name="Normal 4 6 2" xfId="399" xr:uid="{00000000-0005-0000-0000-00008F010000}"/>
    <cellStyle name="Normal 4 6 2 2" xfId="400" xr:uid="{00000000-0005-0000-0000-000090010000}"/>
    <cellStyle name="Normal 4 6 2 2 2" xfId="401" xr:uid="{00000000-0005-0000-0000-000091010000}"/>
    <cellStyle name="Normal 4 6 2 3" xfId="402" xr:uid="{00000000-0005-0000-0000-000092010000}"/>
    <cellStyle name="Normal 4 6 3" xfId="403" xr:uid="{00000000-0005-0000-0000-000093010000}"/>
    <cellStyle name="Normal 4 6 3 2" xfId="404" xr:uid="{00000000-0005-0000-0000-000094010000}"/>
    <cellStyle name="Normal 4 6 4" xfId="405" xr:uid="{00000000-0005-0000-0000-000095010000}"/>
    <cellStyle name="Normal 4 7" xfId="406" xr:uid="{00000000-0005-0000-0000-000096010000}"/>
    <cellStyle name="Normal 4 7 2" xfId="407" xr:uid="{00000000-0005-0000-0000-000097010000}"/>
    <cellStyle name="Normal 4 8" xfId="408" xr:uid="{00000000-0005-0000-0000-000098010000}"/>
    <cellStyle name="Normal 5" xfId="409" xr:uid="{00000000-0005-0000-0000-000099010000}"/>
    <cellStyle name="Normal 5 2" xfId="410" xr:uid="{00000000-0005-0000-0000-00009A010000}"/>
    <cellStyle name="Normal 5 2 2" xfId="411" xr:uid="{00000000-0005-0000-0000-00009B010000}"/>
    <cellStyle name="Normal 5 2 2 2" xfId="412" xr:uid="{00000000-0005-0000-0000-00009C010000}"/>
    <cellStyle name="Normal 5 2 2 2 2" xfId="413" xr:uid="{00000000-0005-0000-0000-00009D010000}"/>
    <cellStyle name="Normal 5 2 2 2 2 2" xfId="414" xr:uid="{00000000-0005-0000-0000-00009E010000}"/>
    <cellStyle name="Normal 5 2 2 2 2 2 2" xfId="415" xr:uid="{00000000-0005-0000-0000-00009F010000}"/>
    <cellStyle name="Normal 5 2 2 2 2 3" xfId="416" xr:uid="{00000000-0005-0000-0000-0000A0010000}"/>
    <cellStyle name="Normal 5 2 2 2 3" xfId="417" xr:uid="{00000000-0005-0000-0000-0000A1010000}"/>
    <cellStyle name="Normal 5 2 2 2 3 2" xfId="418" xr:uid="{00000000-0005-0000-0000-0000A2010000}"/>
    <cellStyle name="Normal 5 2 2 2 4" xfId="419" xr:uid="{00000000-0005-0000-0000-0000A3010000}"/>
    <cellStyle name="Normal 5 2 2 3" xfId="420" xr:uid="{00000000-0005-0000-0000-0000A4010000}"/>
    <cellStyle name="Normal 5 2 2 3 2" xfId="421" xr:uid="{00000000-0005-0000-0000-0000A5010000}"/>
    <cellStyle name="Normal 5 2 2 3 2 2" xfId="422" xr:uid="{00000000-0005-0000-0000-0000A6010000}"/>
    <cellStyle name="Normal 5 2 2 3 3" xfId="423" xr:uid="{00000000-0005-0000-0000-0000A7010000}"/>
    <cellStyle name="Normal 5 2 2 4" xfId="424" xr:uid="{00000000-0005-0000-0000-0000A8010000}"/>
    <cellStyle name="Normal 5 2 2 4 2" xfId="425" xr:uid="{00000000-0005-0000-0000-0000A9010000}"/>
    <cellStyle name="Normal 5 2 2 5" xfId="426" xr:uid="{00000000-0005-0000-0000-0000AA010000}"/>
    <cellStyle name="Normal 5 2 3" xfId="427" xr:uid="{00000000-0005-0000-0000-0000AB010000}"/>
    <cellStyle name="Normal 5 2 3 2" xfId="428" xr:uid="{00000000-0005-0000-0000-0000AC010000}"/>
    <cellStyle name="Normal 5 2 3 2 2" xfId="429" xr:uid="{00000000-0005-0000-0000-0000AD010000}"/>
    <cellStyle name="Normal 5 2 3 2 2 2" xfId="430" xr:uid="{00000000-0005-0000-0000-0000AE010000}"/>
    <cellStyle name="Normal 5 2 3 2 3" xfId="431" xr:uid="{00000000-0005-0000-0000-0000AF010000}"/>
    <cellStyle name="Normal 5 2 3 3" xfId="432" xr:uid="{00000000-0005-0000-0000-0000B0010000}"/>
    <cellStyle name="Normal 5 2 3 3 2" xfId="433" xr:uid="{00000000-0005-0000-0000-0000B1010000}"/>
    <cellStyle name="Normal 5 2 3 4" xfId="434" xr:uid="{00000000-0005-0000-0000-0000B2010000}"/>
    <cellStyle name="Normal 5 2 4" xfId="435" xr:uid="{00000000-0005-0000-0000-0000B3010000}"/>
    <cellStyle name="Normal 5 2 4 2" xfId="436" xr:uid="{00000000-0005-0000-0000-0000B4010000}"/>
    <cellStyle name="Normal 5 2 4 2 2" xfId="437" xr:uid="{00000000-0005-0000-0000-0000B5010000}"/>
    <cellStyle name="Normal 5 2 4 3" xfId="438" xr:uid="{00000000-0005-0000-0000-0000B6010000}"/>
    <cellStyle name="Normal 5 2 5" xfId="439" xr:uid="{00000000-0005-0000-0000-0000B7010000}"/>
    <cellStyle name="Normal 5 2 5 2" xfId="440" xr:uid="{00000000-0005-0000-0000-0000B8010000}"/>
    <cellStyle name="Normal 5 2 6" xfId="441" xr:uid="{00000000-0005-0000-0000-0000B9010000}"/>
    <cellStyle name="Normal 5 3" xfId="442" xr:uid="{00000000-0005-0000-0000-0000BA010000}"/>
    <cellStyle name="Normal 5 3 2" xfId="443" xr:uid="{00000000-0005-0000-0000-0000BB010000}"/>
    <cellStyle name="Normal 5 3 3" xfId="444" xr:uid="{00000000-0005-0000-0000-0000BC010000}"/>
    <cellStyle name="Normal 5 3 3 2" xfId="445" xr:uid="{00000000-0005-0000-0000-0000BD010000}"/>
    <cellStyle name="Normal 5 3 3 2 2" xfId="446" xr:uid="{00000000-0005-0000-0000-0000BE010000}"/>
    <cellStyle name="Normal 5 3 3 2 2 2" xfId="447" xr:uid="{00000000-0005-0000-0000-0000BF010000}"/>
    <cellStyle name="Normal 5 3 3 2 3" xfId="448" xr:uid="{00000000-0005-0000-0000-0000C0010000}"/>
    <cellStyle name="Normal 5 3 3 3" xfId="449" xr:uid="{00000000-0005-0000-0000-0000C1010000}"/>
    <cellStyle name="Normal 5 3 3 3 2" xfId="450" xr:uid="{00000000-0005-0000-0000-0000C2010000}"/>
    <cellStyle name="Normal 5 3 3 4" xfId="451" xr:uid="{00000000-0005-0000-0000-0000C3010000}"/>
    <cellStyle name="Normal 5 3 4" xfId="452" xr:uid="{00000000-0005-0000-0000-0000C4010000}"/>
    <cellStyle name="Normal 5 3 4 2" xfId="453" xr:uid="{00000000-0005-0000-0000-0000C5010000}"/>
    <cellStyle name="Normal 5 3 4 2 2" xfId="454" xr:uid="{00000000-0005-0000-0000-0000C6010000}"/>
    <cellStyle name="Normal 5 3 4 3" xfId="455" xr:uid="{00000000-0005-0000-0000-0000C7010000}"/>
    <cellStyle name="Normal 5 3 5" xfId="456" xr:uid="{00000000-0005-0000-0000-0000C8010000}"/>
    <cellStyle name="Normal 5 3 5 2" xfId="457" xr:uid="{00000000-0005-0000-0000-0000C9010000}"/>
    <cellStyle name="Normal 5 3 6" xfId="458" xr:uid="{00000000-0005-0000-0000-0000CA010000}"/>
    <cellStyle name="Normal 5 4" xfId="459" xr:uid="{00000000-0005-0000-0000-0000CB010000}"/>
    <cellStyle name="Normal 5 4 2" xfId="460" xr:uid="{00000000-0005-0000-0000-0000CC010000}"/>
    <cellStyle name="Normal 5 4 2 2" xfId="461" xr:uid="{00000000-0005-0000-0000-0000CD010000}"/>
    <cellStyle name="Normal 5 4 2 2 2" xfId="462" xr:uid="{00000000-0005-0000-0000-0000CE010000}"/>
    <cellStyle name="Normal 5 4 2 3" xfId="463" xr:uid="{00000000-0005-0000-0000-0000CF010000}"/>
    <cellStyle name="Normal 5 4 3" xfId="464" xr:uid="{00000000-0005-0000-0000-0000D0010000}"/>
    <cellStyle name="Normal 5 4 3 2" xfId="465" xr:uid="{00000000-0005-0000-0000-0000D1010000}"/>
    <cellStyle name="Normal 5 4 4" xfId="466" xr:uid="{00000000-0005-0000-0000-0000D2010000}"/>
    <cellStyle name="Normal 5 5" xfId="467" xr:uid="{00000000-0005-0000-0000-0000D3010000}"/>
    <cellStyle name="Normal 5 5 2" xfId="468" xr:uid="{00000000-0005-0000-0000-0000D4010000}"/>
    <cellStyle name="Normal 5 5 2 2" xfId="469" xr:uid="{00000000-0005-0000-0000-0000D5010000}"/>
    <cellStyle name="Normal 5 5 3" xfId="470" xr:uid="{00000000-0005-0000-0000-0000D6010000}"/>
    <cellStyle name="Normal 5 6" xfId="471" xr:uid="{00000000-0005-0000-0000-0000D7010000}"/>
    <cellStyle name="Normal 5 6 2" xfId="472" xr:uid="{00000000-0005-0000-0000-0000D8010000}"/>
    <cellStyle name="Normal 5 7" xfId="473" xr:uid="{00000000-0005-0000-0000-0000D9010000}"/>
    <cellStyle name="Normal 6" xfId="474" xr:uid="{00000000-0005-0000-0000-0000DA010000}"/>
    <cellStyle name="Normal 6 2" xfId="475" xr:uid="{00000000-0005-0000-0000-0000DB010000}"/>
    <cellStyle name="Normal 6 3" xfId="476" xr:uid="{00000000-0005-0000-0000-0000DC010000}"/>
    <cellStyle name="Normal 6 3 2" xfId="477" xr:uid="{00000000-0005-0000-0000-0000DD010000}"/>
    <cellStyle name="Normal 6 3 3" xfId="478" xr:uid="{00000000-0005-0000-0000-0000DE010000}"/>
    <cellStyle name="Normal 7" xfId="479" xr:uid="{00000000-0005-0000-0000-0000DF010000}"/>
    <cellStyle name="Normal 7 2" xfId="480" xr:uid="{00000000-0005-0000-0000-0000E0010000}"/>
    <cellStyle name="Normal 8" xfId="481" xr:uid="{00000000-0005-0000-0000-0000E1010000}"/>
    <cellStyle name="Normal 8 2" xfId="482" xr:uid="{00000000-0005-0000-0000-0000E2010000}"/>
    <cellStyle name="Normal 8 2 2" xfId="483" xr:uid="{00000000-0005-0000-0000-0000E3010000}"/>
    <cellStyle name="Normal 8 2 2 2" xfId="484" xr:uid="{00000000-0005-0000-0000-0000E4010000}"/>
    <cellStyle name="Normal 8 2 2 2 2" xfId="485" xr:uid="{00000000-0005-0000-0000-0000E5010000}"/>
    <cellStyle name="Normal 8 2 2 2 2 2" xfId="486" xr:uid="{00000000-0005-0000-0000-0000E6010000}"/>
    <cellStyle name="Normal 8 2 2 2 3" xfId="487" xr:uid="{00000000-0005-0000-0000-0000E7010000}"/>
    <cellStyle name="Normal 8 2 2 3" xfId="488" xr:uid="{00000000-0005-0000-0000-0000E8010000}"/>
    <cellStyle name="Normal 8 2 2 3 2" xfId="489" xr:uid="{00000000-0005-0000-0000-0000E9010000}"/>
    <cellStyle name="Normal 8 2 2 4" xfId="490" xr:uid="{00000000-0005-0000-0000-0000EA010000}"/>
    <cellStyle name="Normal 8 2 3" xfId="491" xr:uid="{00000000-0005-0000-0000-0000EB010000}"/>
    <cellStyle name="Normal 8 2 3 2" xfId="492" xr:uid="{00000000-0005-0000-0000-0000EC010000}"/>
    <cellStyle name="Normal 8 2 3 2 2" xfId="493" xr:uid="{00000000-0005-0000-0000-0000ED010000}"/>
    <cellStyle name="Normal 8 2 3 3" xfId="494" xr:uid="{00000000-0005-0000-0000-0000EE010000}"/>
    <cellStyle name="Normal 8 2 4" xfId="495" xr:uid="{00000000-0005-0000-0000-0000EF010000}"/>
    <cellStyle name="Normal 8 2 4 2" xfId="496" xr:uid="{00000000-0005-0000-0000-0000F0010000}"/>
    <cellStyle name="Normal 8 2 5" xfId="497" xr:uid="{00000000-0005-0000-0000-0000F1010000}"/>
    <cellStyle name="Normal 8 3" xfId="498" xr:uid="{00000000-0005-0000-0000-0000F2010000}"/>
    <cellStyle name="Normal 8 3 2" xfId="499" xr:uid="{00000000-0005-0000-0000-0000F3010000}"/>
    <cellStyle name="Normal 8 3 2 2" xfId="500" xr:uid="{00000000-0005-0000-0000-0000F4010000}"/>
    <cellStyle name="Normal 8 3 2 2 2" xfId="501" xr:uid="{00000000-0005-0000-0000-0000F5010000}"/>
    <cellStyle name="Normal 8 3 2 3" xfId="502" xr:uid="{00000000-0005-0000-0000-0000F6010000}"/>
    <cellStyle name="Normal 8 3 3" xfId="503" xr:uid="{00000000-0005-0000-0000-0000F7010000}"/>
    <cellStyle name="Normal 8 3 3 2" xfId="504" xr:uid="{00000000-0005-0000-0000-0000F8010000}"/>
    <cellStyle name="Normal 8 3 4" xfId="505" xr:uid="{00000000-0005-0000-0000-0000F9010000}"/>
    <cellStyle name="Normal 8 4" xfId="506" xr:uid="{00000000-0005-0000-0000-0000FA010000}"/>
    <cellStyle name="Normal 8 4 2" xfId="507" xr:uid="{00000000-0005-0000-0000-0000FB010000}"/>
    <cellStyle name="Normal 8 4 2 2" xfId="508" xr:uid="{00000000-0005-0000-0000-0000FC010000}"/>
    <cellStyle name="Normal 8 4 3" xfId="509" xr:uid="{00000000-0005-0000-0000-0000FD010000}"/>
    <cellStyle name="Normal 8 5" xfId="510" xr:uid="{00000000-0005-0000-0000-0000FE010000}"/>
    <cellStyle name="Normal 8 5 2" xfId="511" xr:uid="{00000000-0005-0000-0000-0000FF010000}"/>
    <cellStyle name="Normal 8 6" xfId="512" xr:uid="{00000000-0005-0000-0000-000000020000}"/>
    <cellStyle name="Normal 9" xfId="513" xr:uid="{00000000-0005-0000-0000-000001020000}"/>
    <cellStyle name="Normal 9 2" xfId="514" xr:uid="{00000000-0005-0000-0000-000002020000}"/>
    <cellStyle name="Normal 9 2 2" xfId="515" xr:uid="{00000000-0005-0000-0000-000003020000}"/>
    <cellStyle name="Normal 9 2 2 2" xfId="516" xr:uid="{00000000-0005-0000-0000-000004020000}"/>
    <cellStyle name="Normal 9 2 2 2 2" xfId="517" xr:uid="{00000000-0005-0000-0000-000005020000}"/>
    <cellStyle name="Normal 9 2 2 2 2 2" xfId="518" xr:uid="{00000000-0005-0000-0000-000006020000}"/>
    <cellStyle name="Normal 9 2 2 2 3" xfId="519" xr:uid="{00000000-0005-0000-0000-000007020000}"/>
    <cellStyle name="Normal 9 2 2 3" xfId="520" xr:uid="{00000000-0005-0000-0000-000008020000}"/>
    <cellStyle name="Normal 9 2 2 3 2" xfId="521" xr:uid="{00000000-0005-0000-0000-000009020000}"/>
    <cellStyle name="Normal 9 2 2 4" xfId="522" xr:uid="{00000000-0005-0000-0000-00000A020000}"/>
    <cellStyle name="Normal 9 2 3" xfId="523" xr:uid="{00000000-0005-0000-0000-00000B020000}"/>
    <cellStyle name="Normal 9 2 3 2" xfId="524" xr:uid="{00000000-0005-0000-0000-00000C020000}"/>
    <cellStyle name="Normal 9 2 3 2 2" xfId="525" xr:uid="{00000000-0005-0000-0000-00000D020000}"/>
    <cellStyle name="Normal 9 2 3 3" xfId="526" xr:uid="{00000000-0005-0000-0000-00000E020000}"/>
    <cellStyle name="Normal 9 2 4" xfId="527" xr:uid="{00000000-0005-0000-0000-00000F020000}"/>
    <cellStyle name="Normal 9 2 4 2" xfId="528" xr:uid="{00000000-0005-0000-0000-000010020000}"/>
    <cellStyle name="Normal 9 2 5" xfId="529" xr:uid="{00000000-0005-0000-0000-000011020000}"/>
    <cellStyle name="Normal 9 3" xfId="530" xr:uid="{00000000-0005-0000-0000-000012020000}"/>
    <cellStyle name="Normal 9 3 2" xfId="531" xr:uid="{00000000-0005-0000-0000-000013020000}"/>
    <cellStyle name="Normal 9 3 2 2" xfId="532" xr:uid="{00000000-0005-0000-0000-000014020000}"/>
    <cellStyle name="Normal 9 3 2 2 2" xfId="533" xr:uid="{00000000-0005-0000-0000-000015020000}"/>
    <cellStyle name="Normal 9 3 2 3" xfId="534" xr:uid="{00000000-0005-0000-0000-000016020000}"/>
    <cellStyle name="Normal 9 3 3" xfId="535" xr:uid="{00000000-0005-0000-0000-000017020000}"/>
    <cellStyle name="Normal 9 3 3 2" xfId="536" xr:uid="{00000000-0005-0000-0000-000018020000}"/>
    <cellStyle name="Normal 9 3 4" xfId="537" xr:uid="{00000000-0005-0000-0000-000019020000}"/>
    <cellStyle name="Normal 9 4" xfId="538" xr:uid="{00000000-0005-0000-0000-00001A020000}"/>
    <cellStyle name="Normal 9 5" xfId="539" xr:uid="{00000000-0005-0000-0000-00001B020000}"/>
    <cellStyle name="Normal 9 5 2" xfId="540" xr:uid="{00000000-0005-0000-0000-00001C020000}"/>
    <cellStyle name="Normal 9 6" xfId="541" xr:uid="{00000000-0005-0000-0000-00001D020000}"/>
    <cellStyle name="Normal_07-190 basis matrix" xfId="542" xr:uid="{00000000-0005-0000-0000-00001E020000}"/>
    <cellStyle name="Normal_07-190 basis matrix 2" xfId="543" xr:uid="{00000000-0005-0000-0000-00001F020000}"/>
    <cellStyle name="Normal_1" xfId="544" xr:uid="{00000000-0005-0000-0000-000020020000}"/>
    <cellStyle name="Normal_100%RENTS" xfId="545" xr:uid="{00000000-0005-0000-0000-000021020000}"/>
    <cellStyle name="Normal_CTCAC 9% Application 7-18-07 practice run 3" xfId="546" xr:uid="{00000000-0005-0000-0000-000022020000}"/>
    <cellStyle name="Normal_CTCAC 9% Application 7-18-07 practice run 3 2" xfId="547" xr:uid="{00000000-0005-0000-0000-000023020000}"/>
    <cellStyle name="Note 2" xfId="548" xr:uid="{00000000-0005-0000-0000-000024020000}"/>
    <cellStyle name="Note 2 2" xfId="549" xr:uid="{00000000-0005-0000-0000-000025020000}"/>
    <cellStyle name="Note 2 2 2" xfId="550" xr:uid="{00000000-0005-0000-0000-000026020000}"/>
    <cellStyle name="Note 2 2 2 2" xfId="551" xr:uid="{00000000-0005-0000-0000-000027020000}"/>
    <cellStyle name="Note 2 2 3" xfId="552" xr:uid="{00000000-0005-0000-0000-000028020000}"/>
    <cellStyle name="Note 2 3" xfId="553" xr:uid="{00000000-0005-0000-0000-000029020000}"/>
    <cellStyle name="Note 2 3 2" xfId="554" xr:uid="{00000000-0005-0000-0000-00002A020000}"/>
    <cellStyle name="Note 2 4" xfId="555" xr:uid="{00000000-0005-0000-0000-00002B020000}"/>
    <cellStyle name="Note 2 5" xfId="556" xr:uid="{00000000-0005-0000-0000-00002C020000}"/>
    <cellStyle name="Note 3" xfId="557" xr:uid="{00000000-0005-0000-0000-00002D020000}"/>
    <cellStyle name="Note 3 2" xfId="558" xr:uid="{00000000-0005-0000-0000-00002E020000}"/>
    <cellStyle name="Note 3 2 2" xfId="559" xr:uid="{00000000-0005-0000-0000-00002F020000}"/>
    <cellStyle name="Note 3 2 2 2" xfId="560" xr:uid="{00000000-0005-0000-0000-000030020000}"/>
    <cellStyle name="Note 3 2 3" xfId="561" xr:uid="{00000000-0005-0000-0000-000031020000}"/>
    <cellStyle name="Note 3 3" xfId="562" xr:uid="{00000000-0005-0000-0000-000032020000}"/>
    <cellStyle name="Note 3 3 2" xfId="563" xr:uid="{00000000-0005-0000-0000-000033020000}"/>
    <cellStyle name="Note 3 4" xfId="564" xr:uid="{00000000-0005-0000-0000-000034020000}"/>
    <cellStyle name="Note 3 5" xfId="565" xr:uid="{00000000-0005-0000-0000-000035020000}"/>
    <cellStyle name="Output" xfId="566" builtinId="21" customBuiltin="1"/>
    <cellStyle name="Output 2" xfId="567" xr:uid="{00000000-0005-0000-0000-000037020000}"/>
    <cellStyle name="Percent" xfId="573" builtinId="5"/>
    <cellStyle name="Text Entry" xfId="568" xr:uid="{00000000-0005-0000-0000-000039020000}"/>
    <cellStyle name="Title 2" xfId="569" xr:uid="{00000000-0005-0000-0000-00003A020000}"/>
    <cellStyle name="Total" xfId="570" builtinId="25" customBuiltin="1"/>
    <cellStyle name="Total 2" xfId="571" xr:uid="{00000000-0005-0000-0000-00003C020000}"/>
    <cellStyle name="Warning Text" xfId="572" builtinId="11" customBuiltin="1"/>
  </cellStyles>
  <dxfs count="156">
    <dxf>
      <font>
        <condense val="0"/>
        <extend val="0"/>
        <color indexed="10"/>
      </font>
    </dxf>
    <dxf>
      <font>
        <condense val="0"/>
        <extend val="0"/>
        <color indexed="10"/>
      </font>
    </dxf>
    <dxf>
      <font>
        <color rgb="FF9C0006"/>
      </font>
      <fill>
        <patternFill>
          <bgColor rgb="FFFFC7CE"/>
        </patternFill>
      </fill>
    </dxf>
    <dxf>
      <font>
        <condense val="0"/>
        <extend val="0"/>
        <color indexed="9"/>
      </font>
    </dxf>
    <dxf>
      <font>
        <condense val="0"/>
        <extend val="0"/>
        <color indexed="9"/>
      </font>
    </dxf>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10"/>
      </font>
    </dxf>
    <dxf>
      <font>
        <condense val="0"/>
        <extend val="0"/>
        <color indexed="9"/>
      </font>
    </dxf>
    <dxf>
      <font>
        <condense val="0"/>
        <extend val="0"/>
        <color indexed="1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9</xdr:col>
      <xdr:colOff>38100</xdr:colOff>
      <xdr:row>73</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24</xdr:row>
      <xdr:rowOff>0</xdr:rowOff>
    </xdr:from>
    <xdr:to>
      <xdr:col>9</xdr:col>
      <xdr:colOff>594360</xdr:colOff>
      <xdr:row>58</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0</xdr:colOff>
          <xdr:row>1048575</xdr:row>
          <xdr:rowOff>95250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144780</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200">
          <cell r="T200" t="str">
            <v>No</v>
          </cell>
        </row>
        <row r="211">
          <cell r="AP211" t="str">
            <v>N/A</v>
          </cell>
        </row>
        <row r="212">
          <cell r="AP212" t="e">
            <v>#N/A</v>
          </cell>
        </row>
        <row r="213">
          <cell r="AP213" t="e">
            <v>#N/A</v>
          </cell>
        </row>
        <row r="214">
          <cell r="AP214" t="e">
            <v>#N/A</v>
          </cell>
        </row>
        <row r="215">
          <cell r="AP215" t="e">
            <v>#N/A</v>
          </cell>
        </row>
        <row r="216">
          <cell r="AP216" t="e">
            <v>#N/A</v>
          </cell>
        </row>
        <row r="217">
          <cell r="AP217" t="e">
            <v>#N/A</v>
          </cell>
        </row>
        <row r="218">
          <cell r="AP218" t="e">
            <v>#N/A</v>
          </cell>
        </row>
        <row r="219">
          <cell r="AP219" t="str">
            <v>At-Risk</v>
          </cell>
        </row>
        <row r="220">
          <cell r="AP220" t="e">
            <v>#N/A</v>
          </cell>
        </row>
        <row r="673">
          <cell r="BC673" t="str">
            <v>County</v>
          </cell>
          <cell r="BD673" t="e">
            <v>#N/A</v>
          </cell>
          <cell r="BE673" t="e">
            <v>#N/A</v>
          </cell>
          <cell r="BF673" t="str">
            <v>2 Bedrooms</v>
          </cell>
          <cell r="BG673" t="str">
            <v>3 Bedrooms</v>
          </cell>
          <cell r="BH673" t="str">
            <v>4 Bedrooms</v>
          </cell>
          <cell r="BI673" t="e">
            <v>#N/A</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e">
            <v>#N/A</v>
          </cell>
          <cell r="BD676">
            <v>1242</v>
          </cell>
          <cell r="BE676">
            <v>1330</v>
          </cell>
          <cell r="BF676">
            <v>1596</v>
          </cell>
          <cell r="BG676">
            <v>1842</v>
          </cell>
          <cell r="BH676">
            <v>2056</v>
          </cell>
          <cell r="BI676">
            <v>2270</v>
          </cell>
        </row>
        <row r="677">
          <cell r="BC677" t="e">
            <v>#N/A</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e">
            <v>#N/A</v>
          </cell>
          <cell r="BD702">
            <v>1336</v>
          </cell>
          <cell r="BE702">
            <v>1432</v>
          </cell>
          <cell r="BF702">
            <v>1716</v>
          </cell>
          <cell r="BG702">
            <v>1984</v>
          </cell>
          <cell r="BH702">
            <v>2214</v>
          </cell>
          <cell r="BI702">
            <v>2442</v>
          </cell>
        </row>
        <row r="703">
          <cell r="BC703" t="e">
            <v>#N/A</v>
          </cell>
          <cell r="BD703">
            <v>1826</v>
          </cell>
          <cell r="BE703">
            <v>1956</v>
          </cell>
          <cell r="BF703">
            <v>2346</v>
          </cell>
          <cell r="BG703">
            <v>2712</v>
          </cell>
          <cell r="BH703">
            <v>3024</v>
          </cell>
          <cell r="BI703">
            <v>3338</v>
          </cell>
        </row>
        <row r="704">
          <cell r="BC704" t="e">
            <v>#N/A</v>
          </cell>
          <cell r="BD704">
            <v>1300</v>
          </cell>
          <cell r="BE704">
            <v>1392</v>
          </cell>
          <cell r="BF704">
            <v>1670</v>
          </cell>
          <cell r="BG704">
            <v>1930</v>
          </cell>
          <cell r="BH704">
            <v>2152</v>
          </cell>
          <cell r="BI704">
            <v>2376</v>
          </cell>
        </row>
        <row r="705">
          <cell r="BC705" t="e">
            <v>#N/A</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e">
            <v>#N/A</v>
          </cell>
          <cell r="BD715">
            <v>1574</v>
          </cell>
          <cell r="BE715">
            <v>1686</v>
          </cell>
          <cell r="BF715">
            <v>2024</v>
          </cell>
          <cell r="BG715">
            <v>2340</v>
          </cell>
          <cell r="BH715">
            <v>2610</v>
          </cell>
          <cell r="BI715">
            <v>2880</v>
          </cell>
        </row>
        <row r="716">
          <cell r="BC716" t="e">
            <v>#N/A</v>
          </cell>
          <cell r="BD716">
            <v>2090</v>
          </cell>
          <cell r="BE716">
            <v>2240</v>
          </cell>
          <cell r="BF716">
            <v>2686</v>
          </cell>
          <cell r="BG716">
            <v>3104</v>
          </cell>
          <cell r="BH716">
            <v>3464</v>
          </cell>
          <cell r="BI716">
            <v>3822</v>
          </cell>
        </row>
        <row r="717">
          <cell r="BC717" t="e">
            <v>#N/A</v>
          </cell>
          <cell r="BD717">
            <v>1754</v>
          </cell>
          <cell r="BE717">
            <v>1880</v>
          </cell>
          <cell r="BF717">
            <v>2254</v>
          </cell>
          <cell r="BG717">
            <v>2606</v>
          </cell>
          <cell r="BH717">
            <v>2906</v>
          </cell>
          <cell r="BI717">
            <v>3206</v>
          </cell>
        </row>
        <row r="718">
          <cell r="BC718" t="e">
            <v>#N/A</v>
          </cell>
          <cell r="BD718">
            <v>1082</v>
          </cell>
          <cell r="BE718">
            <v>1160</v>
          </cell>
          <cell r="BF718">
            <v>1392</v>
          </cell>
          <cell r="BG718">
            <v>1606</v>
          </cell>
          <cell r="BH718">
            <v>1792</v>
          </cell>
          <cell r="BI718">
            <v>1978</v>
          </cell>
        </row>
        <row r="719">
          <cell r="BC719" t="e">
            <v>#N/A</v>
          </cell>
          <cell r="BD719">
            <v>1174</v>
          </cell>
          <cell r="BE719">
            <v>1258</v>
          </cell>
          <cell r="BF719">
            <v>1510</v>
          </cell>
          <cell r="BG719">
            <v>1744</v>
          </cell>
          <cell r="BH719">
            <v>1946</v>
          </cell>
          <cell r="BI719">
            <v>2148</v>
          </cell>
        </row>
        <row r="720">
          <cell r="BC720" t="e">
            <v>#N/A</v>
          </cell>
          <cell r="BD720">
            <v>1050</v>
          </cell>
          <cell r="BE720">
            <v>1124</v>
          </cell>
          <cell r="BF720">
            <v>1350</v>
          </cell>
          <cell r="BG720">
            <v>1556</v>
          </cell>
          <cell r="BH720">
            <v>1736</v>
          </cell>
          <cell r="BI720">
            <v>1916</v>
          </cell>
        </row>
        <row r="721">
          <cell r="BC721" t="e">
            <v>#N/A</v>
          </cell>
          <cell r="BD721">
            <v>1406</v>
          </cell>
          <cell r="BE721">
            <v>1508</v>
          </cell>
          <cell r="BF721">
            <v>1810</v>
          </cell>
          <cell r="BG721">
            <v>2090</v>
          </cell>
          <cell r="BH721">
            <v>2332</v>
          </cell>
          <cell r="BI721">
            <v>2572</v>
          </cell>
        </row>
        <row r="722">
          <cell r="BC722" t="e">
            <v>#N/A</v>
          </cell>
          <cell r="BD722">
            <v>1542</v>
          </cell>
          <cell r="BE722">
            <v>1652</v>
          </cell>
          <cell r="BF722">
            <v>1982</v>
          </cell>
          <cell r="BG722">
            <v>2290</v>
          </cell>
          <cell r="BH722">
            <v>2554</v>
          </cell>
          <cell r="BI722">
            <v>2820</v>
          </cell>
        </row>
        <row r="723">
          <cell r="BC723" t="e">
            <v>#N/A</v>
          </cell>
          <cell r="BD723">
            <v>1050</v>
          </cell>
          <cell r="BE723">
            <v>1124</v>
          </cell>
          <cell r="BF723">
            <v>1350</v>
          </cell>
          <cell r="BG723">
            <v>1556</v>
          </cell>
          <cell r="BH723">
            <v>1736</v>
          </cell>
          <cell r="BI723">
            <v>1916</v>
          </cell>
        </row>
        <row r="724">
          <cell r="BC724" t="e">
            <v>#N/A</v>
          </cell>
          <cell r="BD724">
            <v>1050</v>
          </cell>
          <cell r="BE724">
            <v>1124</v>
          </cell>
          <cell r="BF724">
            <v>1350</v>
          </cell>
          <cell r="BG724">
            <v>1556</v>
          </cell>
          <cell r="BH724">
            <v>1736</v>
          </cell>
          <cell r="BI724">
            <v>1916</v>
          </cell>
        </row>
        <row r="725">
          <cell r="BC725" t="e">
            <v>#N/A</v>
          </cell>
          <cell r="BD725">
            <v>1050</v>
          </cell>
          <cell r="BE725">
            <v>1124</v>
          </cell>
          <cell r="BF725">
            <v>1350</v>
          </cell>
          <cell r="BG725">
            <v>1556</v>
          </cell>
          <cell r="BH725">
            <v>1736</v>
          </cell>
          <cell r="BI725">
            <v>1916</v>
          </cell>
        </row>
        <row r="726">
          <cell r="BC726" t="e">
            <v>#N/A</v>
          </cell>
          <cell r="BD726">
            <v>1050</v>
          </cell>
          <cell r="BE726">
            <v>1124</v>
          </cell>
          <cell r="BF726">
            <v>1350</v>
          </cell>
          <cell r="BG726">
            <v>1556</v>
          </cell>
          <cell r="BH726">
            <v>1736</v>
          </cell>
          <cell r="BI726">
            <v>1916</v>
          </cell>
        </row>
        <row r="727">
          <cell r="BC727" t="e">
            <v>#N/A</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e">
            <v>#N/A</v>
          </cell>
          <cell r="BD729">
            <v>1750</v>
          </cell>
          <cell r="BE729">
            <v>1874</v>
          </cell>
          <cell r="BF729">
            <v>2250</v>
          </cell>
          <cell r="BG729">
            <v>2596</v>
          </cell>
          <cell r="BH729">
            <v>2896</v>
          </cell>
          <cell r="BI729">
            <v>3196</v>
          </cell>
        </row>
        <row r="730">
          <cell r="BC730" t="e">
            <v>#N/A</v>
          </cell>
          <cell r="BD730">
            <v>1306</v>
          </cell>
          <cell r="BE730">
            <v>1400</v>
          </cell>
          <cell r="BF730">
            <v>1682</v>
          </cell>
          <cell r="BG730">
            <v>1942</v>
          </cell>
          <cell r="BH730">
            <v>2166</v>
          </cell>
          <cell r="BI730">
            <v>2392</v>
          </cell>
        </row>
        <row r="731">
          <cell r="BC731" t="e">
            <v>#N/A</v>
          </cell>
          <cell r="BD731">
            <v>1050</v>
          </cell>
          <cell r="BE731">
            <v>1124</v>
          </cell>
          <cell r="BF731">
            <v>1350</v>
          </cell>
          <cell r="BG731">
            <v>1556</v>
          </cell>
          <cell r="BH731">
            <v>1736</v>
          </cell>
          <cell r="BI731">
            <v>1916</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gt;&gt;&gt;"/>
      <sheetName val="Post-award Project Cost Changes"/>
      <sheetName val="Instructions"/>
    </sheetNames>
    <sheetDataSet>
      <sheetData sheetId="0" refreshError="1"/>
      <sheetData sheetId="1" refreshError="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1626</v>
          </cell>
          <cell r="BE683">
            <v>1742</v>
          </cell>
          <cell r="BF683">
            <v>2092</v>
          </cell>
          <cell r="BG683">
            <v>2416</v>
          </cell>
          <cell r="BH683">
            <v>2694</v>
          </cell>
          <cell r="BI683">
            <v>2972</v>
          </cell>
        </row>
        <row r="684">
          <cell r="BC684" t="str">
            <v>Alpine</v>
          </cell>
          <cell r="BD684">
            <v>1512</v>
          </cell>
          <cell r="BE684">
            <v>1666</v>
          </cell>
          <cell r="BF684">
            <v>1944</v>
          </cell>
          <cell r="BG684">
            <v>2246</v>
          </cell>
          <cell r="BH684">
            <v>2506</v>
          </cell>
          <cell r="BI684">
            <v>2766</v>
          </cell>
        </row>
        <row r="685">
          <cell r="BC685" t="str">
            <v>Amador</v>
          </cell>
          <cell r="BD685">
            <v>1202</v>
          </cell>
          <cell r="BE685">
            <v>1288</v>
          </cell>
          <cell r="BF685">
            <v>1546</v>
          </cell>
          <cell r="BG685">
            <v>1786</v>
          </cell>
          <cell r="BH685">
            <v>1992</v>
          </cell>
          <cell r="BI685">
            <v>2198</v>
          </cell>
        </row>
        <row r="686">
          <cell r="BC686" t="str">
            <v>Butte</v>
          </cell>
          <cell r="BD686">
            <v>996</v>
          </cell>
          <cell r="BE686">
            <v>1068</v>
          </cell>
          <cell r="BF686">
            <v>1282</v>
          </cell>
          <cell r="BG686">
            <v>1480</v>
          </cell>
          <cell r="BH686">
            <v>1652</v>
          </cell>
          <cell r="BI686">
            <v>1822</v>
          </cell>
        </row>
        <row r="687">
          <cell r="BC687" t="str">
            <v>Calaveras</v>
          </cell>
          <cell r="BD687">
            <v>1230</v>
          </cell>
          <cell r="BE687">
            <v>1316</v>
          </cell>
          <cell r="BF687">
            <v>1580</v>
          </cell>
          <cell r="BG687">
            <v>1826</v>
          </cell>
          <cell r="BH687">
            <v>2036</v>
          </cell>
          <cell r="BI687">
            <v>2246</v>
          </cell>
        </row>
        <row r="688">
          <cell r="BC688" t="str">
            <v>Colusa</v>
          </cell>
          <cell r="BD688">
            <v>1026</v>
          </cell>
          <cell r="BE688">
            <v>1100</v>
          </cell>
          <cell r="BF688">
            <v>1322</v>
          </cell>
          <cell r="BG688">
            <v>1526</v>
          </cell>
          <cell r="BH688">
            <v>1702</v>
          </cell>
          <cell r="BI688">
            <v>1878</v>
          </cell>
        </row>
        <row r="689">
          <cell r="BC689" t="str">
            <v>Contra Costa</v>
          </cell>
          <cell r="BD689">
            <v>1626</v>
          </cell>
          <cell r="BE689">
            <v>1742</v>
          </cell>
          <cell r="BF689">
            <v>2092</v>
          </cell>
          <cell r="BG689">
            <v>2416</v>
          </cell>
          <cell r="BH689">
            <v>2694</v>
          </cell>
          <cell r="BI689">
            <v>2972</v>
          </cell>
        </row>
        <row r="690">
          <cell r="BC690" t="str">
            <v>Del Norte</v>
          </cell>
          <cell r="BD690">
            <v>996</v>
          </cell>
          <cell r="BE690">
            <v>1068</v>
          </cell>
          <cell r="BF690">
            <v>1282</v>
          </cell>
          <cell r="BG690">
            <v>1480</v>
          </cell>
          <cell r="BH690">
            <v>1652</v>
          </cell>
          <cell r="BI690">
            <v>1822</v>
          </cell>
        </row>
        <row r="691">
          <cell r="BC691" t="str">
            <v>El Dorado</v>
          </cell>
          <cell r="BD691">
            <v>1252</v>
          </cell>
          <cell r="BE691">
            <v>1340</v>
          </cell>
          <cell r="BF691">
            <v>1610</v>
          </cell>
          <cell r="BG691">
            <v>1860</v>
          </cell>
          <cell r="BH691">
            <v>2074</v>
          </cell>
          <cell r="BI691">
            <v>2288</v>
          </cell>
        </row>
        <row r="692">
          <cell r="BC692" t="str">
            <v>Fresno</v>
          </cell>
          <cell r="BD692">
            <v>996</v>
          </cell>
          <cell r="BE692">
            <v>1068</v>
          </cell>
          <cell r="BF692">
            <v>1282</v>
          </cell>
          <cell r="BG692">
            <v>1480</v>
          </cell>
          <cell r="BH692">
            <v>1652</v>
          </cell>
          <cell r="BI692">
            <v>1822</v>
          </cell>
        </row>
        <row r="693">
          <cell r="BC693" t="str">
            <v>Glenn</v>
          </cell>
          <cell r="BD693">
            <v>996</v>
          </cell>
          <cell r="BE693">
            <v>1068</v>
          </cell>
          <cell r="BF693">
            <v>1282</v>
          </cell>
          <cell r="BG693">
            <v>1480</v>
          </cell>
          <cell r="BH693">
            <v>1652</v>
          </cell>
          <cell r="BI693">
            <v>1822</v>
          </cell>
        </row>
        <row r="694">
          <cell r="BC694" t="str">
            <v>Humboldt</v>
          </cell>
          <cell r="BD694">
            <v>996</v>
          </cell>
          <cell r="BE694">
            <v>1068</v>
          </cell>
          <cell r="BF694">
            <v>1282</v>
          </cell>
          <cell r="BG694">
            <v>1480</v>
          </cell>
          <cell r="BH694">
            <v>1652</v>
          </cell>
          <cell r="BI694">
            <v>1822</v>
          </cell>
        </row>
        <row r="695">
          <cell r="BC695" t="str">
            <v>Imperial</v>
          </cell>
          <cell r="BD695">
            <v>996</v>
          </cell>
          <cell r="BE695">
            <v>1068</v>
          </cell>
          <cell r="BF695">
            <v>1282</v>
          </cell>
          <cell r="BG695">
            <v>1480</v>
          </cell>
          <cell r="BH695">
            <v>1652</v>
          </cell>
          <cell r="BI695">
            <v>1822</v>
          </cell>
        </row>
        <row r="696">
          <cell r="BC696" t="str">
            <v>Inyo</v>
          </cell>
          <cell r="BD696">
            <v>1252</v>
          </cell>
          <cell r="BE696">
            <v>1340</v>
          </cell>
          <cell r="BF696">
            <v>1610</v>
          </cell>
          <cell r="BG696">
            <v>1860</v>
          </cell>
          <cell r="BH696">
            <v>2074</v>
          </cell>
          <cell r="BI696">
            <v>2288</v>
          </cell>
        </row>
        <row r="697">
          <cell r="BC697" t="str">
            <v>Kern</v>
          </cell>
          <cell r="BD697">
            <v>996</v>
          </cell>
          <cell r="BE697">
            <v>1068</v>
          </cell>
          <cell r="BF697">
            <v>1282</v>
          </cell>
          <cell r="BG697">
            <v>1480</v>
          </cell>
          <cell r="BH697">
            <v>1652</v>
          </cell>
          <cell r="BI697">
            <v>1822</v>
          </cell>
        </row>
        <row r="698">
          <cell r="BC698" t="str">
            <v>Kings</v>
          </cell>
          <cell r="BD698">
            <v>996</v>
          </cell>
          <cell r="BE698">
            <v>1068</v>
          </cell>
          <cell r="BF698">
            <v>1282</v>
          </cell>
          <cell r="BG698">
            <v>1480</v>
          </cell>
          <cell r="BH698">
            <v>1652</v>
          </cell>
          <cell r="BI698">
            <v>1822</v>
          </cell>
        </row>
        <row r="699">
          <cell r="BC699" t="str">
            <v>Lake</v>
          </cell>
          <cell r="BD699">
            <v>996</v>
          </cell>
          <cell r="BE699">
            <v>1068</v>
          </cell>
          <cell r="BF699">
            <v>1282</v>
          </cell>
          <cell r="BG699">
            <v>1480</v>
          </cell>
          <cell r="BH699">
            <v>1652</v>
          </cell>
          <cell r="BI699">
            <v>1822</v>
          </cell>
        </row>
        <row r="700">
          <cell r="BC700" t="str">
            <v>Lassen</v>
          </cell>
          <cell r="BD700">
            <v>1214</v>
          </cell>
          <cell r="BE700">
            <v>1302</v>
          </cell>
          <cell r="BF700">
            <v>1562</v>
          </cell>
          <cell r="BG700">
            <v>1804</v>
          </cell>
          <cell r="BH700">
            <v>2014</v>
          </cell>
          <cell r="BI700">
            <v>2222</v>
          </cell>
        </row>
        <row r="701">
          <cell r="BC701" t="str">
            <v>Los Angeles</v>
          </cell>
          <cell r="BD701">
            <v>1452</v>
          </cell>
          <cell r="BE701">
            <v>1556</v>
          </cell>
          <cell r="BF701">
            <v>1866</v>
          </cell>
          <cell r="BG701">
            <v>2158</v>
          </cell>
          <cell r="BH701">
            <v>2406</v>
          </cell>
          <cell r="BI701">
            <v>2656</v>
          </cell>
        </row>
        <row r="702">
          <cell r="BC702" t="str">
            <v>Madera</v>
          </cell>
          <cell r="BD702">
            <v>996</v>
          </cell>
          <cell r="BE702">
            <v>1068</v>
          </cell>
          <cell r="BF702">
            <v>1282</v>
          </cell>
          <cell r="BG702">
            <v>1480</v>
          </cell>
          <cell r="BH702">
            <v>1652</v>
          </cell>
          <cell r="BI702">
            <v>1822</v>
          </cell>
        </row>
        <row r="703">
          <cell r="BC703" t="str">
            <v>Marin</v>
          </cell>
          <cell r="BD703">
            <v>2052</v>
          </cell>
          <cell r="BE703">
            <v>2198</v>
          </cell>
          <cell r="BF703">
            <v>2636</v>
          </cell>
          <cell r="BG703">
            <v>3046</v>
          </cell>
          <cell r="BH703">
            <v>3400</v>
          </cell>
          <cell r="BI703">
            <v>3752</v>
          </cell>
        </row>
        <row r="704">
          <cell r="BC704" t="str">
            <v>Mariposa</v>
          </cell>
          <cell r="BD704">
            <v>1084</v>
          </cell>
          <cell r="BE704">
            <v>1162</v>
          </cell>
          <cell r="BF704">
            <v>1394</v>
          </cell>
          <cell r="BG704">
            <v>1610</v>
          </cell>
          <cell r="BH704">
            <v>1796</v>
          </cell>
          <cell r="BI704">
            <v>1982</v>
          </cell>
        </row>
        <row r="705">
          <cell r="BC705" t="str">
            <v>Mendocino</v>
          </cell>
          <cell r="BD705">
            <v>1014</v>
          </cell>
          <cell r="BE705">
            <v>1086</v>
          </cell>
          <cell r="BF705">
            <v>1304</v>
          </cell>
          <cell r="BG705">
            <v>1508</v>
          </cell>
          <cell r="BH705">
            <v>1682</v>
          </cell>
          <cell r="BI705">
            <v>1856</v>
          </cell>
        </row>
        <row r="706">
          <cell r="BC706" t="str">
            <v>Merced</v>
          </cell>
          <cell r="BD706">
            <v>996</v>
          </cell>
          <cell r="BE706">
            <v>1068</v>
          </cell>
          <cell r="BF706">
            <v>1282</v>
          </cell>
          <cell r="BG706">
            <v>1480</v>
          </cell>
          <cell r="BH706">
            <v>1652</v>
          </cell>
          <cell r="BI706">
            <v>1822</v>
          </cell>
        </row>
        <row r="707">
          <cell r="BC707" t="str">
            <v>Modoc</v>
          </cell>
          <cell r="BD707">
            <v>996</v>
          </cell>
          <cell r="BE707">
            <v>1068</v>
          </cell>
          <cell r="BF707">
            <v>1282</v>
          </cell>
          <cell r="BG707">
            <v>1480</v>
          </cell>
          <cell r="BH707">
            <v>1652</v>
          </cell>
          <cell r="BI707">
            <v>1822</v>
          </cell>
        </row>
        <row r="708">
          <cell r="BC708" t="str">
            <v>Mono</v>
          </cell>
          <cell r="BD708">
            <v>1352</v>
          </cell>
          <cell r="BE708">
            <v>1448</v>
          </cell>
          <cell r="BF708">
            <v>1736</v>
          </cell>
          <cell r="BG708">
            <v>2006</v>
          </cell>
          <cell r="BH708">
            <v>2240</v>
          </cell>
          <cell r="BI708">
            <v>2472</v>
          </cell>
        </row>
        <row r="709">
          <cell r="BC709" t="str">
            <v>Monterey</v>
          </cell>
          <cell r="BD709">
            <v>1270</v>
          </cell>
          <cell r="BE709">
            <v>1360</v>
          </cell>
          <cell r="BF709">
            <v>1632</v>
          </cell>
          <cell r="BG709">
            <v>1884</v>
          </cell>
          <cell r="BH709">
            <v>2102</v>
          </cell>
          <cell r="BI709">
            <v>2320</v>
          </cell>
        </row>
        <row r="710">
          <cell r="BC710" t="str">
            <v>Napa</v>
          </cell>
          <cell r="BD710">
            <v>1530</v>
          </cell>
          <cell r="BE710">
            <v>1638</v>
          </cell>
          <cell r="BF710">
            <v>1964</v>
          </cell>
          <cell r="BG710">
            <v>2270</v>
          </cell>
          <cell r="BH710">
            <v>2532</v>
          </cell>
          <cell r="BI710">
            <v>2794</v>
          </cell>
        </row>
        <row r="711">
          <cell r="BC711" t="str">
            <v>Nevada</v>
          </cell>
          <cell r="BD711">
            <v>1342</v>
          </cell>
          <cell r="BE711">
            <v>1438</v>
          </cell>
          <cell r="BF711">
            <v>1726</v>
          </cell>
          <cell r="BG711">
            <v>1994</v>
          </cell>
          <cell r="BH711">
            <v>2224</v>
          </cell>
          <cell r="BI711">
            <v>2456</v>
          </cell>
        </row>
        <row r="712">
          <cell r="BC712" t="str">
            <v>Orange</v>
          </cell>
          <cell r="BD712">
            <v>1640</v>
          </cell>
          <cell r="BE712">
            <v>1756</v>
          </cell>
          <cell r="BF712">
            <v>2110</v>
          </cell>
          <cell r="BG712">
            <v>2436</v>
          </cell>
          <cell r="BH712">
            <v>2716</v>
          </cell>
          <cell r="BI712">
            <v>2998</v>
          </cell>
        </row>
        <row r="713">
          <cell r="BC713" t="str">
            <v>Placer</v>
          </cell>
          <cell r="BD713">
            <v>1252</v>
          </cell>
          <cell r="BE713">
            <v>1340</v>
          </cell>
          <cell r="BF713">
            <v>1610</v>
          </cell>
          <cell r="BG713">
            <v>1860</v>
          </cell>
          <cell r="BH713">
            <v>2074</v>
          </cell>
          <cell r="BI713">
            <v>2288</v>
          </cell>
        </row>
        <row r="714">
          <cell r="BC714" t="str">
            <v>Plumas</v>
          </cell>
          <cell r="BD714">
            <v>996</v>
          </cell>
          <cell r="BE714">
            <v>1068</v>
          </cell>
          <cell r="BF714">
            <v>1282</v>
          </cell>
          <cell r="BG714">
            <v>1480</v>
          </cell>
          <cell r="BH714">
            <v>1652</v>
          </cell>
          <cell r="BI714">
            <v>1822</v>
          </cell>
        </row>
        <row r="715">
          <cell r="BC715" t="str">
            <v>Riverside</v>
          </cell>
          <cell r="BD715">
            <v>1086</v>
          </cell>
          <cell r="BE715">
            <v>1164</v>
          </cell>
          <cell r="BF715">
            <v>1396</v>
          </cell>
          <cell r="BG715">
            <v>1614</v>
          </cell>
          <cell r="BH715">
            <v>1802</v>
          </cell>
          <cell r="BI715">
            <v>1988</v>
          </cell>
        </row>
        <row r="716">
          <cell r="BC716" t="str">
            <v>Sacramento</v>
          </cell>
          <cell r="BD716">
            <v>1252</v>
          </cell>
          <cell r="BE716">
            <v>1340</v>
          </cell>
          <cell r="BF716">
            <v>1610</v>
          </cell>
          <cell r="BG716">
            <v>1860</v>
          </cell>
          <cell r="BH716">
            <v>2074</v>
          </cell>
          <cell r="BI716">
            <v>2288</v>
          </cell>
        </row>
        <row r="717">
          <cell r="BC717" t="str">
            <v>San Benito</v>
          </cell>
          <cell r="BD717">
            <v>1304</v>
          </cell>
          <cell r="BE717">
            <v>1396</v>
          </cell>
          <cell r="BF717">
            <v>1676</v>
          </cell>
          <cell r="BG717">
            <v>1936</v>
          </cell>
          <cell r="BH717">
            <v>2162</v>
          </cell>
          <cell r="BI717">
            <v>2384</v>
          </cell>
        </row>
        <row r="718">
          <cell r="BC718" t="str">
            <v>San Bernardino</v>
          </cell>
          <cell r="BD718">
            <v>1086</v>
          </cell>
          <cell r="BE718">
            <v>1164</v>
          </cell>
          <cell r="BF718">
            <v>1396</v>
          </cell>
          <cell r="BG718">
            <v>1614</v>
          </cell>
          <cell r="BH718">
            <v>1802</v>
          </cell>
          <cell r="BI718">
            <v>1988</v>
          </cell>
        </row>
        <row r="719">
          <cell r="BC719" t="str">
            <v>San Diego</v>
          </cell>
          <cell r="BD719">
            <v>1416</v>
          </cell>
          <cell r="BE719">
            <v>1518</v>
          </cell>
          <cell r="BF719">
            <v>1822</v>
          </cell>
          <cell r="BG719">
            <v>2106</v>
          </cell>
          <cell r="BH719">
            <v>2350</v>
          </cell>
          <cell r="BI719">
            <v>2592</v>
          </cell>
        </row>
        <row r="720">
          <cell r="BC720" t="str">
            <v>San Francisco</v>
          </cell>
          <cell r="BD720">
            <v>2052</v>
          </cell>
          <cell r="BE720">
            <v>2198</v>
          </cell>
          <cell r="BF720">
            <v>2636</v>
          </cell>
          <cell r="BG720">
            <v>3046</v>
          </cell>
          <cell r="BH720">
            <v>3400</v>
          </cell>
          <cell r="BI720">
            <v>3752</v>
          </cell>
        </row>
        <row r="721">
          <cell r="BC721" t="str">
            <v>San Joaquin</v>
          </cell>
          <cell r="BD721">
            <v>1044</v>
          </cell>
          <cell r="BE721">
            <v>1118</v>
          </cell>
          <cell r="BF721">
            <v>1342</v>
          </cell>
          <cell r="BG721">
            <v>1550</v>
          </cell>
          <cell r="BH721">
            <v>1730</v>
          </cell>
          <cell r="BI721">
            <v>1908</v>
          </cell>
        </row>
        <row r="722">
          <cell r="BC722" t="str">
            <v>San Luis Obispo</v>
          </cell>
          <cell r="BD722">
            <v>1350</v>
          </cell>
          <cell r="BE722">
            <v>1446</v>
          </cell>
          <cell r="BF722">
            <v>1734</v>
          </cell>
          <cell r="BG722">
            <v>2004</v>
          </cell>
          <cell r="BH722">
            <v>2236</v>
          </cell>
          <cell r="BI722">
            <v>2468</v>
          </cell>
        </row>
        <row r="723">
          <cell r="BC723" t="str">
            <v>San Mateo</v>
          </cell>
          <cell r="BD723">
            <v>2052</v>
          </cell>
          <cell r="BE723">
            <v>2198</v>
          </cell>
          <cell r="BF723">
            <v>2636</v>
          </cell>
          <cell r="BG723">
            <v>3046</v>
          </cell>
          <cell r="BH723">
            <v>3400</v>
          </cell>
          <cell r="BI723">
            <v>3752</v>
          </cell>
        </row>
        <row r="724">
          <cell r="BC724" t="str">
            <v>Santa Barbara</v>
          </cell>
          <cell r="BD724">
            <v>1404</v>
          </cell>
          <cell r="BE724">
            <v>1504</v>
          </cell>
          <cell r="BF724">
            <v>1804</v>
          </cell>
          <cell r="BG724">
            <v>2086</v>
          </cell>
          <cell r="BH724">
            <v>2326</v>
          </cell>
          <cell r="BI724">
            <v>2566</v>
          </cell>
        </row>
        <row r="725">
          <cell r="BC725" t="str">
            <v>Santa Clara</v>
          </cell>
          <cell r="BD725">
            <v>1862</v>
          </cell>
          <cell r="BE725">
            <v>1994</v>
          </cell>
          <cell r="BF725">
            <v>2392</v>
          </cell>
          <cell r="BG725">
            <v>2764</v>
          </cell>
          <cell r="BH725">
            <v>3084</v>
          </cell>
          <cell r="BI725">
            <v>3402</v>
          </cell>
        </row>
        <row r="726">
          <cell r="BC726" t="str">
            <v>Santa Cruz</v>
          </cell>
          <cell r="BD726">
            <v>1726</v>
          </cell>
          <cell r="BE726">
            <v>1850</v>
          </cell>
          <cell r="BF726">
            <v>2220</v>
          </cell>
          <cell r="BG726">
            <v>2562</v>
          </cell>
          <cell r="BH726">
            <v>2860</v>
          </cell>
          <cell r="BI726">
            <v>3156</v>
          </cell>
        </row>
        <row r="727">
          <cell r="BC727" t="str">
            <v>Shasta</v>
          </cell>
          <cell r="BD727">
            <v>996</v>
          </cell>
          <cell r="BE727">
            <v>1068</v>
          </cell>
          <cell r="BF727">
            <v>1282</v>
          </cell>
          <cell r="BG727">
            <v>1480</v>
          </cell>
          <cell r="BH727">
            <v>1652</v>
          </cell>
          <cell r="BI727">
            <v>1822</v>
          </cell>
        </row>
        <row r="728">
          <cell r="BC728" t="str">
            <v>Sierra</v>
          </cell>
          <cell r="BD728">
            <v>1112</v>
          </cell>
          <cell r="BE728">
            <v>1190</v>
          </cell>
          <cell r="BF728">
            <v>1430</v>
          </cell>
          <cell r="BG728">
            <v>1650</v>
          </cell>
          <cell r="BH728">
            <v>1842</v>
          </cell>
          <cell r="BI728">
            <v>2032</v>
          </cell>
        </row>
        <row r="729">
          <cell r="BC729" t="str">
            <v>Siskiyou</v>
          </cell>
          <cell r="BD729">
            <v>996</v>
          </cell>
          <cell r="BE729">
            <v>1068</v>
          </cell>
          <cell r="BF729">
            <v>1282</v>
          </cell>
          <cell r="BG729">
            <v>1480</v>
          </cell>
          <cell r="BH729">
            <v>1652</v>
          </cell>
          <cell r="BI729">
            <v>1822</v>
          </cell>
        </row>
        <row r="730">
          <cell r="BC730" t="str">
            <v>Solano</v>
          </cell>
          <cell r="BD730">
            <v>1304</v>
          </cell>
          <cell r="BE730">
            <v>1396</v>
          </cell>
          <cell r="BF730">
            <v>1676</v>
          </cell>
          <cell r="BG730">
            <v>1936</v>
          </cell>
          <cell r="BH730">
            <v>2162</v>
          </cell>
          <cell r="BI730">
            <v>2384</v>
          </cell>
        </row>
        <row r="731">
          <cell r="BC731" t="str">
            <v>Sonoma</v>
          </cell>
          <cell r="BD731">
            <v>1400</v>
          </cell>
          <cell r="BE731">
            <v>1500</v>
          </cell>
          <cell r="BF731">
            <v>1800</v>
          </cell>
          <cell r="BG731">
            <v>2076</v>
          </cell>
          <cell r="BH731">
            <v>2316</v>
          </cell>
          <cell r="BI731">
            <v>2556</v>
          </cell>
        </row>
        <row r="732">
          <cell r="BC732" t="str">
            <v>Stanislaus</v>
          </cell>
          <cell r="BD732">
            <v>996</v>
          </cell>
          <cell r="BE732">
            <v>1068</v>
          </cell>
          <cell r="BF732">
            <v>1282</v>
          </cell>
          <cell r="BG732">
            <v>1480</v>
          </cell>
          <cell r="BH732">
            <v>1652</v>
          </cell>
          <cell r="BI732">
            <v>1822</v>
          </cell>
        </row>
        <row r="733">
          <cell r="BC733" t="str">
            <v>Sutter</v>
          </cell>
          <cell r="BD733">
            <v>996</v>
          </cell>
          <cell r="BE733">
            <v>1068</v>
          </cell>
          <cell r="BF733">
            <v>1282</v>
          </cell>
          <cell r="BG733">
            <v>1480</v>
          </cell>
          <cell r="BH733">
            <v>1652</v>
          </cell>
          <cell r="BI733">
            <v>1822</v>
          </cell>
        </row>
        <row r="734">
          <cell r="BC734" t="str">
            <v>Tehama</v>
          </cell>
          <cell r="BD734">
            <v>996</v>
          </cell>
          <cell r="BE734">
            <v>1068</v>
          </cell>
          <cell r="BF734">
            <v>1282</v>
          </cell>
          <cell r="BG734">
            <v>1480</v>
          </cell>
          <cell r="BH734">
            <v>1652</v>
          </cell>
          <cell r="BI734">
            <v>1822</v>
          </cell>
        </row>
        <row r="735">
          <cell r="BC735" t="str">
            <v>Trinity</v>
          </cell>
          <cell r="BD735">
            <v>996</v>
          </cell>
          <cell r="BE735">
            <v>1068</v>
          </cell>
          <cell r="BF735">
            <v>1282</v>
          </cell>
          <cell r="BG735">
            <v>1480</v>
          </cell>
          <cell r="BH735">
            <v>1652</v>
          </cell>
          <cell r="BI735">
            <v>1822</v>
          </cell>
        </row>
        <row r="736">
          <cell r="BC736" t="str">
            <v>Tulare</v>
          </cell>
          <cell r="BD736">
            <v>996</v>
          </cell>
          <cell r="BE736">
            <v>1068</v>
          </cell>
          <cell r="BF736">
            <v>1282</v>
          </cell>
          <cell r="BG736">
            <v>1480</v>
          </cell>
          <cell r="BH736">
            <v>1652</v>
          </cell>
          <cell r="BI736">
            <v>1822</v>
          </cell>
        </row>
        <row r="737">
          <cell r="BC737" t="str">
            <v>Tuolumne</v>
          </cell>
          <cell r="BD737">
            <v>1114</v>
          </cell>
          <cell r="BE737">
            <v>1192</v>
          </cell>
          <cell r="BF737">
            <v>1432</v>
          </cell>
          <cell r="BG737">
            <v>1652</v>
          </cell>
          <cell r="BH737">
            <v>1844</v>
          </cell>
          <cell r="BI737">
            <v>2036</v>
          </cell>
        </row>
        <row r="738">
          <cell r="BC738" t="str">
            <v>Ventura</v>
          </cell>
          <cell r="BD738">
            <v>1586</v>
          </cell>
          <cell r="BE738">
            <v>1700</v>
          </cell>
          <cell r="BF738">
            <v>2040</v>
          </cell>
          <cell r="BG738">
            <v>2356</v>
          </cell>
          <cell r="BH738">
            <v>2626</v>
          </cell>
          <cell r="BI738">
            <v>2900</v>
          </cell>
        </row>
        <row r="739">
          <cell r="BC739" t="str">
            <v>Yolo</v>
          </cell>
          <cell r="BD739">
            <v>1264</v>
          </cell>
          <cell r="BE739">
            <v>1354</v>
          </cell>
          <cell r="BF739">
            <v>1624</v>
          </cell>
          <cell r="BG739">
            <v>1876</v>
          </cell>
          <cell r="BH739">
            <v>2094</v>
          </cell>
          <cell r="BI739">
            <v>2312</v>
          </cell>
        </row>
        <row r="740">
          <cell r="BC740" t="str">
            <v>Yuba</v>
          </cell>
          <cell r="BD740">
            <v>996</v>
          </cell>
          <cell r="BE740">
            <v>1068</v>
          </cell>
          <cell r="BF740">
            <v>1282</v>
          </cell>
          <cell r="BG740">
            <v>1480</v>
          </cell>
          <cell r="BH740">
            <v>1652</v>
          </cell>
          <cell r="BI740">
            <v>1822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19/submitals/competitive.asp" TargetMode="External"/><Relationship Id="rId2" Type="http://schemas.openxmlformats.org/officeDocument/2006/relationships/hyperlink" Target="http://www.treasurer.ca.gov/ctcac/2018/lra/index.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2019/lra/index.asp" TargetMode="External"/><Relationship Id="rId5" Type="http://schemas.openxmlformats.org/officeDocument/2006/relationships/hyperlink" Target="https://www.treasurer.ca.gov/ctcac/2019/submittals/competitive.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7.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printerSettings" Target="../printerSettings/printerSettings2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6.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7.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www.treasurer.ca.gov/ctcac/2019/methodology.pdf" TargetMode="External"/><Relationship Id="rId7" Type="http://schemas.openxmlformats.org/officeDocument/2006/relationships/hyperlink" Target="https://www.treasurer.ca.gov/ctcac/forms/reserve-certification.docx" TargetMode="External"/><Relationship Id="rId2" Type="http://schemas.openxmlformats.org/officeDocument/2006/relationships/hyperlink" Target="http://qct.huduser.gov/tables/data_request.odb"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www.treasurer.ca.gov/ctcac/opportunity.asp" TargetMode="External"/><Relationship Id="rId5" Type="http://schemas.openxmlformats.org/officeDocument/2006/relationships/hyperlink" Target="https://www.treasurer.ca.gov/ctcac/cuac/index.asp" TargetMode="External"/><Relationship Id="rId4" Type="http://schemas.openxmlformats.org/officeDocument/2006/relationships/hyperlink" Target="https://www.treasurer.ca.gov/ctcac/guidance.asp" TargetMode="External"/></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2.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drawing" Target="../drawings/drawing2.xml"/><Relationship Id="rId5" Type="http://schemas.openxmlformats.org/officeDocument/2006/relationships/printerSettings" Target="../printerSettings/printerSettings7.bin"/><Relationship Id="rId4" Type="http://schemas.openxmlformats.org/officeDocument/2006/relationships/hyperlink" Target="https://www.treasurer.ca.gov/ctcac/2018/lra/contact.pdf" TargetMode="Externa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8"/>
  <sheetViews>
    <sheetView showGridLines="0" topLeftCell="A43" zoomScaleNormal="100" zoomScaleSheetLayoutView="100" workbookViewId="0">
      <selection sqref="A1:AL2"/>
    </sheetView>
  </sheetViews>
  <sheetFormatPr defaultColWidth="0" defaultRowHeight="12.75" zeroHeight="1"/>
  <cols>
    <col min="1" max="38" width="2.42578125" customWidth="1"/>
    <col min="39" max="16384" width="8.85546875" style="284" hidden="1"/>
  </cols>
  <sheetData>
    <row r="1" spans="1:38">
      <c r="A1" s="1456" t="s">
        <v>2199</v>
      </c>
      <c r="B1" s="1456"/>
      <c r="C1" s="1456"/>
      <c r="D1" s="1456"/>
      <c r="E1" s="1456"/>
      <c r="F1" s="1456"/>
      <c r="G1" s="1456"/>
      <c r="H1" s="1456"/>
      <c r="I1" s="1456"/>
      <c r="J1" s="1456"/>
      <c r="K1" s="1456"/>
      <c r="L1" s="1456"/>
      <c r="M1" s="1456"/>
      <c r="N1" s="1456"/>
      <c r="O1" s="1456"/>
      <c r="P1" s="1456"/>
      <c r="Q1" s="1456"/>
      <c r="R1" s="1456"/>
      <c r="S1" s="1456"/>
      <c r="T1" s="1456"/>
      <c r="U1" s="1456"/>
      <c r="V1" s="1456"/>
      <c r="W1" s="1456"/>
      <c r="X1" s="1456"/>
      <c r="Y1" s="1456"/>
      <c r="Z1" s="1456"/>
      <c r="AA1" s="1456"/>
      <c r="AB1" s="1456"/>
      <c r="AC1" s="1456"/>
      <c r="AD1" s="1456"/>
      <c r="AE1" s="1456"/>
      <c r="AF1" s="1456"/>
      <c r="AG1" s="1456"/>
      <c r="AH1" s="1456"/>
      <c r="AI1" s="1456"/>
      <c r="AJ1" s="1456"/>
      <c r="AK1" s="1456"/>
      <c r="AL1" s="1457"/>
    </row>
    <row r="2" spans="1:38" ht="13.5" thickBot="1">
      <c r="A2" s="1458"/>
      <c r="B2" s="1458"/>
      <c r="C2" s="1458"/>
      <c r="D2" s="1458"/>
      <c r="E2" s="1458"/>
      <c r="F2" s="1458"/>
      <c r="G2" s="1458"/>
      <c r="H2" s="1458"/>
      <c r="I2" s="1458"/>
      <c r="J2" s="1458"/>
      <c r="K2" s="1458"/>
      <c r="L2" s="1458"/>
      <c r="M2" s="1458"/>
      <c r="N2" s="1458"/>
      <c r="O2" s="1458"/>
      <c r="P2" s="1458"/>
      <c r="Q2" s="1458"/>
      <c r="R2" s="1458"/>
      <c r="S2" s="1458"/>
      <c r="T2" s="1458"/>
      <c r="U2" s="1458"/>
      <c r="V2" s="1458"/>
      <c r="W2" s="1458"/>
      <c r="X2" s="1458"/>
      <c r="Y2" s="1458"/>
      <c r="Z2" s="1458"/>
      <c r="AA2" s="1458"/>
      <c r="AB2" s="1458"/>
      <c r="AC2" s="1458"/>
      <c r="AD2" s="1458"/>
      <c r="AE2" s="1458"/>
      <c r="AF2" s="1458"/>
      <c r="AG2" s="1458"/>
      <c r="AH2" s="1458"/>
      <c r="AI2" s="1458"/>
      <c r="AJ2" s="1458"/>
      <c r="AK2" s="1458"/>
      <c r="AL2" s="1459"/>
    </row>
    <row r="3" spans="1:38" ht="13.5" thickTop="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row>
    <row r="4" spans="1:38">
      <c r="A4" s="12"/>
      <c r="B4" s="1113" t="s">
        <v>804</v>
      </c>
      <c r="C4" s="1113" t="s">
        <v>214</v>
      </c>
      <c r="D4" s="374"/>
      <c r="E4" s="374"/>
      <c r="F4" s="374"/>
      <c r="G4" s="374"/>
      <c r="H4" s="374"/>
      <c r="I4" s="374"/>
      <c r="J4" s="374"/>
      <c r="K4" s="374"/>
      <c r="L4" s="374"/>
      <c r="M4" s="374"/>
      <c r="N4" s="374"/>
      <c r="O4" s="374"/>
      <c r="P4" s="374"/>
      <c r="Q4" s="374"/>
      <c r="R4" s="374"/>
      <c r="S4" s="374"/>
      <c r="T4" s="374"/>
      <c r="U4" s="374"/>
      <c r="V4" s="374"/>
      <c r="W4" s="374"/>
      <c r="X4" s="374"/>
      <c r="Y4" s="374"/>
      <c r="Z4" s="374"/>
      <c r="AA4" s="374"/>
      <c r="AB4" s="374"/>
      <c r="AC4" s="12"/>
      <c r="AD4" s="12"/>
      <c r="AE4" s="12"/>
      <c r="AF4" s="12"/>
      <c r="AG4" s="12"/>
      <c r="AH4" s="12"/>
      <c r="AI4" s="12"/>
      <c r="AJ4" s="12"/>
      <c r="AK4" s="12"/>
      <c r="AL4" s="12"/>
    </row>
    <row r="5" spans="1:38">
      <c r="A5" s="1"/>
      <c r="B5" s="376"/>
      <c r="C5" s="376"/>
      <c r="D5" s="295"/>
      <c r="E5" s="295"/>
      <c r="F5" s="295"/>
      <c r="G5" s="295"/>
      <c r="H5" s="295"/>
      <c r="I5" s="295"/>
      <c r="J5" s="295"/>
      <c r="K5" s="295"/>
      <c r="L5" s="295"/>
      <c r="M5" s="295"/>
      <c r="N5" s="295"/>
      <c r="O5" s="295"/>
      <c r="P5" s="295"/>
      <c r="Q5" s="295"/>
      <c r="R5" s="295"/>
      <c r="S5" s="295"/>
      <c r="T5" s="295"/>
      <c r="U5" s="295"/>
      <c r="V5" s="295"/>
      <c r="W5" s="295"/>
      <c r="X5" s="295"/>
      <c r="Y5" s="295"/>
      <c r="Z5" s="295"/>
      <c r="AA5" s="295"/>
      <c r="AB5" s="295"/>
      <c r="AC5" s="1"/>
      <c r="AD5" s="1"/>
      <c r="AE5" s="1"/>
      <c r="AF5" s="1"/>
      <c r="AG5" s="1"/>
      <c r="AH5" s="1"/>
      <c r="AI5" s="1"/>
      <c r="AJ5" s="1"/>
      <c r="AK5" s="1"/>
      <c r="AL5" s="1"/>
    </row>
    <row r="6" spans="1:38">
      <c r="A6" s="295"/>
      <c r="B6" s="1"/>
      <c r="C6" s="376" t="s">
        <v>909</v>
      </c>
      <c r="D6" s="376" t="s">
        <v>344</v>
      </c>
      <c r="E6" s="1"/>
      <c r="F6" s="295"/>
      <c r="G6" s="295"/>
      <c r="H6" s="295"/>
      <c r="I6" s="295"/>
      <c r="J6" s="295"/>
      <c r="K6" s="295"/>
      <c r="L6" s="295"/>
      <c r="M6" s="295"/>
      <c r="N6" s="295"/>
      <c r="O6" s="295"/>
      <c r="P6" s="295"/>
      <c r="Q6" s="295"/>
      <c r="R6" s="295"/>
      <c r="S6" s="295"/>
      <c r="T6" s="295"/>
      <c r="U6" s="295"/>
      <c r="V6" s="295"/>
      <c r="W6" s="295"/>
      <c r="X6" s="295"/>
      <c r="Y6" s="295"/>
      <c r="Z6" s="295"/>
      <c r="AA6" s="295"/>
      <c r="AB6" s="295"/>
      <c r="AC6" s="1"/>
      <c r="AD6" s="1"/>
      <c r="AE6" s="1"/>
      <c r="AF6" s="1"/>
      <c r="AG6" s="1"/>
      <c r="AH6" s="1"/>
      <c r="AI6" s="1"/>
      <c r="AJ6" s="1"/>
      <c r="AK6" s="1"/>
      <c r="AL6" s="1"/>
    </row>
    <row r="7" spans="1:38" ht="13.7" customHeight="1">
      <c r="A7" s="295"/>
      <c r="B7" s="1"/>
      <c r="C7" s="376"/>
      <c r="D7" s="1460" t="s">
        <v>2204</v>
      </c>
      <c r="E7" s="1460"/>
      <c r="F7" s="1460"/>
      <c r="G7" s="1460"/>
      <c r="H7" s="1460"/>
      <c r="I7" s="1460"/>
      <c r="J7" s="1460"/>
      <c r="K7" s="1460"/>
      <c r="L7" s="1460"/>
      <c r="M7" s="1460"/>
      <c r="N7" s="1460"/>
      <c r="O7" s="1460"/>
      <c r="P7" s="1460"/>
      <c r="Q7" s="1460"/>
      <c r="R7" s="1460"/>
      <c r="S7" s="1460"/>
      <c r="T7" s="1460"/>
      <c r="U7" s="1460"/>
      <c r="V7" s="1460"/>
      <c r="W7" s="1460"/>
      <c r="X7" s="1460"/>
      <c r="Y7" s="1460"/>
      <c r="Z7" s="1460"/>
      <c r="AA7" s="1460"/>
      <c r="AB7" s="1460"/>
      <c r="AC7" s="1460"/>
      <c r="AD7" s="1460"/>
      <c r="AE7" s="1460"/>
      <c r="AF7" s="1460"/>
      <c r="AG7" s="1460"/>
      <c r="AH7" s="1460"/>
      <c r="AI7" s="1460"/>
      <c r="AJ7" s="1460"/>
      <c r="AK7" s="1460"/>
      <c r="AL7" s="1"/>
    </row>
    <row r="8" spans="1:38">
      <c r="A8" s="295"/>
      <c r="B8" s="1"/>
      <c r="C8" s="376"/>
      <c r="D8" s="1460"/>
      <c r="E8" s="1460"/>
      <c r="F8" s="1460"/>
      <c r="G8" s="1460"/>
      <c r="H8" s="1460"/>
      <c r="I8" s="1460"/>
      <c r="J8" s="1460"/>
      <c r="K8" s="1460"/>
      <c r="L8" s="1460"/>
      <c r="M8" s="1460"/>
      <c r="N8" s="1460"/>
      <c r="O8" s="1460"/>
      <c r="P8" s="1460"/>
      <c r="Q8" s="1460"/>
      <c r="R8" s="1460"/>
      <c r="S8" s="1460"/>
      <c r="T8" s="1460"/>
      <c r="U8" s="1460"/>
      <c r="V8" s="1460"/>
      <c r="W8" s="1460"/>
      <c r="X8" s="1460"/>
      <c r="Y8" s="1460"/>
      <c r="Z8" s="1460"/>
      <c r="AA8" s="1460"/>
      <c r="AB8" s="1460"/>
      <c r="AC8" s="1460"/>
      <c r="AD8" s="1460"/>
      <c r="AE8" s="1460"/>
      <c r="AF8" s="1460"/>
      <c r="AG8" s="1460"/>
      <c r="AH8" s="1460"/>
      <c r="AI8" s="1460"/>
      <c r="AJ8" s="1460"/>
      <c r="AK8" s="1460"/>
      <c r="AL8" s="1"/>
    </row>
    <row r="9" spans="1:38">
      <c r="A9" s="295"/>
      <c r="B9" s="1"/>
      <c r="C9" s="376"/>
      <c r="D9" s="1460"/>
      <c r="E9" s="1460"/>
      <c r="F9" s="1460"/>
      <c r="G9" s="1460"/>
      <c r="H9" s="1460"/>
      <c r="I9" s="1460"/>
      <c r="J9" s="1460"/>
      <c r="K9" s="1460"/>
      <c r="L9" s="1460"/>
      <c r="M9" s="1460"/>
      <c r="N9" s="1460"/>
      <c r="O9" s="1460"/>
      <c r="P9" s="1460"/>
      <c r="Q9" s="1460"/>
      <c r="R9" s="1460"/>
      <c r="S9" s="1460"/>
      <c r="T9" s="1460"/>
      <c r="U9" s="1460"/>
      <c r="V9" s="1460"/>
      <c r="W9" s="1460"/>
      <c r="X9" s="1460"/>
      <c r="Y9" s="1460"/>
      <c r="Z9" s="1460"/>
      <c r="AA9" s="1460"/>
      <c r="AB9" s="1460"/>
      <c r="AC9" s="1460"/>
      <c r="AD9" s="1460"/>
      <c r="AE9" s="1460"/>
      <c r="AF9" s="1460"/>
      <c r="AG9" s="1460"/>
      <c r="AH9" s="1460"/>
      <c r="AI9" s="1460"/>
      <c r="AJ9" s="1460"/>
      <c r="AK9" s="1460"/>
      <c r="AL9" s="1"/>
    </row>
    <row r="10" spans="1:38">
      <c r="A10" s="295"/>
      <c r="B10" s="1"/>
      <c r="C10" s="376"/>
      <c r="D10" s="1460"/>
      <c r="E10" s="1460"/>
      <c r="F10" s="1460"/>
      <c r="G10" s="1460"/>
      <c r="H10" s="1460"/>
      <c r="I10" s="1460"/>
      <c r="J10" s="1460"/>
      <c r="K10" s="1460"/>
      <c r="L10" s="1460"/>
      <c r="M10" s="1460"/>
      <c r="N10" s="1460"/>
      <c r="O10" s="1460"/>
      <c r="P10" s="1460"/>
      <c r="Q10" s="1460"/>
      <c r="R10" s="1460"/>
      <c r="S10" s="1460"/>
      <c r="T10" s="1460"/>
      <c r="U10" s="1460"/>
      <c r="V10" s="1460"/>
      <c r="W10" s="1460"/>
      <c r="X10" s="1460"/>
      <c r="Y10" s="1460"/>
      <c r="Z10" s="1460"/>
      <c r="AA10" s="1460"/>
      <c r="AB10" s="1460"/>
      <c r="AC10" s="1460"/>
      <c r="AD10" s="1460"/>
      <c r="AE10" s="1460"/>
      <c r="AF10" s="1460"/>
      <c r="AG10" s="1460"/>
      <c r="AH10" s="1460"/>
      <c r="AI10" s="1460"/>
      <c r="AJ10" s="1460"/>
      <c r="AK10" s="1460"/>
      <c r="AL10" s="1"/>
    </row>
    <row r="11" spans="1:38">
      <c r="A11" s="295"/>
      <c r="B11" s="1"/>
      <c r="C11" s="376"/>
      <c r="D11" s="1460"/>
      <c r="E11" s="1460"/>
      <c r="F11" s="1460"/>
      <c r="G11" s="1460"/>
      <c r="H11" s="1460"/>
      <c r="I11" s="1460"/>
      <c r="J11" s="1460"/>
      <c r="K11" s="1460"/>
      <c r="L11" s="1460"/>
      <c r="M11" s="1460"/>
      <c r="N11" s="1460"/>
      <c r="O11" s="1460"/>
      <c r="P11" s="1460"/>
      <c r="Q11" s="1460"/>
      <c r="R11" s="1460"/>
      <c r="S11" s="1460"/>
      <c r="T11" s="1460"/>
      <c r="U11" s="1460"/>
      <c r="V11" s="1460"/>
      <c r="W11" s="1460"/>
      <c r="X11" s="1460"/>
      <c r="Y11" s="1460"/>
      <c r="Z11" s="1460"/>
      <c r="AA11" s="1460"/>
      <c r="AB11" s="1460"/>
      <c r="AC11" s="1460"/>
      <c r="AD11" s="1460"/>
      <c r="AE11" s="1460"/>
      <c r="AF11" s="1460"/>
      <c r="AG11" s="1460"/>
      <c r="AH11" s="1460"/>
      <c r="AI11" s="1460"/>
      <c r="AJ11" s="1460"/>
      <c r="AK11" s="1460"/>
      <c r="AL11" s="1"/>
    </row>
    <row r="12" spans="1:38">
      <c r="A12" s="295"/>
      <c r="B12" s="1"/>
      <c r="C12" s="376"/>
      <c r="D12" s="1460"/>
      <c r="E12" s="1460"/>
      <c r="F12" s="1460"/>
      <c r="G12" s="1460"/>
      <c r="H12" s="1460"/>
      <c r="I12" s="1460"/>
      <c r="J12" s="1460"/>
      <c r="K12" s="1460"/>
      <c r="L12" s="1460"/>
      <c r="M12" s="1460"/>
      <c r="N12" s="1460"/>
      <c r="O12" s="1460"/>
      <c r="P12" s="1460"/>
      <c r="Q12" s="1460"/>
      <c r="R12" s="1460"/>
      <c r="S12" s="1460"/>
      <c r="T12" s="1460"/>
      <c r="U12" s="1460"/>
      <c r="V12" s="1460"/>
      <c r="W12" s="1460"/>
      <c r="X12" s="1460"/>
      <c r="Y12" s="1460"/>
      <c r="Z12" s="1460"/>
      <c r="AA12" s="1460"/>
      <c r="AB12" s="1460"/>
      <c r="AC12" s="1460"/>
      <c r="AD12" s="1460"/>
      <c r="AE12" s="1460"/>
      <c r="AF12" s="1460"/>
      <c r="AG12" s="1460"/>
      <c r="AH12" s="1460"/>
      <c r="AI12" s="1460"/>
      <c r="AJ12" s="1460"/>
      <c r="AK12" s="1460"/>
      <c r="AL12" s="1"/>
    </row>
    <row r="13" spans="1:38">
      <c r="A13" s="295"/>
      <c r="B13" s="1"/>
      <c r="C13" s="376"/>
      <c r="D13" s="1460"/>
      <c r="E13" s="1460"/>
      <c r="F13" s="1460"/>
      <c r="G13" s="1460"/>
      <c r="H13" s="1460"/>
      <c r="I13" s="1460"/>
      <c r="J13" s="1460"/>
      <c r="K13" s="1460"/>
      <c r="L13" s="1460"/>
      <c r="M13" s="1460"/>
      <c r="N13" s="1460"/>
      <c r="O13" s="1460"/>
      <c r="P13" s="1460"/>
      <c r="Q13" s="1460"/>
      <c r="R13" s="1460"/>
      <c r="S13" s="1460"/>
      <c r="T13" s="1460"/>
      <c r="U13" s="1460"/>
      <c r="V13" s="1460"/>
      <c r="W13" s="1460"/>
      <c r="X13" s="1460"/>
      <c r="Y13" s="1460"/>
      <c r="Z13" s="1460"/>
      <c r="AA13" s="1460"/>
      <c r="AB13" s="1460"/>
      <c r="AC13" s="1460"/>
      <c r="AD13" s="1460"/>
      <c r="AE13" s="1460"/>
      <c r="AF13" s="1460"/>
      <c r="AG13" s="1460"/>
      <c r="AH13" s="1460"/>
      <c r="AI13" s="1460"/>
      <c r="AJ13" s="1460"/>
      <c r="AK13" s="1460"/>
      <c r="AL13" s="1"/>
    </row>
    <row r="14" spans="1:38">
      <c r="A14" s="295"/>
      <c r="B14" s="1"/>
      <c r="C14" s="376"/>
      <c r="D14" s="1460"/>
      <c r="E14" s="1460"/>
      <c r="F14" s="1460"/>
      <c r="G14" s="1460"/>
      <c r="H14" s="1460"/>
      <c r="I14" s="1460"/>
      <c r="J14" s="1460"/>
      <c r="K14" s="1460"/>
      <c r="L14" s="1460"/>
      <c r="M14" s="1460"/>
      <c r="N14" s="1460"/>
      <c r="O14" s="1460"/>
      <c r="P14" s="1460"/>
      <c r="Q14" s="1460"/>
      <c r="R14" s="1460"/>
      <c r="S14" s="1460"/>
      <c r="T14" s="1460"/>
      <c r="U14" s="1460"/>
      <c r="V14" s="1460"/>
      <c r="W14" s="1460"/>
      <c r="X14" s="1460"/>
      <c r="Y14" s="1460"/>
      <c r="Z14" s="1460"/>
      <c r="AA14" s="1460"/>
      <c r="AB14" s="1460"/>
      <c r="AC14" s="1460"/>
      <c r="AD14" s="1460"/>
      <c r="AE14" s="1460"/>
      <c r="AF14" s="1460"/>
      <c r="AG14" s="1460"/>
      <c r="AH14" s="1460"/>
      <c r="AI14" s="1460"/>
      <c r="AJ14" s="1460"/>
      <c r="AK14" s="1460"/>
      <c r="AL14" s="1"/>
    </row>
    <row r="15" spans="1:38">
      <c r="A15" s="295"/>
      <c r="B15" s="1"/>
      <c r="C15" s="376"/>
      <c r="D15" s="1460"/>
      <c r="E15" s="1460"/>
      <c r="F15" s="1460"/>
      <c r="G15" s="1460"/>
      <c r="H15" s="1460"/>
      <c r="I15" s="1460"/>
      <c r="J15" s="1460"/>
      <c r="K15" s="1460"/>
      <c r="L15" s="1460"/>
      <c r="M15" s="1460"/>
      <c r="N15" s="1460"/>
      <c r="O15" s="1460"/>
      <c r="P15" s="1460"/>
      <c r="Q15" s="1460"/>
      <c r="R15" s="1460"/>
      <c r="S15" s="1460"/>
      <c r="T15" s="1460"/>
      <c r="U15" s="1460"/>
      <c r="V15" s="1460"/>
      <c r="W15" s="1460"/>
      <c r="X15" s="1460"/>
      <c r="Y15" s="1460"/>
      <c r="Z15" s="1460"/>
      <c r="AA15" s="1460"/>
      <c r="AB15" s="1460"/>
      <c r="AC15" s="1460"/>
      <c r="AD15" s="1460"/>
      <c r="AE15" s="1460"/>
      <c r="AF15" s="1460"/>
      <c r="AG15" s="1460"/>
      <c r="AH15" s="1460"/>
      <c r="AI15" s="1460"/>
      <c r="AJ15" s="1460"/>
      <c r="AK15" s="1460"/>
      <c r="AL15" s="1"/>
    </row>
    <row r="16" spans="1:38">
      <c r="A16" s="295"/>
      <c r="B16" s="1"/>
      <c r="C16" s="376"/>
      <c r="D16" s="1460"/>
      <c r="E16" s="1460"/>
      <c r="F16" s="1460"/>
      <c r="G16" s="1460"/>
      <c r="H16" s="1460"/>
      <c r="I16" s="1460"/>
      <c r="J16" s="1460"/>
      <c r="K16" s="1460"/>
      <c r="L16" s="1460"/>
      <c r="M16" s="1460"/>
      <c r="N16" s="1460"/>
      <c r="O16" s="1460"/>
      <c r="P16" s="1460"/>
      <c r="Q16" s="1460"/>
      <c r="R16" s="1460"/>
      <c r="S16" s="1460"/>
      <c r="T16" s="1460"/>
      <c r="U16" s="1460"/>
      <c r="V16" s="1460"/>
      <c r="W16" s="1460"/>
      <c r="X16" s="1460"/>
      <c r="Y16" s="1460"/>
      <c r="Z16" s="1460"/>
      <c r="AA16" s="1460"/>
      <c r="AB16" s="1460"/>
      <c r="AC16" s="1460"/>
      <c r="AD16" s="1460"/>
      <c r="AE16" s="1460"/>
      <c r="AF16" s="1460"/>
      <c r="AG16" s="1460"/>
      <c r="AH16" s="1460"/>
      <c r="AI16" s="1460"/>
      <c r="AJ16" s="1460"/>
      <c r="AK16" s="1460"/>
      <c r="AL16" s="1"/>
    </row>
    <row r="17" spans="1:38">
      <c r="A17" s="295"/>
      <c r="B17" s="1"/>
      <c r="C17" s="376"/>
      <c r="D17" s="1460"/>
      <c r="E17" s="1460"/>
      <c r="F17" s="1460"/>
      <c r="G17" s="1460"/>
      <c r="H17" s="1460"/>
      <c r="I17" s="1460"/>
      <c r="J17" s="1460"/>
      <c r="K17" s="1460"/>
      <c r="L17" s="1460"/>
      <c r="M17" s="1460"/>
      <c r="N17" s="1460"/>
      <c r="O17" s="1460"/>
      <c r="P17" s="1460"/>
      <c r="Q17" s="1460"/>
      <c r="R17" s="1460"/>
      <c r="S17" s="1460"/>
      <c r="T17" s="1460"/>
      <c r="U17" s="1460"/>
      <c r="V17" s="1460"/>
      <c r="W17" s="1460"/>
      <c r="X17" s="1460"/>
      <c r="Y17" s="1460"/>
      <c r="Z17" s="1460"/>
      <c r="AA17" s="1460"/>
      <c r="AB17" s="1460"/>
      <c r="AC17" s="1460"/>
      <c r="AD17" s="1460"/>
      <c r="AE17" s="1460"/>
      <c r="AF17" s="1460"/>
      <c r="AG17" s="1460"/>
      <c r="AH17" s="1460"/>
      <c r="AI17" s="1460"/>
      <c r="AJ17" s="1460"/>
      <c r="AK17" s="1460"/>
      <c r="AL17" s="1"/>
    </row>
    <row r="18" spans="1:38" ht="11.1" customHeight="1">
      <c r="A18" s="295"/>
      <c r="B18" s="1"/>
      <c r="C18" s="376"/>
      <c r="D18" s="1460"/>
      <c r="E18" s="1460"/>
      <c r="F18" s="1460"/>
      <c r="G18" s="1460"/>
      <c r="H18" s="1460"/>
      <c r="I18" s="1460"/>
      <c r="J18" s="1460"/>
      <c r="K18" s="1460"/>
      <c r="L18" s="1460"/>
      <c r="M18" s="1460"/>
      <c r="N18" s="1460"/>
      <c r="O18" s="1460"/>
      <c r="P18" s="1460"/>
      <c r="Q18" s="1460"/>
      <c r="R18" s="1460"/>
      <c r="S18" s="1460"/>
      <c r="T18" s="1460"/>
      <c r="U18" s="1460"/>
      <c r="V18" s="1460"/>
      <c r="W18" s="1460"/>
      <c r="X18" s="1460"/>
      <c r="Y18" s="1460"/>
      <c r="Z18" s="1460"/>
      <c r="AA18" s="1460"/>
      <c r="AB18" s="1460"/>
      <c r="AC18" s="1460"/>
      <c r="AD18" s="1460"/>
      <c r="AE18" s="1460"/>
      <c r="AF18" s="1460"/>
      <c r="AG18" s="1460"/>
      <c r="AH18" s="1460"/>
      <c r="AI18" s="1460"/>
      <c r="AJ18" s="1460"/>
      <c r="AK18" s="1460"/>
      <c r="AL18" s="1"/>
    </row>
    <row r="19" spans="1:38" ht="13.7" customHeight="1">
      <c r="A19" s="295"/>
      <c r="B19" s="1"/>
      <c r="C19" s="376"/>
      <c r="D19" s="1460" t="s">
        <v>2014</v>
      </c>
      <c r="E19" s="1460"/>
      <c r="F19" s="1460"/>
      <c r="G19" s="1460"/>
      <c r="H19" s="1460"/>
      <c r="I19" s="1460"/>
      <c r="J19" s="1460"/>
      <c r="K19" s="1460"/>
      <c r="L19" s="1460"/>
      <c r="M19" s="1460"/>
      <c r="N19" s="1460"/>
      <c r="O19" s="1460"/>
      <c r="P19" s="1460"/>
      <c r="Q19" s="1460"/>
      <c r="R19" s="1460"/>
      <c r="S19" s="1460"/>
      <c r="T19" s="1460"/>
      <c r="U19" s="1460"/>
      <c r="V19" s="1460"/>
      <c r="W19" s="1460"/>
      <c r="X19" s="1460"/>
      <c r="Y19" s="1460"/>
      <c r="Z19" s="1460"/>
      <c r="AA19" s="1460"/>
      <c r="AB19" s="1460"/>
      <c r="AC19" s="1460"/>
      <c r="AD19" s="1460"/>
      <c r="AE19" s="1460"/>
      <c r="AF19" s="1460"/>
      <c r="AG19" s="1460"/>
      <c r="AH19" s="1460"/>
      <c r="AI19" s="1460"/>
      <c r="AJ19" s="1460"/>
      <c r="AK19" s="1460"/>
      <c r="AL19" s="1"/>
    </row>
    <row r="20" spans="1:38">
      <c r="A20" s="295"/>
      <c r="B20" s="1"/>
      <c r="C20" s="376"/>
      <c r="D20" s="1460"/>
      <c r="E20" s="1460"/>
      <c r="F20" s="1460"/>
      <c r="G20" s="1460"/>
      <c r="H20" s="1460"/>
      <c r="I20" s="1460"/>
      <c r="J20" s="1460"/>
      <c r="K20" s="1460"/>
      <c r="L20" s="1460"/>
      <c r="M20" s="1460"/>
      <c r="N20" s="1460"/>
      <c r="O20" s="1460"/>
      <c r="P20" s="1460"/>
      <c r="Q20" s="1460"/>
      <c r="R20" s="1460"/>
      <c r="S20" s="1460"/>
      <c r="T20" s="1460"/>
      <c r="U20" s="1460"/>
      <c r="V20" s="1460"/>
      <c r="W20" s="1460"/>
      <c r="X20" s="1460"/>
      <c r="Y20" s="1460"/>
      <c r="Z20" s="1460"/>
      <c r="AA20" s="1460"/>
      <c r="AB20" s="1460"/>
      <c r="AC20" s="1460"/>
      <c r="AD20" s="1460"/>
      <c r="AE20" s="1460"/>
      <c r="AF20" s="1460"/>
      <c r="AG20" s="1460"/>
      <c r="AH20" s="1460"/>
      <c r="AI20" s="1460"/>
      <c r="AJ20" s="1460"/>
      <c r="AK20" s="1460"/>
      <c r="AL20" s="1"/>
    </row>
    <row r="21" spans="1:38">
      <c r="A21" s="295"/>
      <c r="B21" s="1"/>
      <c r="C21" s="376"/>
      <c r="D21" s="1460"/>
      <c r="E21" s="1460"/>
      <c r="F21" s="1460"/>
      <c r="G21" s="1460"/>
      <c r="H21" s="1460"/>
      <c r="I21" s="1460"/>
      <c r="J21" s="1460"/>
      <c r="K21" s="1460"/>
      <c r="L21" s="1460"/>
      <c r="M21" s="1460"/>
      <c r="N21" s="1460"/>
      <c r="O21" s="1460"/>
      <c r="P21" s="1460"/>
      <c r="Q21" s="1460"/>
      <c r="R21" s="1460"/>
      <c r="S21" s="1460"/>
      <c r="T21" s="1460"/>
      <c r="U21" s="1460"/>
      <c r="V21" s="1460"/>
      <c r="W21" s="1460"/>
      <c r="X21" s="1460"/>
      <c r="Y21" s="1460"/>
      <c r="Z21" s="1460"/>
      <c r="AA21" s="1460"/>
      <c r="AB21" s="1460"/>
      <c r="AC21" s="1460"/>
      <c r="AD21" s="1460"/>
      <c r="AE21" s="1460"/>
      <c r="AF21" s="1460"/>
      <c r="AG21" s="1460"/>
      <c r="AH21" s="1460"/>
      <c r="AI21" s="1460"/>
      <c r="AJ21" s="1460"/>
      <c r="AK21" s="1460"/>
      <c r="AL21" s="1"/>
    </row>
    <row r="22" spans="1:38">
      <c r="A22" s="295"/>
      <c r="B22" s="1"/>
      <c r="C22" s="376"/>
      <c r="D22" s="1460"/>
      <c r="E22" s="1460"/>
      <c r="F22" s="1460"/>
      <c r="G22" s="1460"/>
      <c r="H22" s="1460"/>
      <c r="I22" s="1460"/>
      <c r="J22" s="1460"/>
      <c r="K22" s="1460"/>
      <c r="L22" s="1460"/>
      <c r="M22" s="1460"/>
      <c r="N22" s="1460"/>
      <c r="O22" s="1460"/>
      <c r="P22" s="1460"/>
      <c r="Q22" s="1460"/>
      <c r="R22" s="1460"/>
      <c r="S22" s="1460"/>
      <c r="T22" s="1460"/>
      <c r="U22" s="1460"/>
      <c r="V22" s="1460"/>
      <c r="W22" s="1460"/>
      <c r="X22" s="1460"/>
      <c r="Y22" s="1460"/>
      <c r="Z22" s="1460"/>
      <c r="AA22" s="1460"/>
      <c r="AB22" s="1460"/>
      <c r="AC22" s="1460"/>
      <c r="AD22" s="1460"/>
      <c r="AE22" s="1460"/>
      <c r="AF22" s="1460"/>
      <c r="AG22" s="1460"/>
      <c r="AH22" s="1460"/>
      <c r="AI22" s="1460"/>
      <c r="AJ22" s="1460"/>
      <c r="AK22" s="1460"/>
      <c r="AL22" s="1"/>
    </row>
    <row r="23" spans="1:38">
      <c r="A23" s="295"/>
      <c r="B23" s="1"/>
      <c r="C23" s="376"/>
      <c r="D23" s="1460"/>
      <c r="E23" s="1460"/>
      <c r="F23" s="1460"/>
      <c r="G23" s="1460"/>
      <c r="H23" s="1460"/>
      <c r="I23" s="1460"/>
      <c r="J23" s="1460"/>
      <c r="K23" s="1460"/>
      <c r="L23" s="1460"/>
      <c r="M23" s="1460"/>
      <c r="N23" s="1460"/>
      <c r="O23" s="1460"/>
      <c r="P23" s="1460"/>
      <c r="Q23" s="1460"/>
      <c r="R23" s="1460"/>
      <c r="S23" s="1460"/>
      <c r="T23" s="1460"/>
      <c r="U23" s="1460"/>
      <c r="V23" s="1460"/>
      <c r="W23" s="1460"/>
      <c r="X23" s="1460"/>
      <c r="Y23" s="1460"/>
      <c r="Z23" s="1460"/>
      <c r="AA23" s="1460"/>
      <c r="AB23" s="1460"/>
      <c r="AC23" s="1460"/>
      <c r="AD23" s="1460"/>
      <c r="AE23" s="1460"/>
      <c r="AF23" s="1460"/>
      <c r="AG23" s="1460"/>
      <c r="AH23" s="1460"/>
      <c r="AI23" s="1460"/>
      <c r="AJ23" s="1460"/>
      <c r="AK23" s="1460"/>
      <c r="AL23" s="1"/>
    </row>
    <row r="24" spans="1:38">
      <c r="A24" s="295"/>
      <c r="B24" s="1"/>
      <c r="C24" s="376"/>
      <c r="D24" s="1460"/>
      <c r="E24" s="1460"/>
      <c r="F24" s="1460"/>
      <c r="G24" s="1460"/>
      <c r="H24" s="1460"/>
      <c r="I24" s="1460"/>
      <c r="J24" s="1460"/>
      <c r="K24" s="1460"/>
      <c r="L24" s="1460"/>
      <c r="M24" s="1460"/>
      <c r="N24" s="1460"/>
      <c r="O24" s="1460"/>
      <c r="P24" s="1460"/>
      <c r="Q24" s="1460"/>
      <c r="R24" s="1460"/>
      <c r="S24" s="1460"/>
      <c r="T24" s="1460"/>
      <c r="U24" s="1460"/>
      <c r="V24" s="1460"/>
      <c r="W24" s="1460"/>
      <c r="X24" s="1460"/>
      <c r="Y24" s="1460"/>
      <c r="Z24" s="1460"/>
      <c r="AA24" s="1460"/>
      <c r="AB24" s="1460"/>
      <c r="AC24" s="1460"/>
      <c r="AD24" s="1460"/>
      <c r="AE24" s="1460"/>
      <c r="AF24" s="1460"/>
      <c r="AG24" s="1460"/>
      <c r="AH24" s="1460"/>
      <c r="AI24" s="1460"/>
      <c r="AJ24" s="1460"/>
      <c r="AK24" s="1460"/>
      <c r="AL24" s="1"/>
    </row>
    <row r="25" spans="1:38">
      <c r="A25" s="295"/>
      <c r="B25" s="1"/>
      <c r="C25" s="376"/>
      <c r="D25" s="300"/>
      <c r="E25" s="1471" t="s">
        <v>2181</v>
      </c>
      <c r="F25" s="1471"/>
      <c r="G25" s="1471"/>
      <c r="H25" s="1471"/>
      <c r="I25" s="1471"/>
      <c r="J25" s="1471"/>
      <c r="K25" s="1471"/>
      <c r="L25" s="1471"/>
      <c r="M25" s="1471"/>
      <c r="N25" s="1471"/>
      <c r="O25" s="1471"/>
      <c r="P25" s="1471"/>
      <c r="Q25" s="1471"/>
      <c r="R25" s="1471"/>
      <c r="S25" s="1471"/>
      <c r="T25" s="1471"/>
      <c r="U25" s="1471"/>
      <c r="V25" s="1471"/>
      <c r="W25" s="1471"/>
      <c r="X25" s="1471"/>
      <c r="Y25" s="1471"/>
      <c r="Z25" s="1471"/>
      <c r="AA25" s="1471"/>
      <c r="AB25" s="1471"/>
      <c r="AC25" s="1471"/>
      <c r="AD25" s="1471"/>
      <c r="AE25" s="1471"/>
      <c r="AF25" s="1471"/>
      <c r="AG25" s="1471"/>
      <c r="AH25" s="1471"/>
      <c r="AI25" s="1471"/>
      <c r="AJ25" s="1471"/>
      <c r="AK25" s="1471"/>
      <c r="AL25" s="1"/>
    </row>
    <row r="26" spans="1:38">
      <c r="A26" s="295"/>
      <c r="B26" s="1"/>
      <c r="C26" s="376"/>
      <c r="D26" s="284"/>
      <c r="E26" s="1471" t="s">
        <v>2108</v>
      </c>
      <c r="F26" s="1471"/>
      <c r="G26" s="1471"/>
      <c r="H26" s="1471"/>
      <c r="I26" s="1471"/>
      <c r="J26" s="1471"/>
      <c r="K26" s="1471"/>
      <c r="L26" s="1471"/>
      <c r="M26" s="1471"/>
      <c r="N26" s="1471"/>
      <c r="O26" s="1471"/>
      <c r="P26" s="1471"/>
      <c r="Q26" s="1471"/>
      <c r="R26" s="1471"/>
      <c r="S26" s="1471"/>
      <c r="T26" s="1471"/>
      <c r="U26" s="1471"/>
      <c r="V26" s="1471"/>
      <c r="W26" s="1471"/>
      <c r="X26" s="1471"/>
      <c r="Y26" s="1471"/>
      <c r="Z26" s="1471"/>
      <c r="AA26" s="1471"/>
      <c r="AB26" s="1471"/>
      <c r="AC26" s="1471"/>
      <c r="AD26" s="1471"/>
      <c r="AE26" s="1471"/>
      <c r="AF26" s="1471"/>
      <c r="AG26" s="1471"/>
      <c r="AH26" s="1471"/>
      <c r="AI26" s="1471"/>
      <c r="AJ26" s="1471"/>
      <c r="AK26" s="1471"/>
      <c r="AL26" s="1"/>
    </row>
    <row r="27" spans="1:38">
      <c r="A27" s="295"/>
      <c r="B27" s="1"/>
      <c r="C27" s="376"/>
      <c r="D27" s="1"/>
      <c r="E27" s="295"/>
      <c r="F27" s="295"/>
      <c r="G27" s="295"/>
      <c r="H27" s="295"/>
      <c r="I27" s="295"/>
      <c r="J27" s="295"/>
      <c r="K27" s="295"/>
      <c r="L27" s="295"/>
      <c r="M27" s="295"/>
      <c r="N27" s="295"/>
      <c r="O27" s="295"/>
      <c r="P27" s="295"/>
      <c r="Q27" s="295"/>
      <c r="R27" s="295"/>
      <c r="S27" s="295"/>
      <c r="T27" s="295"/>
      <c r="U27" s="295"/>
      <c r="V27" s="295"/>
      <c r="W27" s="295"/>
      <c r="X27" s="295"/>
      <c r="Y27" s="295"/>
      <c r="Z27" s="295"/>
      <c r="AA27" s="295"/>
      <c r="AB27" s="295"/>
      <c r="AC27" s="1"/>
      <c r="AD27" s="1"/>
      <c r="AE27" s="1"/>
      <c r="AF27" s="1"/>
      <c r="AG27" s="1"/>
      <c r="AH27" s="1"/>
      <c r="AI27" s="1"/>
      <c r="AJ27" s="1"/>
      <c r="AK27" s="1"/>
      <c r="AL27" s="1"/>
    </row>
    <row r="28" spans="1:38" s="300" customFormat="1">
      <c r="A28" s="295"/>
      <c r="B28" s="1"/>
      <c r="C28" s="1"/>
      <c r="D28" s="1470" t="s">
        <v>1994</v>
      </c>
      <c r="E28" s="1470"/>
      <c r="F28" s="1470"/>
      <c r="G28" s="1470"/>
      <c r="H28" s="1470"/>
      <c r="I28" s="1470"/>
      <c r="J28" s="1470"/>
      <c r="K28" s="1470"/>
      <c r="L28" s="1470"/>
      <c r="M28" s="1470"/>
      <c r="N28" s="1470"/>
      <c r="O28" s="1470"/>
      <c r="P28" s="1470"/>
      <c r="Q28" s="1470"/>
      <c r="R28" s="1470"/>
      <c r="S28" s="1470"/>
      <c r="T28" s="1470"/>
      <c r="U28" s="1470"/>
      <c r="V28" s="1470"/>
      <c r="W28" s="1470"/>
      <c r="X28" s="1470"/>
      <c r="Y28" s="1470"/>
      <c r="Z28" s="1470"/>
      <c r="AA28" s="1470"/>
      <c r="AB28" s="1470"/>
      <c r="AC28" s="1470"/>
      <c r="AD28" s="1470"/>
      <c r="AE28" s="1470"/>
      <c r="AF28" s="1470"/>
      <c r="AG28" s="1470"/>
      <c r="AH28" s="1470"/>
      <c r="AI28" s="1470"/>
      <c r="AJ28" s="1470"/>
      <c r="AK28" s="1470"/>
      <c r="AL28" s="1"/>
    </row>
    <row r="29" spans="1:38">
      <c r="A29" s="295"/>
      <c r="B29" s="1"/>
      <c r="C29" s="1"/>
      <c r="D29" s="1470"/>
      <c r="E29" s="1470"/>
      <c r="F29" s="1470"/>
      <c r="G29" s="1470"/>
      <c r="H29" s="1470"/>
      <c r="I29" s="1470"/>
      <c r="J29" s="1470"/>
      <c r="K29" s="1470"/>
      <c r="L29" s="1470"/>
      <c r="M29" s="1470"/>
      <c r="N29" s="1470"/>
      <c r="O29" s="1470"/>
      <c r="P29" s="1470"/>
      <c r="Q29" s="1470"/>
      <c r="R29" s="1470"/>
      <c r="S29" s="1470"/>
      <c r="T29" s="1470"/>
      <c r="U29" s="1470"/>
      <c r="V29" s="1470"/>
      <c r="W29" s="1470"/>
      <c r="X29" s="1470"/>
      <c r="Y29" s="1470"/>
      <c r="Z29" s="1470"/>
      <c r="AA29" s="1470"/>
      <c r="AB29" s="1470"/>
      <c r="AC29" s="1470"/>
      <c r="AD29" s="1470"/>
      <c r="AE29" s="1470"/>
      <c r="AF29" s="1470"/>
      <c r="AG29" s="1470"/>
      <c r="AH29" s="1470"/>
      <c r="AI29" s="1470"/>
      <c r="AJ29" s="1470"/>
      <c r="AK29" s="1470"/>
      <c r="AL29" s="1"/>
    </row>
    <row r="30" spans="1:38">
      <c r="A30" s="295"/>
      <c r="B30" s="1"/>
      <c r="C30" s="1"/>
      <c r="D30" s="1117"/>
      <c r="E30" s="1472" t="s">
        <v>1452</v>
      </c>
      <c r="F30" s="1472"/>
      <c r="G30" s="1472"/>
      <c r="H30" s="1472"/>
      <c r="I30" s="1472"/>
      <c r="J30" s="1472"/>
      <c r="K30" s="1472"/>
      <c r="L30" s="1472"/>
      <c r="M30" s="1472"/>
      <c r="N30" s="1472"/>
      <c r="O30" s="1472"/>
      <c r="P30" s="1472"/>
      <c r="Q30" s="1472"/>
      <c r="R30" s="1472"/>
      <c r="S30" s="1472"/>
      <c r="T30" s="1472"/>
      <c r="U30" s="1472"/>
      <c r="V30" s="1472"/>
      <c r="W30" s="1472"/>
      <c r="X30" s="1472"/>
      <c r="Y30" s="1472"/>
      <c r="Z30" s="1472"/>
      <c r="AA30" s="1472"/>
      <c r="AB30" s="1472"/>
      <c r="AC30" s="1472"/>
      <c r="AD30" s="1472"/>
      <c r="AE30" s="1472"/>
      <c r="AF30" s="1472"/>
      <c r="AG30" s="1472"/>
      <c r="AH30" s="1472"/>
      <c r="AI30" s="1472"/>
      <c r="AJ30" s="1472"/>
      <c r="AK30" s="1472"/>
      <c r="AL30" s="1"/>
    </row>
    <row r="31" spans="1:38">
      <c r="A31" s="295"/>
      <c r="B31" s="1"/>
      <c r="C31" s="1"/>
      <c r="D31" s="1117"/>
      <c r="E31" s="1472" t="s">
        <v>1293</v>
      </c>
      <c r="F31" s="1472"/>
      <c r="G31" s="1472"/>
      <c r="H31" s="1472"/>
      <c r="I31" s="1472"/>
      <c r="J31" s="1472"/>
      <c r="K31" s="1472"/>
      <c r="L31" s="1472"/>
      <c r="M31" s="1472"/>
      <c r="N31" s="1472"/>
      <c r="O31" s="1472"/>
      <c r="P31" s="1472"/>
      <c r="Q31" s="1472"/>
      <c r="R31" s="1472"/>
      <c r="S31" s="1472"/>
      <c r="T31" s="1472"/>
      <c r="U31" s="1472"/>
      <c r="V31" s="1472"/>
      <c r="W31" s="1472"/>
      <c r="X31" s="1472"/>
      <c r="Y31" s="1472"/>
      <c r="Z31" s="1472"/>
      <c r="AA31" s="1472"/>
      <c r="AB31" s="1472"/>
      <c r="AC31" s="1472"/>
      <c r="AD31" s="1472"/>
      <c r="AE31" s="1472"/>
      <c r="AF31" s="1472"/>
      <c r="AG31" s="1472"/>
      <c r="AH31" s="1472"/>
      <c r="AI31" s="1472"/>
      <c r="AJ31" s="1472"/>
      <c r="AK31" s="1472"/>
      <c r="AL31" s="1"/>
    </row>
    <row r="32" spans="1:38">
      <c r="A32" s="295"/>
      <c r="B32" s="1"/>
      <c r="C32" s="376"/>
      <c r="D32" s="376"/>
      <c r="E32" s="295"/>
      <c r="F32" s="295"/>
      <c r="G32" s="295"/>
      <c r="H32" s="295"/>
      <c r="I32" s="295"/>
      <c r="J32" s="295"/>
      <c r="K32" s="295"/>
      <c r="L32" s="295"/>
      <c r="M32" s="295"/>
      <c r="N32" s="295"/>
      <c r="O32" s="295"/>
      <c r="P32" s="295"/>
      <c r="Q32" s="295"/>
      <c r="R32" s="295"/>
      <c r="S32" s="295"/>
      <c r="T32" s="295"/>
      <c r="U32" s="295"/>
      <c r="V32" s="295"/>
      <c r="W32" s="295"/>
      <c r="X32" s="295"/>
      <c r="Y32" s="295"/>
      <c r="Z32" s="295"/>
      <c r="AA32" s="295"/>
      <c r="AB32" s="295"/>
      <c r="AC32" s="1"/>
      <c r="AD32" s="1"/>
      <c r="AE32" s="1"/>
      <c r="AF32" s="1"/>
      <c r="AG32" s="1"/>
      <c r="AH32" s="1"/>
      <c r="AI32" s="1"/>
      <c r="AJ32" s="1"/>
      <c r="AK32" s="1"/>
      <c r="AL32" s="1"/>
    </row>
    <row r="33" spans="1:38">
      <c r="A33" s="295"/>
      <c r="B33" s="1"/>
      <c r="C33" s="376" t="s">
        <v>520</v>
      </c>
      <c r="D33" s="376" t="s">
        <v>379</v>
      </c>
      <c r="E33" s="1"/>
      <c r="F33" s="295"/>
      <c r="G33" s="295"/>
      <c r="H33" s="295"/>
      <c r="I33" s="295"/>
      <c r="J33" s="295"/>
      <c r="K33" s="295"/>
      <c r="L33" s="295"/>
      <c r="M33" s="295"/>
      <c r="N33" s="295"/>
      <c r="O33" s="295"/>
      <c r="P33" s="295"/>
      <c r="Q33" s="295"/>
      <c r="R33" s="295"/>
      <c r="S33" s="295"/>
      <c r="T33" s="295"/>
      <c r="U33" s="295"/>
      <c r="V33" s="295"/>
      <c r="W33" s="295"/>
      <c r="X33" s="295"/>
      <c r="Y33" s="295"/>
      <c r="Z33" s="295"/>
      <c r="AA33" s="295"/>
      <c r="AB33" s="295"/>
      <c r="AC33" s="1"/>
      <c r="AD33" s="1"/>
      <c r="AE33" s="1"/>
      <c r="AF33" s="1"/>
      <c r="AG33" s="1"/>
      <c r="AH33" s="1"/>
      <c r="AI33" s="1"/>
      <c r="AJ33" s="1"/>
      <c r="AK33" s="1"/>
      <c r="AL33" s="1"/>
    </row>
    <row r="34" spans="1:38">
      <c r="A34" s="295"/>
      <c r="B34" s="295"/>
      <c r="C34" s="295"/>
      <c r="D34" s="314" t="s">
        <v>1016</v>
      </c>
      <c r="E34" s="295" t="s">
        <v>378</v>
      </c>
      <c r="F34" s="295"/>
      <c r="G34" s="295"/>
      <c r="H34" s="295"/>
      <c r="I34" s="295"/>
      <c r="J34" s="295"/>
      <c r="K34" s="295"/>
      <c r="L34" s="295"/>
      <c r="M34" s="295"/>
      <c r="N34" s="295"/>
      <c r="O34" s="295"/>
      <c r="P34" s="295"/>
      <c r="Q34" s="295"/>
      <c r="R34" s="295"/>
      <c r="S34" s="295"/>
      <c r="T34" s="295"/>
      <c r="U34" s="295"/>
      <c r="V34" s="295"/>
      <c r="W34" s="295"/>
      <c r="X34" s="295"/>
      <c r="Y34" s="295"/>
      <c r="Z34" s="295"/>
      <c r="AA34" s="295"/>
      <c r="AB34" s="295"/>
      <c r="AC34" s="295"/>
      <c r="AD34" s="295"/>
      <c r="AE34" s="295"/>
      <c r="AF34" s="295"/>
      <c r="AG34" s="295"/>
      <c r="AH34" s="295"/>
      <c r="AI34" s="295"/>
      <c r="AJ34" s="295"/>
      <c r="AK34" s="295"/>
      <c r="AL34" s="295"/>
    </row>
    <row r="35" spans="1:38">
      <c r="A35" s="295"/>
      <c r="B35" s="1"/>
      <c r="C35" s="376"/>
      <c r="D35" s="295"/>
      <c r="E35" s="301" t="s">
        <v>1952</v>
      </c>
      <c r="F35" s="1460" t="s">
        <v>1953</v>
      </c>
      <c r="G35" s="1460"/>
      <c r="H35" s="1460"/>
      <c r="I35" s="1460"/>
      <c r="J35" s="1460"/>
      <c r="K35" s="1460"/>
      <c r="L35" s="1460"/>
      <c r="M35" s="1460"/>
      <c r="N35" s="1460"/>
      <c r="O35" s="1460"/>
      <c r="P35" s="1460"/>
      <c r="Q35" s="1460"/>
      <c r="R35" s="1460"/>
      <c r="S35" s="1460"/>
      <c r="T35" s="1460"/>
      <c r="U35" s="1460"/>
      <c r="V35" s="1460"/>
      <c r="W35" s="1460"/>
      <c r="X35" s="1460"/>
      <c r="Y35" s="1460"/>
      <c r="Z35" s="1460"/>
      <c r="AA35" s="1460"/>
      <c r="AB35" s="1460"/>
      <c r="AC35" s="1460"/>
      <c r="AD35" s="1460"/>
      <c r="AE35" s="1460"/>
      <c r="AF35" s="1460"/>
      <c r="AG35" s="1460"/>
      <c r="AH35" s="1460"/>
      <c r="AI35" s="1460"/>
      <c r="AJ35" s="1460"/>
      <c r="AK35" s="1460"/>
      <c r="AL35" s="1"/>
    </row>
    <row r="36" spans="1:38">
      <c r="A36" s="295"/>
      <c r="B36" s="1"/>
      <c r="C36" s="376"/>
      <c r="D36" s="295"/>
      <c r="E36" s="295"/>
      <c r="F36" s="1460"/>
      <c r="G36" s="1460"/>
      <c r="H36" s="1460"/>
      <c r="I36" s="1460"/>
      <c r="J36" s="1460"/>
      <c r="K36" s="1460"/>
      <c r="L36" s="1460"/>
      <c r="M36" s="1460"/>
      <c r="N36" s="1460"/>
      <c r="O36" s="1460"/>
      <c r="P36" s="1460"/>
      <c r="Q36" s="1460"/>
      <c r="R36" s="1460"/>
      <c r="S36" s="1460"/>
      <c r="T36" s="1460"/>
      <c r="U36" s="1460"/>
      <c r="V36" s="1460"/>
      <c r="W36" s="1460"/>
      <c r="X36" s="1460"/>
      <c r="Y36" s="1460"/>
      <c r="Z36" s="1460"/>
      <c r="AA36" s="1460"/>
      <c r="AB36" s="1460"/>
      <c r="AC36" s="1460"/>
      <c r="AD36" s="1460"/>
      <c r="AE36" s="1460"/>
      <c r="AF36" s="1460"/>
      <c r="AG36" s="1460"/>
      <c r="AH36" s="1460"/>
      <c r="AI36" s="1460"/>
      <c r="AJ36" s="1460"/>
      <c r="AK36" s="1460"/>
      <c r="AL36" s="1"/>
    </row>
    <row r="37" spans="1:38">
      <c r="A37" s="295"/>
      <c r="B37" s="1"/>
      <c r="C37" s="376"/>
      <c r="D37" s="295"/>
      <c r="E37" s="295"/>
      <c r="F37" s="1110" t="s">
        <v>649</v>
      </c>
      <c r="G37" s="295" t="s">
        <v>1001</v>
      </c>
      <c r="H37" s="1"/>
      <c r="I37" s="295"/>
      <c r="J37" s="295"/>
      <c r="K37" s="295"/>
      <c r="L37" s="295"/>
      <c r="M37" s="1"/>
      <c r="N37" s="1"/>
      <c r="O37" s="295"/>
      <c r="P37" s="295"/>
      <c r="Q37" s="295"/>
      <c r="R37" s="295"/>
      <c r="S37" s="295"/>
      <c r="T37" s="295"/>
      <c r="U37" s="295"/>
      <c r="V37" s="295"/>
      <c r="W37" s="295"/>
      <c r="X37" s="295"/>
      <c r="Y37" s="295"/>
      <c r="Z37" s="295"/>
      <c r="AA37" s="295"/>
      <c r="AB37" s="295"/>
      <c r="AC37" s="1"/>
      <c r="AD37" s="1"/>
      <c r="AE37" s="1"/>
      <c r="AF37" s="1"/>
      <c r="AG37" s="1"/>
      <c r="AH37" s="1"/>
      <c r="AI37" s="1"/>
      <c r="AJ37" s="1"/>
      <c r="AK37" s="1"/>
      <c r="AL37" s="1"/>
    </row>
    <row r="38" spans="1:38">
      <c r="A38" s="295"/>
      <c r="B38" s="1"/>
      <c r="C38" s="376"/>
      <c r="D38" s="295"/>
      <c r="E38" s="295" t="s">
        <v>79</v>
      </c>
      <c r="F38" s="301" t="s">
        <v>2197</v>
      </c>
      <c r="G38" s="295"/>
      <c r="H38" s="295"/>
      <c r="I38" s="295"/>
      <c r="J38" s="295"/>
      <c r="K38" s="295"/>
      <c r="L38" s="295"/>
      <c r="M38" s="1"/>
      <c r="N38" s="1"/>
      <c r="O38" s="295"/>
      <c r="P38" s="295"/>
      <c r="Q38" s="295"/>
      <c r="R38" s="295"/>
      <c r="S38" s="295"/>
      <c r="T38" s="295"/>
      <c r="U38" s="295"/>
      <c r="V38" s="295"/>
      <c r="W38" s="295"/>
      <c r="X38" s="295"/>
      <c r="Y38" s="295"/>
      <c r="Z38" s="295"/>
      <c r="AA38" s="295"/>
      <c r="AB38" s="295"/>
      <c r="AC38" s="1"/>
      <c r="AD38" s="1"/>
      <c r="AE38" s="1"/>
      <c r="AF38" s="1"/>
      <c r="AG38" s="1"/>
      <c r="AH38" s="1"/>
      <c r="AI38" s="1"/>
      <c r="AJ38" s="1"/>
      <c r="AK38" s="1"/>
      <c r="AL38" s="1"/>
    </row>
    <row r="39" spans="1:38">
      <c r="A39" s="295"/>
      <c r="B39" s="1"/>
      <c r="C39" s="376"/>
      <c r="D39" s="295"/>
      <c r="E39" s="295"/>
      <c r="F39" s="1110" t="s">
        <v>649</v>
      </c>
      <c r="G39" s="376" t="s">
        <v>1002</v>
      </c>
      <c r="H39" s="1"/>
      <c r="I39" s="295"/>
      <c r="J39" s="295"/>
      <c r="K39" s="295"/>
      <c r="L39" s="295"/>
      <c r="M39" s="1"/>
      <c r="N39" s="1"/>
      <c r="O39" s="295"/>
      <c r="P39" s="295"/>
      <c r="Q39" s="295"/>
      <c r="R39" s="295"/>
      <c r="S39" s="295"/>
      <c r="T39" s="295"/>
      <c r="U39" s="295"/>
      <c r="V39" s="295"/>
      <c r="W39" s="295"/>
      <c r="X39" s="295"/>
      <c r="Y39" s="295"/>
      <c r="Z39" s="295"/>
      <c r="AA39" s="295"/>
      <c r="AB39" s="295"/>
      <c r="AC39" s="1"/>
      <c r="AD39" s="1"/>
      <c r="AE39" s="1"/>
      <c r="AF39" s="1"/>
      <c r="AG39" s="1"/>
      <c r="AH39" s="1"/>
      <c r="AI39" s="1"/>
      <c r="AJ39" s="1"/>
      <c r="AK39" s="1"/>
      <c r="AL39" s="1"/>
    </row>
    <row r="40" spans="1:38">
      <c r="A40" s="295"/>
      <c r="B40" s="1"/>
      <c r="C40" s="376"/>
      <c r="D40" s="295"/>
      <c r="E40" s="295"/>
      <c r="F40" s="1110" t="s">
        <v>215</v>
      </c>
      <c r="G40" s="295" t="s">
        <v>655</v>
      </c>
      <c r="H40" s="1"/>
      <c r="I40" s="295"/>
      <c r="J40" s="295"/>
      <c r="K40" s="295"/>
      <c r="L40" s="295"/>
      <c r="M40" s="1"/>
      <c r="N40" s="1"/>
      <c r="O40" s="295"/>
      <c r="P40" s="295"/>
      <c r="Q40" s="295"/>
      <c r="R40" s="295"/>
      <c r="S40" s="295"/>
      <c r="T40" s="295"/>
      <c r="U40" s="295"/>
      <c r="V40" s="295"/>
      <c r="W40" s="295"/>
      <c r="X40" s="295"/>
      <c r="Y40" s="295"/>
      <c r="Z40" s="295"/>
      <c r="AA40" s="295"/>
      <c r="AB40" s="295"/>
      <c r="AC40" s="1"/>
      <c r="AD40" s="1"/>
      <c r="AE40" s="1"/>
      <c r="AF40" s="1"/>
      <c r="AG40" s="1"/>
      <c r="AH40" s="1"/>
      <c r="AI40" s="1"/>
      <c r="AJ40" s="1"/>
      <c r="AK40" s="1"/>
      <c r="AL40" s="1"/>
    </row>
    <row r="41" spans="1:38" ht="13.7" customHeight="1">
      <c r="A41" s="295"/>
      <c r="B41" s="1"/>
      <c r="C41" s="376"/>
      <c r="D41" s="295"/>
      <c r="E41" s="295" t="s">
        <v>603</v>
      </c>
      <c r="F41" s="1460" t="s">
        <v>2198</v>
      </c>
      <c r="G41" s="1460"/>
      <c r="H41" s="1460"/>
      <c r="I41" s="1460"/>
      <c r="J41" s="1460"/>
      <c r="K41" s="1460"/>
      <c r="L41" s="1460"/>
      <c r="M41" s="1460"/>
      <c r="N41" s="1460"/>
      <c r="O41" s="1460"/>
      <c r="P41" s="1460"/>
      <c r="Q41" s="1460"/>
      <c r="R41" s="1460"/>
      <c r="S41" s="1460"/>
      <c r="T41" s="1460"/>
      <c r="U41" s="1460"/>
      <c r="V41" s="1460"/>
      <c r="W41" s="1460"/>
      <c r="X41" s="1460"/>
      <c r="Y41" s="1460"/>
      <c r="Z41" s="1460"/>
      <c r="AA41" s="1460"/>
      <c r="AB41" s="1460"/>
      <c r="AC41" s="1460"/>
      <c r="AD41" s="1460"/>
      <c r="AE41" s="1460"/>
      <c r="AF41" s="1460"/>
      <c r="AG41" s="1460"/>
      <c r="AH41" s="1460"/>
      <c r="AI41" s="1460"/>
      <c r="AJ41" s="1460"/>
      <c r="AK41" s="1460"/>
      <c r="AL41" s="1"/>
    </row>
    <row r="42" spans="1:38">
      <c r="A42" s="295"/>
      <c r="B42" s="1"/>
      <c r="C42" s="376"/>
      <c r="D42" s="295"/>
      <c r="E42" s="295"/>
      <c r="F42" s="1460"/>
      <c r="G42" s="1460"/>
      <c r="H42" s="1460"/>
      <c r="I42" s="1460"/>
      <c r="J42" s="1460"/>
      <c r="K42" s="1460"/>
      <c r="L42" s="1460"/>
      <c r="M42" s="1460"/>
      <c r="N42" s="1460"/>
      <c r="O42" s="1460"/>
      <c r="P42" s="1460"/>
      <c r="Q42" s="1460"/>
      <c r="R42" s="1460"/>
      <c r="S42" s="1460"/>
      <c r="T42" s="1460"/>
      <c r="U42" s="1460"/>
      <c r="V42" s="1460"/>
      <c r="W42" s="1460"/>
      <c r="X42" s="1460"/>
      <c r="Y42" s="1460"/>
      <c r="Z42" s="1460"/>
      <c r="AA42" s="1460"/>
      <c r="AB42" s="1460"/>
      <c r="AC42" s="1460"/>
      <c r="AD42" s="1460"/>
      <c r="AE42" s="1460"/>
      <c r="AF42" s="1460"/>
      <c r="AG42" s="1460"/>
      <c r="AH42" s="1460"/>
      <c r="AI42" s="1460"/>
      <c r="AJ42" s="1460"/>
      <c r="AK42" s="1460"/>
      <c r="AL42" s="1"/>
    </row>
    <row r="43" spans="1:38">
      <c r="A43" s="295"/>
      <c r="B43" s="1"/>
      <c r="C43" s="376"/>
      <c r="D43" s="295"/>
      <c r="E43" s="295"/>
      <c r="F43" s="1460"/>
      <c r="G43" s="1460"/>
      <c r="H43" s="1460"/>
      <c r="I43" s="1460"/>
      <c r="J43" s="1460"/>
      <c r="K43" s="1460"/>
      <c r="L43" s="1460"/>
      <c r="M43" s="1460"/>
      <c r="N43" s="1460"/>
      <c r="O43" s="1460"/>
      <c r="P43" s="1460"/>
      <c r="Q43" s="1460"/>
      <c r="R43" s="1460"/>
      <c r="S43" s="1460"/>
      <c r="T43" s="1460"/>
      <c r="U43" s="1460"/>
      <c r="V43" s="1460"/>
      <c r="W43" s="1460"/>
      <c r="X43" s="1460"/>
      <c r="Y43" s="1460"/>
      <c r="Z43" s="1460"/>
      <c r="AA43" s="1460"/>
      <c r="AB43" s="1460"/>
      <c r="AC43" s="1460"/>
      <c r="AD43" s="1460"/>
      <c r="AE43" s="1460"/>
      <c r="AF43" s="1460"/>
      <c r="AG43" s="1460"/>
      <c r="AH43" s="1460"/>
      <c r="AI43" s="1460"/>
      <c r="AJ43" s="1460"/>
      <c r="AK43" s="1460"/>
      <c r="AL43" s="1"/>
    </row>
    <row r="44" spans="1:38">
      <c r="A44" s="295"/>
      <c r="B44" s="1"/>
      <c r="C44" s="376"/>
      <c r="D44" s="295"/>
      <c r="E44" s="295"/>
      <c r="F44" s="295"/>
      <c r="G44" s="295"/>
      <c r="H44" s="295"/>
      <c r="I44" s="295"/>
      <c r="J44" s="295"/>
      <c r="K44" s="295"/>
      <c r="L44" s="295"/>
      <c r="M44" s="295"/>
      <c r="N44" s="295"/>
      <c r="O44" s="295"/>
      <c r="P44" s="295"/>
      <c r="Q44" s="295"/>
      <c r="R44" s="295"/>
      <c r="S44" s="295"/>
      <c r="T44" s="295"/>
      <c r="U44" s="295"/>
      <c r="V44" s="295"/>
      <c r="W44" s="295"/>
      <c r="X44" s="295"/>
      <c r="Y44" s="295"/>
      <c r="Z44" s="295"/>
      <c r="AA44" s="295"/>
      <c r="AB44" s="295"/>
      <c r="AC44" s="1"/>
      <c r="AD44" s="1"/>
      <c r="AE44" s="301"/>
      <c r="AF44" s="1"/>
      <c r="AG44" s="1"/>
      <c r="AH44" s="1"/>
      <c r="AI44" s="1"/>
      <c r="AJ44" s="1"/>
      <c r="AK44" s="1"/>
      <c r="AL44" s="1"/>
    </row>
    <row r="45" spans="1:38">
      <c r="A45" s="295"/>
      <c r="B45" s="1"/>
      <c r="C45" s="376"/>
      <c r="D45" s="295" t="s">
        <v>1017</v>
      </c>
      <c r="E45" s="295" t="s">
        <v>799</v>
      </c>
      <c r="F45" s="295"/>
      <c r="G45" s="295"/>
      <c r="H45" s="295"/>
      <c r="I45" s="295"/>
      <c r="J45" s="1118"/>
      <c r="K45" s="1118"/>
      <c r="L45" s="1118"/>
      <c r="M45" s="1118"/>
      <c r="N45" s="1118"/>
      <c r="O45" s="1114"/>
      <c r="P45" s="1114"/>
      <c r="Q45" s="1114"/>
      <c r="R45" s="1114"/>
      <c r="S45" s="1114"/>
      <c r="T45" s="1114"/>
      <c r="U45" s="1114"/>
      <c r="V45" s="1114"/>
      <c r="W45" s="1114"/>
      <c r="X45" s="1114"/>
      <c r="Y45" s="1114"/>
      <c r="Z45" s="1114"/>
      <c r="AA45" s="1114"/>
      <c r="AB45" s="1114"/>
      <c r="AC45" s="1114"/>
      <c r="AD45" s="1114"/>
      <c r="AE45" s="1114"/>
      <c r="AF45" s="1114"/>
      <c r="AG45" s="376"/>
      <c r="AH45" s="1"/>
      <c r="AI45" s="1"/>
      <c r="AJ45" s="1"/>
      <c r="AK45" s="1"/>
      <c r="AL45" s="1"/>
    </row>
    <row r="46" spans="1:38">
      <c r="A46" s="295"/>
      <c r="B46" s="1"/>
      <c r="C46" s="376"/>
      <c r="D46" s="376"/>
      <c r="E46" s="295" t="s">
        <v>911</v>
      </c>
      <c r="F46" s="1" t="s">
        <v>846</v>
      </c>
      <c r="G46" s="376"/>
      <c r="H46" s="1114"/>
      <c r="I46" s="1114"/>
      <c r="J46" s="1"/>
      <c r="K46" s="1"/>
      <c r="L46" s="1114"/>
      <c r="M46" s="1114"/>
      <c r="N46" s="1114"/>
      <c r="O46" s="1114"/>
      <c r="P46" s="1114"/>
      <c r="Q46" s="1114"/>
      <c r="R46" s="1114"/>
      <c r="S46" s="1114"/>
      <c r="T46" s="1114"/>
      <c r="U46" s="1114"/>
      <c r="V46" s="1114"/>
      <c r="W46" s="1114"/>
      <c r="X46" s="1114"/>
      <c r="Y46" s="1114"/>
      <c r="Z46" s="1114"/>
      <c r="AA46" s="1114"/>
      <c r="AB46" s="1114"/>
      <c r="AC46" s="1114"/>
      <c r="AD46" s="1114"/>
      <c r="AE46" s="1114"/>
      <c r="AF46" s="1114"/>
      <c r="AG46" s="376"/>
      <c r="AH46" s="1"/>
      <c r="AI46" s="1"/>
      <c r="AJ46" s="1"/>
      <c r="AK46" s="1"/>
      <c r="AL46" s="1"/>
    </row>
    <row r="47" spans="1:38">
      <c r="A47" s="295"/>
      <c r="B47" s="1"/>
      <c r="C47" s="376"/>
      <c r="D47" s="376"/>
      <c r="E47" s="295"/>
      <c r="F47" s="538" t="s">
        <v>649</v>
      </c>
      <c r="G47" s="1462" t="s">
        <v>2201</v>
      </c>
      <c r="H47" s="1462"/>
      <c r="I47" s="1462"/>
      <c r="J47" s="1462"/>
      <c r="K47" s="1462"/>
      <c r="L47" s="1462"/>
      <c r="M47" s="1462"/>
      <c r="N47" s="1462"/>
      <c r="O47" s="1462"/>
      <c r="P47" s="1462"/>
      <c r="Q47" s="1462"/>
      <c r="R47" s="1462"/>
      <c r="S47" s="1462"/>
      <c r="T47" s="1462"/>
      <c r="U47" s="1462"/>
      <c r="V47" s="1462"/>
      <c r="W47" s="1462"/>
      <c r="X47" s="1462"/>
      <c r="Y47" s="1462"/>
      <c r="Z47" s="1462"/>
      <c r="AA47" s="1462"/>
      <c r="AB47" s="1462"/>
      <c r="AC47" s="1462"/>
      <c r="AD47" s="1462"/>
      <c r="AE47" s="1462"/>
      <c r="AF47" s="1462"/>
      <c r="AG47" s="1462"/>
      <c r="AH47" s="1462"/>
      <c r="AI47" s="1462"/>
      <c r="AJ47" s="1462"/>
      <c r="AK47" s="1462"/>
      <c r="AL47" s="1"/>
    </row>
    <row r="48" spans="1:38">
      <c r="A48" s="295"/>
      <c r="B48" s="1"/>
      <c r="C48" s="376"/>
      <c r="D48" s="376"/>
      <c r="E48" s="295"/>
      <c r="F48" s="538"/>
      <c r="G48" s="1462"/>
      <c r="H48" s="1462"/>
      <c r="I48" s="1462"/>
      <c r="J48" s="1462"/>
      <c r="K48" s="1462"/>
      <c r="L48" s="1462"/>
      <c r="M48" s="1462"/>
      <c r="N48" s="1462"/>
      <c r="O48" s="1462"/>
      <c r="P48" s="1462"/>
      <c r="Q48" s="1462"/>
      <c r="R48" s="1462"/>
      <c r="S48" s="1462"/>
      <c r="T48" s="1462"/>
      <c r="U48" s="1462"/>
      <c r="V48" s="1462"/>
      <c r="W48" s="1462"/>
      <c r="X48" s="1462"/>
      <c r="Y48" s="1462"/>
      <c r="Z48" s="1462"/>
      <c r="AA48" s="1462"/>
      <c r="AB48" s="1462"/>
      <c r="AC48" s="1462"/>
      <c r="AD48" s="1462"/>
      <c r="AE48" s="1462"/>
      <c r="AF48" s="1462"/>
      <c r="AG48" s="1462"/>
      <c r="AH48" s="1462"/>
      <c r="AI48" s="1462"/>
      <c r="AJ48" s="1462"/>
      <c r="AK48" s="1462"/>
      <c r="AL48" s="1"/>
    </row>
    <row r="49" spans="1:38">
      <c r="A49" s="295"/>
      <c r="B49" s="1"/>
      <c r="C49" s="376"/>
      <c r="D49" s="376"/>
      <c r="E49" s="295"/>
      <c r="F49" s="538"/>
      <c r="G49" s="1462"/>
      <c r="H49" s="1462"/>
      <c r="I49" s="1462"/>
      <c r="J49" s="1462"/>
      <c r="K49" s="1462"/>
      <c r="L49" s="1462"/>
      <c r="M49" s="1462"/>
      <c r="N49" s="1462"/>
      <c r="O49" s="1462"/>
      <c r="P49" s="1462"/>
      <c r="Q49" s="1462"/>
      <c r="R49" s="1462"/>
      <c r="S49" s="1462"/>
      <c r="T49" s="1462"/>
      <c r="U49" s="1462"/>
      <c r="V49" s="1462"/>
      <c r="W49" s="1462"/>
      <c r="X49" s="1462"/>
      <c r="Y49" s="1462"/>
      <c r="Z49" s="1462"/>
      <c r="AA49" s="1462"/>
      <c r="AB49" s="1462"/>
      <c r="AC49" s="1462"/>
      <c r="AD49" s="1462"/>
      <c r="AE49" s="1462"/>
      <c r="AF49" s="1462"/>
      <c r="AG49" s="1462"/>
      <c r="AH49" s="1462"/>
      <c r="AI49" s="1462"/>
      <c r="AJ49" s="1462"/>
      <c r="AK49" s="1462"/>
      <c r="AL49" s="1"/>
    </row>
    <row r="50" spans="1:38">
      <c r="A50" s="295"/>
      <c r="B50" s="376"/>
      <c r="C50" s="376"/>
      <c r="D50" s="376"/>
      <c r="E50" s="295"/>
      <c r="F50" s="538" t="s">
        <v>215</v>
      </c>
      <c r="G50" s="1463" t="s">
        <v>1954</v>
      </c>
      <c r="H50" s="1463"/>
      <c r="I50" s="1463"/>
      <c r="J50" s="1463"/>
      <c r="K50" s="1463"/>
      <c r="L50" s="1463"/>
      <c r="M50" s="1463"/>
      <c r="N50" s="1463"/>
      <c r="O50" s="1463"/>
      <c r="P50" s="1463"/>
      <c r="Q50" s="1463"/>
      <c r="R50" s="1463"/>
      <c r="S50" s="1463"/>
      <c r="T50" s="1463"/>
      <c r="U50" s="1463"/>
      <c r="V50" s="1463"/>
      <c r="W50" s="1463"/>
      <c r="X50" s="1463"/>
      <c r="Y50" s="1463"/>
      <c r="Z50" s="1463"/>
      <c r="AA50" s="1463"/>
      <c r="AB50" s="1463"/>
      <c r="AC50" s="1463"/>
      <c r="AD50" s="1463"/>
      <c r="AE50" s="1463"/>
      <c r="AF50" s="1463"/>
      <c r="AG50" s="1463"/>
      <c r="AH50" s="1463"/>
      <c r="AI50" s="1463"/>
      <c r="AJ50" s="1463"/>
      <c r="AK50" s="1463"/>
      <c r="AL50" s="1"/>
    </row>
    <row r="51" spans="1:38" s="300" customFormat="1">
      <c r="A51" s="295"/>
      <c r="B51" s="1"/>
      <c r="C51" s="376"/>
      <c r="D51" s="376"/>
      <c r="E51" s="295"/>
      <c r="F51" s="538"/>
      <c r="G51" s="1463"/>
      <c r="H51" s="1463"/>
      <c r="I51" s="1463"/>
      <c r="J51" s="1463"/>
      <c r="K51" s="1463"/>
      <c r="L51" s="1463"/>
      <c r="M51" s="1463"/>
      <c r="N51" s="1463"/>
      <c r="O51" s="1463"/>
      <c r="P51" s="1463"/>
      <c r="Q51" s="1463"/>
      <c r="R51" s="1463"/>
      <c r="S51" s="1463"/>
      <c r="T51" s="1463"/>
      <c r="U51" s="1463"/>
      <c r="V51" s="1463"/>
      <c r="W51" s="1463"/>
      <c r="X51" s="1463"/>
      <c r="Y51" s="1463"/>
      <c r="Z51" s="1463"/>
      <c r="AA51" s="1463"/>
      <c r="AB51" s="1463"/>
      <c r="AC51" s="1463"/>
      <c r="AD51" s="1463"/>
      <c r="AE51" s="1463"/>
      <c r="AF51" s="1463"/>
      <c r="AG51" s="1463"/>
      <c r="AH51" s="1463"/>
      <c r="AI51" s="1463"/>
      <c r="AJ51" s="1463"/>
      <c r="AK51" s="1463"/>
      <c r="AL51" s="1"/>
    </row>
    <row r="52" spans="1:38">
      <c r="A52" s="300"/>
      <c r="B52" s="284"/>
      <c r="C52" s="377"/>
      <c r="D52" s="377"/>
      <c r="E52" s="300"/>
      <c r="F52" s="1119"/>
      <c r="G52" s="1463"/>
      <c r="H52" s="1463"/>
      <c r="I52" s="1463"/>
      <c r="J52" s="1463"/>
      <c r="K52" s="1463"/>
      <c r="L52" s="1463"/>
      <c r="M52" s="1463"/>
      <c r="N52" s="1463"/>
      <c r="O52" s="1463"/>
      <c r="P52" s="1463"/>
      <c r="Q52" s="1463"/>
      <c r="R52" s="1463"/>
      <c r="S52" s="1463"/>
      <c r="T52" s="1463"/>
      <c r="U52" s="1463"/>
      <c r="V52" s="1463"/>
      <c r="W52" s="1463"/>
      <c r="X52" s="1463"/>
      <c r="Y52" s="1463"/>
      <c r="Z52" s="1463"/>
      <c r="AA52" s="1463"/>
      <c r="AB52" s="1463"/>
      <c r="AC52" s="1463"/>
      <c r="AD52" s="1463"/>
      <c r="AE52" s="1463"/>
      <c r="AF52" s="1463"/>
      <c r="AG52" s="1463"/>
      <c r="AH52" s="1463"/>
      <c r="AI52" s="1463"/>
      <c r="AJ52" s="1463"/>
      <c r="AK52" s="1463"/>
      <c r="AL52" s="284"/>
    </row>
    <row r="53" spans="1:38">
      <c r="A53" s="295"/>
      <c r="B53" s="1"/>
      <c r="C53" s="376"/>
      <c r="D53" s="376"/>
      <c r="E53" s="295"/>
      <c r="F53" s="376"/>
      <c r="G53" s="376"/>
      <c r="H53" s="1"/>
      <c r="I53" s="376"/>
      <c r="J53" s="1114"/>
      <c r="K53" s="1114"/>
      <c r="L53" s="1114"/>
      <c r="M53" s="1114"/>
      <c r="N53" s="1114"/>
      <c r="O53" s="1114"/>
      <c r="P53" s="1114"/>
      <c r="Q53" s="1114"/>
      <c r="R53" s="1114"/>
      <c r="S53" s="1114"/>
      <c r="T53" s="1114"/>
      <c r="U53" s="1114"/>
      <c r="V53" s="1114"/>
      <c r="W53" s="1114"/>
      <c r="X53" s="1114"/>
      <c r="Y53" s="1114"/>
      <c r="Z53" s="1114"/>
      <c r="AA53" s="1114"/>
      <c r="AB53" s="1114"/>
      <c r="AC53" s="1114"/>
      <c r="AD53" s="1114"/>
      <c r="AE53" s="1114"/>
      <c r="AF53" s="1114"/>
      <c r="AG53" s="376"/>
      <c r="AH53" s="1"/>
      <c r="AI53" s="1"/>
      <c r="AJ53" s="1"/>
      <c r="AK53" s="1"/>
      <c r="AL53" s="1"/>
    </row>
    <row r="54" spans="1:38">
      <c r="A54" s="295"/>
      <c r="B54" s="295"/>
      <c r="C54" s="295"/>
      <c r="D54" s="295" t="s">
        <v>1023</v>
      </c>
      <c r="E54" s="295" t="s">
        <v>434</v>
      </c>
      <c r="F54" s="295"/>
      <c r="G54" s="295"/>
      <c r="H54" s="295"/>
      <c r="I54" s="295"/>
      <c r="J54" s="295"/>
      <c r="K54" s="295"/>
      <c r="L54" s="295"/>
      <c r="M54" s="295"/>
      <c r="N54" s="295"/>
      <c r="O54" s="295"/>
      <c r="P54" s="295"/>
      <c r="Q54" s="295"/>
      <c r="R54" s="295"/>
      <c r="S54" s="295"/>
      <c r="T54" s="295"/>
      <c r="U54" s="295"/>
      <c r="V54" s="295"/>
      <c r="W54" s="295"/>
      <c r="X54" s="295"/>
      <c r="Y54" s="295"/>
      <c r="Z54" s="295"/>
      <c r="AA54" s="295"/>
      <c r="AB54" s="295"/>
      <c r="AC54" s="295"/>
      <c r="AD54" s="295"/>
      <c r="AE54" s="295"/>
      <c r="AF54" s="295"/>
      <c r="AG54" s="295"/>
      <c r="AH54" s="295"/>
      <c r="AI54" s="295"/>
      <c r="AJ54" s="295"/>
      <c r="AK54" s="295"/>
      <c r="AL54" s="295"/>
    </row>
    <row r="55" spans="1:38">
      <c r="A55" s="295"/>
      <c r="B55" s="1"/>
      <c r="C55" s="376"/>
      <c r="D55" s="1"/>
      <c r="E55" s="301" t="s">
        <v>1955</v>
      </c>
      <c r="F55" s="1"/>
      <c r="G55" s="295"/>
      <c r="H55" s="295"/>
      <c r="I55" s="295"/>
      <c r="J55" s="295"/>
      <c r="K55" s="295"/>
      <c r="L55" s="295"/>
      <c r="M55" s="295"/>
      <c r="N55" s="295"/>
      <c r="O55" s="295"/>
      <c r="P55" s="295"/>
      <c r="Q55" s="295"/>
      <c r="R55" s="295"/>
      <c r="S55" s="295"/>
      <c r="T55" s="295"/>
      <c r="U55" s="295"/>
      <c r="V55" s="295"/>
      <c r="W55" s="295"/>
      <c r="X55" s="295"/>
      <c r="Y55" s="295"/>
      <c r="Z55" s="295"/>
      <c r="AA55" s="295"/>
      <c r="AB55" s="295"/>
      <c r="AC55" s="1"/>
      <c r="AD55" s="1"/>
      <c r="AE55" s="1"/>
      <c r="AF55" s="1"/>
      <c r="AG55" s="1"/>
      <c r="AH55" s="1"/>
      <c r="AI55" s="1"/>
      <c r="AJ55" s="1"/>
      <c r="AK55" s="1"/>
      <c r="AL55" s="1"/>
    </row>
    <row r="56" spans="1:38">
      <c r="A56" s="295"/>
      <c r="B56" s="1"/>
      <c r="C56" s="376"/>
      <c r="D56" s="295"/>
      <c r="E56" s="295" t="s">
        <v>911</v>
      </c>
      <c r="F56" s="295" t="s">
        <v>214</v>
      </c>
      <c r="G56" s="295"/>
      <c r="H56" s="295"/>
      <c r="I56" s="295"/>
      <c r="J56" s="295"/>
      <c r="K56" s="295"/>
      <c r="L56" s="295"/>
      <c r="M56" s="295"/>
      <c r="N56" s="1"/>
      <c r="O56" s="1"/>
      <c r="P56" s="295"/>
      <c r="Q56" s="295"/>
      <c r="R56" s="295"/>
      <c r="S56" s="295"/>
      <c r="T56" s="295"/>
      <c r="U56" s="295"/>
      <c r="V56" s="295"/>
      <c r="W56" s="295"/>
      <c r="X56" s="295"/>
      <c r="Y56" s="295"/>
      <c r="Z56" s="295"/>
      <c r="AA56" s="295"/>
      <c r="AB56" s="295"/>
      <c r="AC56" s="1"/>
      <c r="AD56" s="1"/>
      <c r="AE56" s="1"/>
      <c r="AF56" s="1"/>
      <c r="AG56" s="1"/>
      <c r="AH56" s="1"/>
      <c r="AI56" s="1"/>
      <c r="AJ56" s="1"/>
      <c r="AK56" s="1"/>
      <c r="AL56" s="1"/>
    </row>
    <row r="57" spans="1:38">
      <c r="A57" s="295"/>
      <c r="B57" s="1"/>
      <c r="C57" s="376"/>
      <c r="D57" s="295"/>
      <c r="E57" s="295"/>
      <c r="F57" s="444" t="s">
        <v>649</v>
      </c>
      <c r="G57" s="1460" t="s">
        <v>1957</v>
      </c>
      <c r="H57" s="1460"/>
      <c r="I57" s="1460"/>
      <c r="J57" s="1460"/>
      <c r="K57" s="1460"/>
      <c r="L57" s="1460"/>
      <c r="M57" s="1460"/>
      <c r="N57" s="1460"/>
      <c r="O57" s="1460"/>
      <c r="P57" s="1460"/>
      <c r="Q57" s="1460"/>
      <c r="R57" s="1460"/>
      <c r="S57" s="1460"/>
      <c r="T57" s="1460"/>
      <c r="U57" s="1460"/>
      <c r="V57" s="1460"/>
      <c r="W57" s="1460"/>
      <c r="X57" s="1460"/>
      <c r="Y57" s="1460"/>
      <c r="Z57" s="1460"/>
      <c r="AA57" s="1460"/>
      <c r="AB57" s="1460"/>
      <c r="AC57" s="1460"/>
      <c r="AD57" s="1460"/>
      <c r="AE57" s="1460"/>
      <c r="AF57" s="1460"/>
      <c r="AG57" s="1460"/>
      <c r="AH57" s="1460"/>
      <c r="AI57" s="1460"/>
      <c r="AJ57" s="1460"/>
      <c r="AK57" s="1460"/>
      <c r="AL57" s="1"/>
    </row>
    <row r="58" spans="1:38">
      <c r="A58" s="295"/>
      <c r="B58" s="1"/>
      <c r="C58" s="376"/>
      <c r="D58" s="295"/>
      <c r="E58" s="295"/>
      <c r="F58" s="444"/>
      <c r="G58" s="1460"/>
      <c r="H58" s="1460"/>
      <c r="I58" s="1460"/>
      <c r="J58" s="1460"/>
      <c r="K58" s="1460"/>
      <c r="L58" s="1460"/>
      <c r="M58" s="1460"/>
      <c r="N58" s="1460"/>
      <c r="O58" s="1460"/>
      <c r="P58" s="1460"/>
      <c r="Q58" s="1460"/>
      <c r="R58" s="1460"/>
      <c r="S58" s="1460"/>
      <c r="T58" s="1460"/>
      <c r="U58" s="1460"/>
      <c r="V58" s="1460"/>
      <c r="W58" s="1460"/>
      <c r="X58" s="1460"/>
      <c r="Y58" s="1460"/>
      <c r="Z58" s="1460"/>
      <c r="AA58" s="1460"/>
      <c r="AB58" s="1460"/>
      <c r="AC58" s="1460"/>
      <c r="AD58" s="1460"/>
      <c r="AE58" s="1460"/>
      <c r="AF58" s="1460"/>
      <c r="AG58" s="1460"/>
      <c r="AH58" s="1460"/>
      <c r="AI58" s="1460"/>
      <c r="AJ58" s="1460"/>
      <c r="AK58" s="1460"/>
      <c r="AL58" s="1"/>
    </row>
    <row r="59" spans="1:38">
      <c r="A59" s="295"/>
      <c r="B59" s="1"/>
      <c r="C59" s="376"/>
      <c r="D59" s="295"/>
      <c r="E59" s="295"/>
      <c r="F59" s="444"/>
      <c r="G59" s="1460"/>
      <c r="H59" s="1460"/>
      <c r="I59" s="1460"/>
      <c r="J59" s="1460"/>
      <c r="K59" s="1460"/>
      <c r="L59" s="1460"/>
      <c r="M59" s="1460"/>
      <c r="N59" s="1460"/>
      <c r="O59" s="1460"/>
      <c r="P59" s="1460"/>
      <c r="Q59" s="1460"/>
      <c r="R59" s="1460"/>
      <c r="S59" s="1460"/>
      <c r="T59" s="1460"/>
      <c r="U59" s="1460"/>
      <c r="V59" s="1460"/>
      <c r="W59" s="1460"/>
      <c r="X59" s="1460"/>
      <c r="Y59" s="1460"/>
      <c r="Z59" s="1460"/>
      <c r="AA59" s="1460"/>
      <c r="AB59" s="1460"/>
      <c r="AC59" s="1460"/>
      <c r="AD59" s="1460"/>
      <c r="AE59" s="1460"/>
      <c r="AF59" s="1460"/>
      <c r="AG59" s="1460"/>
      <c r="AH59" s="1460"/>
      <c r="AI59" s="1460"/>
      <c r="AJ59" s="1460"/>
      <c r="AK59" s="1460"/>
      <c r="AL59" s="1"/>
    </row>
    <row r="60" spans="1:38">
      <c r="A60" s="295"/>
      <c r="B60" s="1"/>
      <c r="C60" s="376"/>
      <c r="D60" s="295"/>
      <c r="E60" s="295"/>
      <c r="F60" s="444" t="s">
        <v>215</v>
      </c>
      <c r="G60" s="1460" t="s">
        <v>1956</v>
      </c>
      <c r="H60" s="1460"/>
      <c r="I60" s="1460"/>
      <c r="J60" s="1460"/>
      <c r="K60" s="1460"/>
      <c r="L60" s="1460"/>
      <c r="M60" s="1460"/>
      <c r="N60" s="1460"/>
      <c r="O60" s="1460"/>
      <c r="P60" s="1460"/>
      <c r="Q60" s="1460"/>
      <c r="R60" s="1460"/>
      <c r="S60" s="1460"/>
      <c r="T60" s="1460"/>
      <c r="U60" s="1460"/>
      <c r="V60" s="1460"/>
      <c r="W60" s="1460"/>
      <c r="X60" s="1460"/>
      <c r="Y60" s="1460"/>
      <c r="Z60" s="1460"/>
      <c r="AA60" s="1460"/>
      <c r="AB60" s="1460"/>
      <c r="AC60" s="1460"/>
      <c r="AD60" s="1460"/>
      <c r="AE60" s="1460"/>
      <c r="AF60" s="1460"/>
      <c r="AG60" s="1460"/>
      <c r="AH60" s="1460"/>
      <c r="AI60" s="1460"/>
      <c r="AJ60" s="1460"/>
      <c r="AK60" s="1460"/>
      <c r="AL60" s="1"/>
    </row>
    <row r="61" spans="1:38">
      <c r="A61" s="295"/>
      <c r="B61" s="1"/>
      <c r="C61" s="376"/>
      <c r="D61" s="295"/>
      <c r="E61" s="295"/>
      <c r="F61" s="444"/>
      <c r="G61" s="1460"/>
      <c r="H61" s="1460"/>
      <c r="I61" s="1460"/>
      <c r="J61" s="1460"/>
      <c r="K61" s="1460"/>
      <c r="L61" s="1460"/>
      <c r="M61" s="1460"/>
      <c r="N61" s="1460"/>
      <c r="O61" s="1460"/>
      <c r="P61" s="1460"/>
      <c r="Q61" s="1460"/>
      <c r="R61" s="1460"/>
      <c r="S61" s="1460"/>
      <c r="T61" s="1460"/>
      <c r="U61" s="1460"/>
      <c r="V61" s="1460"/>
      <c r="W61" s="1460"/>
      <c r="X61" s="1460"/>
      <c r="Y61" s="1460"/>
      <c r="Z61" s="1460"/>
      <c r="AA61" s="1460"/>
      <c r="AB61" s="1460"/>
      <c r="AC61" s="1460"/>
      <c r="AD61" s="1460"/>
      <c r="AE61" s="1460"/>
      <c r="AF61" s="1460"/>
      <c r="AG61" s="1460"/>
      <c r="AH61" s="1460"/>
      <c r="AI61" s="1460"/>
      <c r="AJ61" s="1460"/>
      <c r="AK61" s="1460"/>
      <c r="AL61" s="1"/>
    </row>
    <row r="62" spans="1:38">
      <c r="A62" s="295"/>
      <c r="B62" s="1"/>
      <c r="C62" s="376"/>
      <c r="D62" s="295"/>
      <c r="E62" s="295"/>
      <c r="F62" s="1120"/>
      <c r="G62" s="1460"/>
      <c r="H62" s="1460"/>
      <c r="I62" s="1460"/>
      <c r="J62" s="1460"/>
      <c r="K62" s="1460"/>
      <c r="L62" s="1460"/>
      <c r="M62" s="1460"/>
      <c r="N62" s="1460"/>
      <c r="O62" s="1460"/>
      <c r="P62" s="1460"/>
      <c r="Q62" s="1460"/>
      <c r="R62" s="1460"/>
      <c r="S62" s="1460"/>
      <c r="T62" s="1460"/>
      <c r="U62" s="1460"/>
      <c r="V62" s="1460"/>
      <c r="W62" s="1460"/>
      <c r="X62" s="1460"/>
      <c r="Y62" s="1460"/>
      <c r="Z62" s="1460"/>
      <c r="AA62" s="1460"/>
      <c r="AB62" s="1460"/>
      <c r="AC62" s="1460"/>
      <c r="AD62" s="1460"/>
      <c r="AE62" s="1460"/>
      <c r="AF62" s="1460"/>
      <c r="AG62" s="1460"/>
      <c r="AH62" s="1460"/>
      <c r="AI62" s="1460"/>
      <c r="AJ62" s="1460"/>
      <c r="AK62" s="1460"/>
      <c r="AL62" s="1"/>
    </row>
    <row r="63" spans="1:38">
      <c r="A63" s="295"/>
      <c r="B63" s="1"/>
      <c r="C63" s="376"/>
      <c r="D63" s="295"/>
      <c r="E63" s="295" t="s">
        <v>79</v>
      </c>
      <c r="F63" s="295" t="s">
        <v>760</v>
      </c>
      <c r="G63" s="295"/>
      <c r="H63" s="295"/>
      <c r="I63" s="295"/>
      <c r="J63" s="295"/>
      <c r="K63" s="295"/>
      <c r="L63" s="295"/>
      <c r="M63" s="295"/>
      <c r="N63" s="1"/>
      <c r="O63" s="1"/>
      <c r="P63" s="295"/>
      <c r="Q63" s="295"/>
      <c r="R63" s="295"/>
      <c r="S63" s="295"/>
      <c r="T63" s="295"/>
      <c r="U63" s="295"/>
      <c r="V63" s="295"/>
      <c r="W63" s="295"/>
      <c r="X63" s="295"/>
      <c r="Y63" s="295"/>
      <c r="Z63" s="295"/>
      <c r="AA63" s="295"/>
      <c r="AB63" s="295"/>
      <c r="AC63" s="1"/>
      <c r="AD63" s="1"/>
      <c r="AE63" s="1"/>
      <c r="AF63" s="1"/>
      <c r="AG63" s="1"/>
      <c r="AH63" s="1"/>
      <c r="AI63" s="1"/>
      <c r="AJ63" s="1"/>
      <c r="AK63" s="1"/>
      <c r="AL63" s="1"/>
    </row>
    <row r="64" spans="1:38">
      <c r="A64" s="295"/>
      <c r="B64" s="1"/>
      <c r="C64" s="376"/>
      <c r="D64" s="295"/>
      <c r="E64" s="295"/>
      <c r="F64" s="538" t="s">
        <v>649</v>
      </c>
      <c r="G64" s="1460" t="s">
        <v>1958</v>
      </c>
      <c r="H64" s="1460"/>
      <c r="I64" s="1460"/>
      <c r="J64" s="1460"/>
      <c r="K64" s="1460"/>
      <c r="L64" s="1460"/>
      <c r="M64" s="1460"/>
      <c r="N64" s="1460"/>
      <c r="O64" s="1460"/>
      <c r="P64" s="1460"/>
      <c r="Q64" s="1460"/>
      <c r="R64" s="1460"/>
      <c r="S64" s="1460"/>
      <c r="T64" s="1460"/>
      <c r="U64" s="1460"/>
      <c r="V64" s="1460"/>
      <c r="W64" s="1460"/>
      <c r="X64" s="1460"/>
      <c r="Y64" s="1460"/>
      <c r="Z64" s="1460"/>
      <c r="AA64" s="1460"/>
      <c r="AB64" s="1460"/>
      <c r="AC64" s="1460"/>
      <c r="AD64" s="1460"/>
      <c r="AE64" s="1460"/>
      <c r="AF64" s="1460"/>
      <c r="AG64" s="1460"/>
      <c r="AH64" s="1460"/>
      <c r="AI64" s="1460"/>
      <c r="AJ64" s="1460"/>
      <c r="AK64" s="1460"/>
      <c r="AL64" s="1"/>
    </row>
    <row r="65" spans="1:38">
      <c r="A65" s="295"/>
      <c r="B65" s="1"/>
      <c r="C65" s="376"/>
      <c r="D65" s="295"/>
      <c r="E65" s="295"/>
      <c r="F65" s="538"/>
      <c r="G65" s="1460"/>
      <c r="H65" s="1460"/>
      <c r="I65" s="1460"/>
      <c r="J65" s="1460"/>
      <c r="K65" s="1460"/>
      <c r="L65" s="1460"/>
      <c r="M65" s="1460"/>
      <c r="N65" s="1460"/>
      <c r="O65" s="1460"/>
      <c r="P65" s="1460"/>
      <c r="Q65" s="1460"/>
      <c r="R65" s="1460"/>
      <c r="S65" s="1460"/>
      <c r="T65" s="1460"/>
      <c r="U65" s="1460"/>
      <c r="V65" s="1460"/>
      <c r="W65" s="1460"/>
      <c r="X65" s="1460"/>
      <c r="Y65" s="1460"/>
      <c r="Z65" s="1460"/>
      <c r="AA65" s="1460"/>
      <c r="AB65" s="1460"/>
      <c r="AC65" s="1460"/>
      <c r="AD65" s="1460"/>
      <c r="AE65" s="1460"/>
      <c r="AF65" s="1460"/>
      <c r="AG65" s="1460"/>
      <c r="AH65" s="1460"/>
      <c r="AI65" s="1460"/>
      <c r="AJ65" s="1460"/>
      <c r="AK65" s="1460"/>
      <c r="AL65" s="1"/>
    </row>
    <row r="66" spans="1:38">
      <c r="A66" s="295"/>
      <c r="B66" s="1"/>
      <c r="C66" s="376"/>
      <c r="D66" s="295"/>
      <c r="E66" s="295"/>
      <c r="F66" s="538" t="s">
        <v>215</v>
      </c>
      <c r="G66" s="1460" t="s">
        <v>1959</v>
      </c>
      <c r="H66" s="1460"/>
      <c r="I66" s="1460"/>
      <c r="J66" s="1460"/>
      <c r="K66" s="1460"/>
      <c r="L66" s="1460"/>
      <c r="M66" s="1460"/>
      <c r="N66" s="1460"/>
      <c r="O66" s="1460"/>
      <c r="P66" s="1460"/>
      <c r="Q66" s="1460"/>
      <c r="R66" s="1460"/>
      <c r="S66" s="1460"/>
      <c r="T66" s="1460"/>
      <c r="U66" s="1460"/>
      <c r="V66" s="1460"/>
      <c r="W66" s="1460"/>
      <c r="X66" s="1460"/>
      <c r="Y66" s="1460"/>
      <c r="Z66" s="1460"/>
      <c r="AA66" s="1460"/>
      <c r="AB66" s="1460"/>
      <c r="AC66" s="1460"/>
      <c r="AD66" s="1460"/>
      <c r="AE66" s="1460"/>
      <c r="AF66" s="1460"/>
      <c r="AG66" s="1460"/>
      <c r="AH66" s="1460"/>
      <c r="AI66" s="1460"/>
      <c r="AJ66" s="1460"/>
      <c r="AK66" s="1460"/>
      <c r="AL66" s="1"/>
    </row>
    <row r="67" spans="1:38">
      <c r="A67" s="295"/>
      <c r="B67" s="1"/>
      <c r="C67" s="376"/>
      <c r="D67" s="295"/>
      <c r="E67" s="295"/>
      <c r="F67" s="538"/>
      <c r="G67" s="1460"/>
      <c r="H67" s="1460"/>
      <c r="I67" s="1460"/>
      <c r="J67" s="1460"/>
      <c r="K67" s="1460"/>
      <c r="L67" s="1460"/>
      <c r="M67" s="1460"/>
      <c r="N67" s="1460"/>
      <c r="O67" s="1460"/>
      <c r="P67" s="1460"/>
      <c r="Q67" s="1460"/>
      <c r="R67" s="1460"/>
      <c r="S67" s="1460"/>
      <c r="T67" s="1460"/>
      <c r="U67" s="1460"/>
      <c r="V67" s="1460"/>
      <c r="W67" s="1460"/>
      <c r="X67" s="1460"/>
      <c r="Y67" s="1460"/>
      <c r="Z67" s="1460"/>
      <c r="AA67" s="1460"/>
      <c r="AB67" s="1460"/>
      <c r="AC67" s="1460"/>
      <c r="AD67" s="1460"/>
      <c r="AE67" s="1460"/>
      <c r="AF67" s="1460"/>
      <c r="AG67" s="1460"/>
      <c r="AH67" s="1460"/>
      <c r="AI67" s="1460"/>
      <c r="AJ67" s="1460"/>
      <c r="AK67" s="1460"/>
      <c r="AL67" s="1"/>
    </row>
    <row r="68" spans="1:38">
      <c r="A68" s="295"/>
      <c r="B68" s="1"/>
      <c r="C68" s="376"/>
      <c r="D68" s="295"/>
      <c r="E68" s="295"/>
      <c r="F68" s="538"/>
      <c r="G68" s="1114" t="s">
        <v>526</v>
      </c>
      <c r="H68" s="295"/>
      <c r="I68" s="1"/>
      <c r="J68" s="1114"/>
      <c r="K68" s="1114"/>
      <c r="L68" s="1114"/>
      <c r="M68" s="1"/>
      <c r="N68" s="1"/>
      <c r="O68" s="1"/>
      <c r="P68" s="295"/>
      <c r="Q68" s="295"/>
      <c r="R68" s="295"/>
      <c r="S68" s="295"/>
      <c r="T68" s="295"/>
      <c r="U68" s="295"/>
      <c r="V68" s="295"/>
      <c r="W68" s="295"/>
      <c r="X68" s="295"/>
      <c r="Y68" s="295"/>
      <c r="Z68" s="295"/>
      <c r="AA68" s="295"/>
      <c r="AB68" s="295"/>
      <c r="AC68" s="1"/>
      <c r="AD68" s="1"/>
      <c r="AE68" s="1"/>
      <c r="AF68" s="1"/>
      <c r="AG68" s="1"/>
      <c r="AH68" s="1"/>
      <c r="AI68" s="1"/>
      <c r="AJ68" s="1"/>
      <c r="AK68" s="1"/>
      <c r="AL68" s="1"/>
    </row>
    <row r="69" spans="1:38">
      <c r="A69" s="295"/>
      <c r="B69" s="1"/>
      <c r="C69" s="376"/>
      <c r="D69" s="295"/>
      <c r="E69" s="295"/>
      <c r="F69" s="538"/>
      <c r="G69" s="1114" t="s">
        <v>1189</v>
      </c>
      <c r="H69" s="1"/>
      <c r="I69" s="1"/>
      <c r="J69" s="1114"/>
      <c r="K69" s="1114"/>
      <c r="L69" s="1114"/>
      <c r="M69" s="1"/>
      <c r="N69" s="1"/>
      <c r="O69" s="1"/>
      <c r="P69" s="295"/>
      <c r="Q69" s="295"/>
      <c r="R69" s="295"/>
      <c r="S69" s="295"/>
      <c r="T69" s="295"/>
      <c r="U69" s="295"/>
      <c r="V69" s="295"/>
      <c r="W69" s="295"/>
      <c r="X69" s="295"/>
      <c r="Y69" s="295"/>
      <c r="Z69" s="295"/>
      <c r="AA69" s="295"/>
      <c r="AB69" s="295"/>
      <c r="AC69" s="1"/>
      <c r="AD69" s="1"/>
      <c r="AE69" s="1"/>
      <c r="AF69" s="1"/>
      <c r="AG69" s="1"/>
      <c r="AH69" s="1"/>
      <c r="AI69" s="1"/>
      <c r="AJ69" s="1"/>
      <c r="AK69" s="1"/>
      <c r="AL69" s="1"/>
    </row>
    <row r="70" spans="1:38">
      <c r="A70" s="295"/>
      <c r="B70" s="1"/>
      <c r="C70" s="376"/>
      <c r="D70" s="295"/>
      <c r="E70" s="295"/>
      <c r="F70" s="538" t="s">
        <v>1004</v>
      </c>
      <c r="G70" s="295" t="s">
        <v>504</v>
      </c>
      <c r="H70" s="295"/>
      <c r="I70" s="295"/>
      <c r="J70" s="1"/>
      <c r="K70" s="295"/>
      <c r="L70" s="295"/>
      <c r="M70" s="295"/>
      <c r="N70" s="1"/>
      <c r="O70" s="1"/>
      <c r="P70" s="295"/>
      <c r="Q70" s="295"/>
      <c r="R70" s="295"/>
      <c r="S70" s="295"/>
      <c r="T70" s="295"/>
      <c r="U70" s="295"/>
      <c r="V70" s="295"/>
      <c r="W70" s="295"/>
      <c r="X70" s="295"/>
      <c r="Y70" s="295"/>
      <c r="Z70" s="295"/>
      <c r="AA70" s="295"/>
      <c r="AB70" s="295"/>
      <c r="AC70" s="1"/>
      <c r="AD70" s="1"/>
      <c r="AE70" s="1"/>
      <c r="AF70" s="1"/>
      <c r="AG70" s="1"/>
      <c r="AH70" s="1"/>
      <c r="AI70" s="1"/>
      <c r="AJ70" s="1"/>
      <c r="AK70" s="1"/>
      <c r="AL70" s="1"/>
    </row>
    <row r="71" spans="1:38">
      <c r="A71" s="295"/>
      <c r="B71" s="1"/>
      <c r="C71" s="376"/>
      <c r="D71" s="295"/>
      <c r="E71" s="295"/>
      <c r="F71" s="295"/>
      <c r="G71" s="295" t="s">
        <v>213</v>
      </c>
      <c r="H71" s="295" t="s">
        <v>1188</v>
      </c>
      <c r="I71" s="1"/>
      <c r="J71" s="1"/>
      <c r="K71" s="295"/>
      <c r="L71" s="295"/>
      <c r="M71" s="295"/>
      <c r="N71" s="1"/>
      <c r="O71" s="1"/>
      <c r="P71" s="295"/>
      <c r="Q71" s="295"/>
      <c r="R71" s="295"/>
      <c r="S71" s="295"/>
      <c r="T71" s="295"/>
      <c r="U71" s="295"/>
      <c r="V71" s="295"/>
      <c r="W71" s="295"/>
      <c r="X71" s="295"/>
      <c r="Y71" s="295"/>
      <c r="Z71" s="295"/>
      <c r="AA71" s="295"/>
      <c r="AB71" s="295"/>
      <c r="AC71" s="1"/>
      <c r="AD71" s="1"/>
      <c r="AE71" s="1"/>
      <c r="AF71" s="1"/>
      <c r="AG71" s="1"/>
      <c r="AH71" s="1"/>
      <c r="AI71" s="1"/>
      <c r="AJ71" s="1"/>
      <c r="AK71" s="1"/>
      <c r="AL71" s="1"/>
    </row>
    <row r="72" spans="1:38">
      <c r="A72" s="295"/>
      <c r="B72" s="1"/>
      <c r="C72" s="376"/>
      <c r="D72" s="295"/>
      <c r="E72" s="295"/>
      <c r="F72" s="295"/>
      <c r="G72" s="295" t="s">
        <v>341</v>
      </c>
      <c r="H72" s="295" t="s">
        <v>505</v>
      </c>
      <c r="I72" s="1"/>
      <c r="J72" s="1"/>
      <c r="K72" s="295"/>
      <c r="L72" s="295"/>
      <c r="M72" s="295"/>
      <c r="N72" s="1"/>
      <c r="O72" s="1"/>
      <c r="P72" s="295"/>
      <c r="Q72" s="295"/>
      <c r="R72" s="295"/>
      <c r="S72" s="295"/>
      <c r="T72" s="295"/>
      <c r="U72" s="295"/>
      <c r="V72" s="295"/>
      <c r="W72" s="295"/>
      <c r="X72" s="295"/>
      <c r="Y72" s="295"/>
      <c r="Z72" s="295"/>
      <c r="AA72" s="295"/>
      <c r="AB72" s="295"/>
      <c r="AC72" s="1"/>
      <c r="AD72" s="1"/>
      <c r="AE72" s="1"/>
      <c r="AF72" s="1"/>
      <c r="AG72" s="1"/>
      <c r="AH72" s="1"/>
      <c r="AI72" s="1"/>
      <c r="AJ72" s="1"/>
      <c r="AK72" s="1"/>
      <c r="AL72" s="1"/>
    </row>
    <row r="73" spans="1:38">
      <c r="A73" s="295"/>
      <c r="B73" s="1"/>
      <c r="C73" s="376"/>
      <c r="D73" s="295"/>
      <c r="E73" s="295" t="s">
        <v>603</v>
      </c>
      <c r="F73" s="295" t="s">
        <v>883</v>
      </c>
      <c r="G73" s="295"/>
      <c r="H73" s="295"/>
      <c r="I73" s="295"/>
      <c r="J73" s="295"/>
      <c r="K73" s="295"/>
      <c r="L73" s="295"/>
      <c r="M73" s="295"/>
      <c r="N73" s="1"/>
      <c r="O73" s="1"/>
      <c r="P73" s="295"/>
      <c r="Q73" s="295"/>
      <c r="R73" s="295"/>
      <c r="S73" s="295"/>
      <c r="T73" s="295"/>
      <c r="U73" s="295"/>
      <c r="V73" s="295"/>
      <c r="W73" s="295"/>
      <c r="X73" s="295"/>
      <c r="Y73" s="295"/>
      <c r="Z73" s="295"/>
      <c r="AA73" s="295"/>
      <c r="AB73" s="295"/>
      <c r="AC73" s="1"/>
      <c r="AD73" s="1"/>
      <c r="AE73" s="1"/>
      <c r="AF73" s="1"/>
      <c r="AG73" s="1"/>
      <c r="AH73" s="1"/>
      <c r="AI73" s="1"/>
      <c r="AJ73" s="1"/>
      <c r="AK73" s="1"/>
      <c r="AL73" s="1"/>
    </row>
    <row r="74" spans="1:38">
      <c r="A74" s="295"/>
      <c r="B74" s="1"/>
      <c r="C74" s="376"/>
      <c r="D74" s="295"/>
      <c r="E74" s="295"/>
      <c r="F74" s="538"/>
      <c r="G74" s="1460" t="s">
        <v>1974</v>
      </c>
      <c r="H74" s="1460"/>
      <c r="I74" s="1460"/>
      <c r="J74" s="1460"/>
      <c r="K74" s="1460"/>
      <c r="L74" s="1460"/>
      <c r="M74" s="1460"/>
      <c r="N74" s="1460"/>
      <c r="O74" s="1460"/>
      <c r="P74" s="1460"/>
      <c r="Q74" s="1460"/>
      <c r="R74" s="1460"/>
      <c r="S74" s="1460"/>
      <c r="T74" s="1460"/>
      <c r="U74" s="1460"/>
      <c r="V74" s="1460"/>
      <c r="W74" s="1460"/>
      <c r="X74" s="1460"/>
      <c r="Y74" s="1460"/>
      <c r="Z74" s="1460"/>
      <c r="AA74" s="1460"/>
      <c r="AB74" s="1460"/>
      <c r="AC74" s="1460"/>
      <c r="AD74" s="1460"/>
      <c r="AE74" s="1460"/>
      <c r="AF74" s="1460"/>
      <c r="AG74" s="1460"/>
      <c r="AH74" s="1460"/>
      <c r="AI74" s="1460"/>
      <c r="AJ74" s="1460"/>
      <c r="AK74" s="1460"/>
      <c r="AL74" s="1"/>
    </row>
    <row r="75" spans="1:38">
      <c r="A75" s="295"/>
      <c r="B75" s="1"/>
      <c r="C75" s="376"/>
      <c r="D75" s="295"/>
      <c r="E75" s="295"/>
      <c r="F75" s="295"/>
      <c r="G75" s="1460"/>
      <c r="H75" s="1460"/>
      <c r="I75" s="1460"/>
      <c r="J75" s="1460"/>
      <c r="K75" s="1460"/>
      <c r="L75" s="1460"/>
      <c r="M75" s="1460"/>
      <c r="N75" s="1460"/>
      <c r="O75" s="1460"/>
      <c r="P75" s="1460"/>
      <c r="Q75" s="1460"/>
      <c r="R75" s="1460"/>
      <c r="S75" s="1460"/>
      <c r="T75" s="1460"/>
      <c r="U75" s="1460"/>
      <c r="V75" s="1460"/>
      <c r="W75" s="1460"/>
      <c r="X75" s="1460"/>
      <c r="Y75" s="1460"/>
      <c r="Z75" s="1460"/>
      <c r="AA75" s="1460"/>
      <c r="AB75" s="1460"/>
      <c r="AC75" s="1460"/>
      <c r="AD75" s="1460"/>
      <c r="AE75" s="1460"/>
      <c r="AF75" s="1460"/>
      <c r="AG75" s="1460"/>
      <c r="AH75" s="1460"/>
      <c r="AI75" s="1460"/>
      <c r="AJ75" s="1460"/>
      <c r="AK75" s="1460"/>
      <c r="AL75" s="1"/>
    </row>
    <row r="76" spans="1:38">
      <c r="A76" s="295"/>
      <c r="B76" s="1"/>
      <c r="C76" s="376"/>
      <c r="D76" s="295"/>
      <c r="E76" s="295"/>
      <c r="F76" s="295"/>
      <c r="G76" s="1460"/>
      <c r="H76" s="1460"/>
      <c r="I76" s="1460"/>
      <c r="J76" s="1460"/>
      <c r="K76" s="1460"/>
      <c r="L76" s="1460"/>
      <c r="M76" s="1460"/>
      <c r="N76" s="1460"/>
      <c r="O76" s="1460"/>
      <c r="P76" s="1460"/>
      <c r="Q76" s="1460"/>
      <c r="R76" s="1460"/>
      <c r="S76" s="1460"/>
      <c r="T76" s="1460"/>
      <c r="U76" s="1460"/>
      <c r="V76" s="1460"/>
      <c r="W76" s="1460"/>
      <c r="X76" s="1460"/>
      <c r="Y76" s="1460"/>
      <c r="Z76" s="1460"/>
      <c r="AA76" s="1460"/>
      <c r="AB76" s="1460"/>
      <c r="AC76" s="1460"/>
      <c r="AD76" s="1460"/>
      <c r="AE76" s="1460"/>
      <c r="AF76" s="1460"/>
      <c r="AG76" s="1460"/>
      <c r="AH76" s="1460"/>
      <c r="AI76" s="1460"/>
      <c r="AJ76" s="1460"/>
      <c r="AK76" s="1460"/>
      <c r="AL76" s="1"/>
    </row>
    <row r="77" spans="1:38">
      <c r="A77" s="295"/>
      <c r="B77" s="1"/>
      <c r="C77" s="376"/>
      <c r="D77" s="295"/>
      <c r="E77" s="295" t="s">
        <v>514</v>
      </c>
      <c r="F77" s="295" t="s">
        <v>96</v>
      </c>
      <c r="G77" s="295"/>
      <c r="H77" s="295"/>
      <c r="I77" s="295"/>
      <c r="J77" s="295"/>
      <c r="K77" s="295"/>
      <c r="L77" s="295"/>
      <c r="M77" s="295"/>
      <c r="N77" s="1"/>
      <c r="O77" s="1"/>
      <c r="P77" s="295"/>
      <c r="Q77" s="295"/>
      <c r="R77" s="295"/>
      <c r="S77" s="295"/>
      <c r="T77" s="295"/>
      <c r="U77" s="295"/>
      <c r="V77" s="295"/>
      <c r="W77" s="295"/>
      <c r="X77" s="295"/>
      <c r="Y77" s="295"/>
      <c r="Z77" s="295"/>
      <c r="AA77" s="295"/>
      <c r="AB77" s="295"/>
      <c r="AC77" s="1"/>
      <c r="AD77" s="1"/>
      <c r="AE77" s="1"/>
      <c r="AF77" s="1"/>
      <c r="AG77" s="1"/>
      <c r="AH77" s="1"/>
      <c r="AI77" s="1"/>
      <c r="AJ77" s="1"/>
      <c r="AK77" s="1"/>
      <c r="AL77" s="1"/>
    </row>
    <row r="78" spans="1:38">
      <c r="A78" s="295"/>
      <c r="B78" s="1"/>
      <c r="C78" s="376"/>
      <c r="D78" s="295"/>
      <c r="E78" s="295"/>
      <c r="F78" s="538"/>
      <c r="G78" s="1460" t="s">
        <v>1975</v>
      </c>
      <c r="H78" s="1460"/>
      <c r="I78" s="1460"/>
      <c r="J78" s="1460"/>
      <c r="K78" s="1460"/>
      <c r="L78" s="1460"/>
      <c r="M78" s="1460"/>
      <c r="N78" s="1460"/>
      <c r="O78" s="1460"/>
      <c r="P78" s="1460"/>
      <c r="Q78" s="1460"/>
      <c r="R78" s="1460"/>
      <c r="S78" s="1460"/>
      <c r="T78" s="1460"/>
      <c r="U78" s="1460"/>
      <c r="V78" s="1460"/>
      <c r="W78" s="1460"/>
      <c r="X78" s="1460"/>
      <c r="Y78" s="1460"/>
      <c r="Z78" s="1460"/>
      <c r="AA78" s="1460"/>
      <c r="AB78" s="1460"/>
      <c r="AC78" s="1460"/>
      <c r="AD78" s="1460"/>
      <c r="AE78" s="1460"/>
      <c r="AF78" s="1460"/>
      <c r="AG78" s="1460"/>
      <c r="AH78" s="1460"/>
      <c r="AI78" s="1460"/>
      <c r="AJ78" s="1460"/>
      <c r="AK78" s="1460"/>
      <c r="AL78" s="1"/>
    </row>
    <row r="79" spans="1:38">
      <c r="A79" s="295"/>
      <c r="B79" s="1"/>
      <c r="C79" s="376"/>
      <c r="D79" s="295"/>
      <c r="E79" s="295"/>
      <c r="F79" s="295"/>
      <c r="G79" s="1460"/>
      <c r="H79" s="1460"/>
      <c r="I79" s="1460"/>
      <c r="J79" s="1460"/>
      <c r="K79" s="1460"/>
      <c r="L79" s="1460"/>
      <c r="M79" s="1460"/>
      <c r="N79" s="1460"/>
      <c r="O79" s="1460"/>
      <c r="P79" s="1460"/>
      <c r="Q79" s="1460"/>
      <c r="R79" s="1460"/>
      <c r="S79" s="1460"/>
      <c r="T79" s="1460"/>
      <c r="U79" s="1460"/>
      <c r="V79" s="1460"/>
      <c r="W79" s="1460"/>
      <c r="X79" s="1460"/>
      <c r="Y79" s="1460"/>
      <c r="Z79" s="1460"/>
      <c r="AA79" s="1460"/>
      <c r="AB79" s="1460"/>
      <c r="AC79" s="1460"/>
      <c r="AD79" s="1460"/>
      <c r="AE79" s="1460"/>
      <c r="AF79" s="1460"/>
      <c r="AG79" s="1460"/>
      <c r="AH79" s="1460"/>
      <c r="AI79" s="1460"/>
      <c r="AJ79" s="1460"/>
      <c r="AK79" s="1460"/>
      <c r="AL79" s="1"/>
    </row>
    <row r="80" spans="1:38">
      <c r="A80" s="295"/>
      <c r="B80" s="1"/>
      <c r="C80" s="376"/>
      <c r="D80" s="295"/>
      <c r="E80" s="295"/>
      <c r="F80" s="1"/>
      <c r="G80" s="1460"/>
      <c r="H80" s="1460"/>
      <c r="I80" s="1460"/>
      <c r="J80" s="1460"/>
      <c r="K80" s="1460"/>
      <c r="L80" s="1460"/>
      <c r="M80" s="1460"/>
      <c r="N80" s="1460"/>
      <c r="O80" s="1460"/>
      <c r="P80" s="1460"/>
      <c r="Q80" s="1460"/>
      <c r="R80" s="1460"/>
      <c r="S80" s="1460"/>
      <c r="T80" s="1460"/>
      <c r="U80" s="1460"/>
      <c r="V80" s="1460"/>
      <c r="W80" s="1460"/>
      <c r="X80" s="1460"/>
      <c r="Y80" s="1460"/>
      <c r="Z80" s="1460"/>
      <c r="AA80" s="1460"/>
      <c r="AB80" s="1460"/>
      <c r="AC80" s="1460"/>
      <c r="AD80" s="1460"/>
      <c r="AE80" s="1460"/>
      <c r="AF80" s="1460"/>
      <c r="AG80" s="1460"/>
      <c r="AH80" s="1460"/>
      <c r="AI80" s="1460"/>
      <c r="AJ80" s="1460"/>
      <c r="AK80" s="1460"/>
      <c r="AL80" s="1"/>
    </row>
    <row r="81" spans="1:38">
      <c r="A81" s="295"/>
      <c r="B81" s="1"/>
      <c r="C81" s="376"/>
      <c r="D81" s="295"/>
      <c r="E81" s="295" t="s">
        <v>53</v>
      </c>
      <c r="F81" s="295" t="s">
        <v>946</v>
      </c>
      <c r="G81" s="295"/>
      <c r="H81" s="295"/>
      <c r="I81" s="295"/>
      <c r="J81" s="295"/>
      <c r="K81" s="1"/>
      <c r="L81" s="295"/>
      <c r="M81" s="295"/>
      <c r="N81" s="1"/>
      <c r="O81" s="1"/>
      <c r="P81" s="295"/>
      <c r="Q81" s="295"/>
      <c r="R81" s="295"/>
      <c r="S81" s="295"/>
      <c r="T81" s="295"/>
      <c r="U81" s="295"/>
      <c r="V81" s="295"/>
      <c r="W81" s="295"/>
      <c r="X81" s="295"/>
      <c r="Y81" s="295"/>
      <c r="Z81" s="295"/>
      <c r="AA81" s="295"/>
      <c r="AB81" s="295"/>
      <c r="AC81" s="1"/>
      <c r="AD81" s="1"/>
      <c r="AE81" s="1"/>
      <c r="AF81" s="1"/>
      <c r="AG81" s="1"/>
      <c r="AH81" s="1"/>
      <c r="AI81" s="1"/>
      <c r="AJ81" s="1"/>
      <c r="AK81" s="1"/>
      <c r="AL81" s="1"/>
    </row>
    <row r="82" spans="1:38">
      <c r="A82" s="295"/>
      <c r="B82" s="1"/>
      <c r="C82" s="376"/>
      <c r="D82" s="295"/>
      <c r="E82" s="295"/>
      <c r="F82" s="1"/>
      <c r="G82" s="1460" t="s">
        <v>1960</v>
      </c>
      <c r="H82" s="1460"/>
      <c r="I82" s="1460"/>
      <c r="J82" s="1460"/>
      <c r="K82" s="1460"/>
      <c r="L82" s="1460"/>
      <c r="M82" s="1460"/>
      <c r="N82" s="1460"/>
      <c r="O82" s="1460"/>
      <c r="P82" s="1460"/>
      <c r="Q82" s="1460"/>
      <c r="R82" s="1460"/>
      <c r="S82" s="1460"/>
      <c r="T82" s="1460"/>
      <c r="U82" s="1460"/>
      <c r="V82" s="1460"/>
      <c r="W82" s="1460"/>
      <c r="X82" s="1460"/>
      <c r="Y82" s="1460"/>
      <c r="Z82" s="1460"/>
      <c r="AA82" s="1460"/>
      <c r="AB82" s="1460"/>
      <c r="AC82" s="1460"/>
      <c r="AD82" s="1460"/>
      <c r="AE82" s="1460"/>
      <c r="AF82" s="1460"/>
      <c r="AG82" s="1460"/>
      <c r="AH82" s="1460"/>
      <c r="AI82" s="1460"/>
      <c r="AJ82" s="1460"/>
      <c r="AK82" s="1460"/>
      <c r="AL82" s="1"/>
    </row>
    <row r="83" spans="1:38">
      <c r="A83" s="295"/>
      <c r="B83" s="1"/>
      <c r="C83" s="376"/>
      <c r="D83" s="295"/>
      <c r="E83" s="295"/>
      <c r="F83" s="1"/>
      <c r="G83" s="1460"/>
      <c r="H83" s="1460"/>
      <c r="I83" s="1460"/>
      <c r="J83" s="1460"/>
      <c r="K83" s="1460"/>
      <c r="L83" s="1460"/>
      <c r="M83" s="1460"/>
      <c r="N83" s="1460"/>
      <c r="O83" s="1460"/>
      <c r="P83" s="1460"/>
      <c r="Q83" s="1460"/>
      <c r="R83" s="1460"/>
      <c r="S83" s="1460"/>
      <c r="T83" s="1460"/>
      <c r="U83" s="1460"/>
      <c r="V83" s="1460"/>
      <c r="W83" s="1460"/>
      <c r="X83" s="1460"/>
      <c r="Y83" s="1460"/>
      <c r="Z83" s="1460"/>
      <c r="AA83" s="1460"/>
      <c r="AB83" s="1460"/>
      <c r="AC83" s="1460"/>
      <c r="AD83" s="1460"/>
      <c r="AE83" s="1460"/>
      <c r="AF83" s="1460"/>
      <c r="AG83" s="1460"/>
      <c r="AH83" s="1460"/>
      <c r="AI83" s="1460"/>
      <c r="AJ83" s="1460"/>
      <c r="AK83" s="1460"/>
      <c r="AL83" s="1"/>
    </row>
    <row r="84" spans="1:38">
      <c r="A84" s="295"/>
      <c r="B84" s="1"/>
      <c r="C84" s="376"/>
      <c r="D84" s="295"/>
      <c r="E84" s="295" t="s">
        <v>54</v>
      </c>
      <c r="F84" s="295" t="s">
        <v>157</v>
      </c>
      <c r="G84" s="295"/>
      <c r="H84" s="295"/>
      <c r="I84" s="295"/>
      <c r="J84" s="295"/>
      <c r="K84" s="295"/>
      <c r="L84" s="295"/>
      <c r="M84" s="295"/>
      <c r="N84" s="1"/>
      <c r="O84" s="1"/>
      <c r="P84" s="295"/>
      <c r="Q84" s="295"/>
      <c r="R84" s="295"/>
      <c r="S84" s="295"/>
      <c r="T84" s="295"/>
      <c r="U84" s="295"/>
      <c r="V84" s="295"/>
      <c r="W84" s="295"/>
      <c r="X84" s="295"/>
      <c r="Y84" s="295"/>
      <c r="Z84" s="295"/>
      <c r="AA84" s="295"/>
      <c r="AB84" s="295"/>
      <c r="AC84" s="1"/>
      <c r="AD84" s="1"/>
      <c r="AE84" s="1"/>
      <c r="AF84" s="1"/>
      <c r="AG84" s="1"/>
      <c r="AH84" s="1"/>
      <c r="AI84" s="1"/>
      <c r="AJ84" s="1"/>
      <c r="AK84" s="1"/>
      <c r="AL84" s="1"/>
    </row>
    <row r="85" spans="1:38">
      <c r="A85" s="295"/>
      <c r="B85" s="1"/>
      <c r="C85" s="376"/>
      <c r="D85" s="295"/>
      <c r="E85" s="295"/>
      <c r="F85" s="538"/>
      <c r="G85" s="1460" t="s">
        <v>1961</v>
      </c>
      <c r="H85" s="1460"/>
      <c r="I85" s="1460"/>
      <c r="J85" s="1460"/>
      <c r="K85" s="1460"/>
      <c r="L85" s="1460"/>
      <c r="M85" s="1460"/>
      <c r="N85" s="1460"/>
      <c r="O85" s="1460"/>
      <c r="P85" s="1460"/>
      <c r="Q85" s="1460"/>
      <c r="R85" s="1460"/>
      <c r="S85" s="1460"/>
      <c r="T85" s="1460"/>
      <c r="U85" s="1460"/>
      <c r="V85" s="1460"/>
      <c r="W85" s="1460"/>
      <c r="X85" s="1460"/>
      <c r="Y85" s="1460"/>
      <c r="Z85" s="1460"/>
      <c r="AA85" s="1460"/>
      <c r="AB85" s="1460"/>
      <c r="AC85" s="1460"/>
      <c r="AD85" s="1460"/>
      <c r="AE85" s="1460"/>
      <c r="AF85" s="1460"/>
      <c r="AG85" s="1460"/>
      <c r="AH85" s="1460"/>
      <c r="AI85" s="1460"/>
      <c r="AJ85" s="1460"/>
      <c r="AK85" s="1460"/>
      <c r="AL85" s="1"/>
    </row>
    <row r="86" spans="1:38">
      <c r="A86" s="295"/>
      <c r="B86" s="1"/>
      <c r="C86" s="376"/>
      <c r="D86" s="295"/>
      <c r="E86" s="295"/>
      <c r="F86" s="1"/>
      <c r="G86" s="1460"/>
      <c r="H86" s="1460"/>
      <c r="I86" s="1460"/>
      <c r="J86" s="1460"/>
      <c r="K86" s="1460"/>
      <c r="L86" s="1460"/>
      <c r="M86" s="1460"/>
      <c r="N86" s="1460"/>
      <c r="O86" s="1460"/>
      <c r="P86" s="1460"/>
      <c r="Q86" s="1460"/>
      <c r="R86" s="1460"/>
      <c r="S86" s="1460"/>
      <c r="T86" s="1460"/>
      <c r="U86" s="1460"/>
      <c r="V86" s="1460"/>
      <c r="W86" s="1460"/>
      <c r="X86" s="1460"/>
      <c r="Y86" s="1460"/>
      <c r="Z86" s="1460"/>
      <c r="AA86" s="1460"/>
      <c r="AB86" s="1460"/>
      <c r="AC86" s="1460"/>
      <c r="AD86" s="1460"/>
      <c r="AE86" s="1460"/>
      <c r="AF86" s="1460"/>
      <c r="AG86" s="1460"/>
      <c r="AH86" s="1460"/>
      <c r="AI86" s="1460"/>
      <c r="AJ86" s="1460"/>
      <c r="AK86" s="1460"/>
      <c r="AL86" s="1"/>
    </row>
    <row r="87" spans="1:38">
      <c r="A87" s="295"/>
      <c r="B87" s="1"/>
      <c r="C87" s="376"/>
      <c r="D87" s="295"/>
      <c r="E87" s="295" t="s">
        <v>281</v>
      </c>
      <c r="F87" s="295" t="s">
        <v>1120</v>
      </c>
      <c r="G87" s="295"/>
      <c r="H87" s="1"/>
      <c r="I87" s="1"/>
      <c r="J87" s="1"/>
      <c r="K87" s="1"/>
      <c r="L87" s="295"/>
      <c r="M87" s="295"/>
      <c r="N87" s="1"/>
      <c r="O87" s="1"/>
      <c r="P87" s="295"/>
      <c r="Q87" s="295"/>
      <c r="R87" s="295"/>
      <c r="S87" s="295"/>
      <c r="T87" s="295"/>
      <c r="U87" s="295"/>
      <c r="V87" s="295"/>
      <c r="W87" s="295"/>
      <c r="X87" s="295"/>
      <c r="Y87" s="295"/>
      <c r="Z87" s="295"/>
      <c r="AA87" s="295"/>
      <c r="AB87" s="295"/>
      <c r="AC87" s="1"/>
      <c r="AD87" s="1"/>
      <c r="AE87" s="1"/>
      <c r="AF87" s="1"/>
      <c r="AG87" s="1"/>
      <c r="AH87" s="1"/>
      <c r="AI87" s="1"/>
      <c r="AJ87" s="1"/>
      <c r="AK87" s="1"/>
      <c r="AL87" s="1"/>
    </row>
    <row r="88" spans="1:38">
      <c r="A88" s="295"/>
      <c r="B88" s="1"/>
      <c r="C88" s="376"/>
      <c r="D88" s="295"/>
      <c r="E88" s="295"/>
      <c r="F88" s="538"/>
      <c r="G88" s="1460" t="s">
        <v>1967</v>
      </c>
      <c r="H88" s="1460"/>
      <c r="I88" s="1460"/>
      <c r="J88" s="1460"/>
      <c r="K88" s="1460"/>
      <c r="L88" s="1460"/>
      <c r="M88" s="1460"/>
      <c r="N88" s="1460"/>
      <c r="O88" s="1460"/>
      <c r="P88" s="1460"/>
      <c r="Q88" s="1460"/>
      <c r="R88" s="1460"/>
      <c r="S88" s="1460"/>
      <c r="T88" s="1460"/>
      <c r="U88" s="1460"/>
      <c r="V88" s="1460"/>
      <c r="W88" s="1460"/>
      <c r="X88" s="1460"/>
      <c r="Y88" s="1460"/>
      <c r="Z88" s="1460"/>
      <c r="AA88" s="1460"/>
      <c r="AB88" s="1460"/>
      <c r="AC88" s="1460"/>
      <c r="AD88" s="1460"/>
      <c r="AE88" s="1460"/>
      <c r="AF88" s="1460"/>
      <c r="AG88" s="1460"/>
      <c r="AH88" s="1460"/>
      <c r="AI88" s="1460"/>
      <c r="AJ88" s="1460"/>
      <c r="AK88" s="1460"/>
      <c r="AL88" s="1"/>
    </row>
    <row r="89" spans="1:38">
      <c r="A89" s="295"/>
      <c r="B89" s="1"/>
      <c r="C89" s="376"/>
      <c r="D89" s="295"/>
      <c r="E89" s="295"/>
      <c r="F89" s="295"/>
      <c r="G89" s="1460"/>
      <c r="H89" s="1460"/>
      <c r="I89" s="1460"/>
      <c r="J89" s="1460"/>
      <c r="K89" s="1460"/>
      <c r="L89" s="1460"/>
      <c r="M89" s="1460"/>
      <c r="N89" s="1460"/>
      <c r="O89" s="1460"/>
      <c r="P89" s="1460"/>
      <c r="Q89" s="1460"/>
      <c r="R89" s="1460"/>
      <c r="S89" s="1460"/>
      <c r="T89" s="1460"/>
      <c r="U89" s="1460"/>
      <c r="V89" s="1460"/>
      <c r="W89" s="1460"/>
      <c r="X89" s="1460"/>
      <c r="Y89" s="1460"/>
      <c r="Z89" s="1460"/>
      <c r="AA89" s="1460"/>
      <c r="AB89" s="1460"/>
      <c r="AC89" s="1460"/>
      <c r="AD89" s="1460"/>
      <c r="AE89" s="1460"/>
      <c r="AF89" s="1460"/>
      <c r="AG89" s="1460"/>
      <c r="AH89" s="1460"/>
      <c r="AI89" s="1460"/>
      <c r="AJ89" s="1460"/>
      <c r="AK89" s="1460"/>
      <c r="AL89" s="1"/>
    </row>
    <row r="90" spans="1:38">
      <c r="A90" s="295"/>
      <c r="B90" s="1"/>
      <c r="C90" s="376"/>
      <c r="D90" s="295"/>
      <c r="E90" s="295"/>
      <c r="F90" s="295"/>
      <c r="G90" s="1460"/>
      <c r="H90" s="1460"/>
      <c r="I90" s="1460"/>
      <c r="J90" s="1460"/>
      <c r="K90" s="1460"/>
      <c r="L90" s="1460"/>
      <c r="M90" s="1460"/>
      <c r="N90" s="1460"/>
      <c r="O90" s="1460"/>
      <c r="P90" s="1460"/>
      <c r="Q90" s="1460"/>
      <c r="R90" s="1460"/>
      <c r="S90" s="1460"/>
      <c r="T90" s="1460"/>
      <c r="U90" s="1460"/>
      <c r="V90" s="1460"/>
      <c r="W90" s="1460"/>
      <c r="X90" s="1460"/>
      <c r="Y90" s="1460"/>
      <c r="Z90" s="1460"/>
      <c r="AA90" s="1460"/>
      <c r="AB90" s="1460"/>
      <c r="AC90" s="1460"/>
      <c r="AD90" s="1460"/>
      <c r="AE90" s="1460"/>
      <c r="AF90" s="1460"/>
      <c r="AG90" s="1460"/>
      <c r="AH90" s="1460"/>
      <c r="AI90" s="1460"/>
      <c r="AJ90" s="1460"/>
      <c r="AK90" s="1460"/>
      <c r="AL90" s="1"/>
    </row>
    <row r="91" spans="1:38">
      <c r="A91" s="295"/>
      <c r="B91" s="1"/>
      <c r="C91" s="376"/>
      <c r="D91" s="295"/>
      <c r="E91" s="295"/>
      <c r="F91" s="295"/>
      <c r="G91" s="1460"/>
      <c r="H91" s="1460"/>
      <c r="I91" s="1460"/>
      <c r="J91" s="1460"/>
      <c r="K91" s="1460"/>
      <c r="L91" s="1460"/>
      <c r="M91" s="1460"/>
      <c r="N91" s="1460"/>
      <c r="O91" s="1460"/>
      <c r="P91" s="1460"/>
      <c r="Q91" s="1460"/>
      <c r="R91" s="1460"/>
      <c r="S91" s="1460"/>
      <c r="T91" s="1460"/>
      <c r="U91" s="1460"/>
      <c r="V91" s="1460"/>
      <c r="W91" s="1460"/>
      <c r="X91" s="1460"/>
      <c r="Y91" s="1460"/>
      <c r="Z91" s="1460"/>
      <c r="AA91" s="1460"/>
      <c r="AB91" s="1460"/>
      <c r="AC91" s="1460"/>
      <c r="AD91" s="1460"/>
      <c r="AE91" s="1460"/>
      <c r="AF91" s="1460"/>
      <c r="AG91" s="1460"/>
      <c r="AH91" s="1460"/>
      <c r="AI91" s="1460"/>
      <c r="AJ91" s="1460"/>
      <c r="AK91" s="1460"/>
      <c r="AL91" s="1"/>
    </row>
    <row r="92" spans="1:38">
      <c r="A92" s="1121"/>
      <c r="B92" s="1122"/>
      <c r="C92" s="1123"/>
      <c r="D92" s="1121"/>
      <c r="E92" s="1121" t="s">
        <v>1119</v>
      </c>
      <c r="F92" s="1122" t="s">
        <v>1190</v>
      </c>
      <c r="G92" s="1121"/>
      <c r="H92" s="1122"/>
      <c r="I92" s="1122"/>
      <c r="J92" s="1122"/>
      <c r="K92" s="1122"/>
      <c r="L92" s="1121"/>
      <c r="M92" s="1121"/>
      <c r="N92" s="1122"/>
      <c r="O92" s="1122"/>
      <c r="P92" s="1121"/>
      <c r="Q92" s="1121"/>
      <c r="R92" s="1121"/>
      <c r="S92" s="1121"/>
      <c r="T92" s="1121"/>
      <c r="U92" s="1121"/>
      <c r="V92" s="1121"/>
      <c r="W92" s="1121"/>
      <c r="X92" s="1121"/>
      <c r="Y92" s="1121"/>
      <c r="Z92" s="1121"/>
      <c r="AA92" s="1121"/>
      <c r="AB92" s="1121"/>
      <c r="AC92" s="1122"/>
      <c r="AD92" s="1122"/>
      <c r="AE92" s="1122"/>
      <c r="AF92" s="1122"/>
      <c r="AG92" s="1122"/>
      <c r="AH92" s="1122"/>
      <c r="AI92" s="1122"/>
      <c r="AJ92" s="1122"/>
      <c r="AK92" s="1122"/>
      <c r="AL92" s="1122"/>
    </row>
    <row r="93" spans="1:38">
      <c r="A93" s="1121"/>
      <c r="B93" s="1122"/>
      <c r="C93" s="1123"/>
      <c r="D93" s="1121"/>
      <c r="E93" s="1121"/>
      <c r="F93" s="1122"/>
      <c r="G93" s="1461" t="s">
        <v>1968</v>
      </c>
      <c r="H93" s="1461"/>
      <c r="I93" s="1461"/>
      <c r="J93" s="1461"/>
      <c r="K93" s="1461"/>
      <c r="L93" s="1461"/>
      <c r="M93" s="1461"/>
      <c r="N93" s="1461"/>
      <c r="O93" s="1461"/>
      <c r="P93" s="1461"/>
      <c r="Q93" s="1461"/>
      <c r="R93" s="1461"/>
      <c r="S93" s="1461"/>
      <c r="T93" s="1461"/>
      <c r="U93" s="1461"/>
      <c r="V93" s="1461"/>
      <c r="W93" s="1461"/>
      <c r="X93" s="1461"/>
      <c r="Y93" s="1461"/>
      <c r="Z93" s="1461"/>
      <c r="AA93" s="1461"/>
      <c r="AB93" s="1461"/>
      <c r="AC93" s="1461"/>
      <c r="AD93" s="1461"/>
      <c r="AE93" s="1461"/>
      <c r="AF93" s="1461"/>
      <c r="AG93" s="1461"/>
      <c r="AH93" s="1461"/>
      <c r="AI93" s="1461"/>
      <c r="AJ93" s="1461"/>
      <c r="AK93" s="1461"/>
      <c r="AL93" s="1122"/>
    </row>
    <row r="94" spans="1:38">
      <c r="A94" s="1121"/>
      <c r="B94" s="1122"/>
      <c r="C94" s="1123"/>
      <c r="D94" s="1121"/>
      <c r="E94" s="1121"/>
      <c r="F94" s="1122"/>
      <c r="G94" s="1461"/>
      <c r="H94" s="1461"/>
      <c r="I94" s="1461"/>
      <c r="J94" s="1461"/>
      <c r="K94" s="1461"/>
      <c r="L94" s="1461"/>
      <c r="M94" s="1461"/>
      <c r="N94" s="1461"/>
      <c r="O94" s="1461"/>
      <c r="P94" s="1461"/>
      <c r="Q94" s="1461"/>
      <c r="R94" s="1461"/>
      <c r="S94" s="1461"/>
      <c r="T94" s="1461"/>
      <c r="U94" s="1461"/>
      <c r="V94" s="1461"/>
      <c r="W94" s="1461"/>
      <c r="X94" s="1461"/>
      <c r="Y94" s="1461"/>
      <c r="Z94" s="1461"/>
      <c r="AA94" s="1461"/>
      <c r="AB94" s="1461"/>
      <c r="AC94" s="1461"/>
      <c r="AD94" s="1461"/>
      <c r="AE94" s="1461"/>
      <c r="AF94" s="1461"/>
      <c r="AG94" s="1461"/>
      <c r="AH94" s="1461"/>
      <c r="AI94" s="1461"/>
      <c r="AJ94" s="1461"/>
      <c r="AK94" s="1461"/>
      <c r="AL94" s="1122"/>
    </row>
    <row r="95" spans="1:38">
      <c r="A95" s="1121"/>
      <c r="B95" s="1122"/>
      <c r="C95" s="1123"/>
      <c r="D95" s="1121"/>
      <c r="E95" s="1121"/>
      <c r="F95" s="1122"/>
      <c r="G95" s="1461"/>
      <c r="H95" s="1461"/>
      <c r="I95" s="1461"/>
      <c r="J95" s="1461"/>
      <c r="K95" s="1461"/>
      <c r="L95" s="1461"/>
      <c r="M95" s="1461"/>
      <c r="N95" s="1461"/>
      <c r="O95" s="1461"/>
      <c r="P95" s="1461"/>
      <c r="Q95" s="1461"/>
      <c r="R95" s="1461"/>
      <c r="S95" s="1461"/>
      <c r="T95" s="1461"/>
      <c r="U95" s="1461"/>
      <c r="V95" s="1461"/>
      <c r="W95" s="1461"/>
      <c r="X95" s="1461"/>
      <c r="Y95" s="1461"/>
      <c r="Z95" s="1461"/>
      <c r="AA95" s="1461"/>
      <c r="AB95" s="1461"/>
      <c r="AC95" s="1461"/>
      <c r="AD95" s="1461"/>
      <c r="AE95" s="1461"/>
      <c r="AF95" s="1461"/>
      <c r="AG95" s="1461"/>
      <c r="AH95" s="1461"/>
      <c r="AI95" s="1461"/>
      <c r="AJ95" s="1461"/>
      <c r="AK95" s="1461"/>
      <c r="AL95" s="1122"/>
    </row>
    <row r="96" spans="1:38">
      <c r="A96" s="1121"/>
      <c r="B96" s="1122"/>
      <c r="C96" s="1123"/>
      <c r="D96" s="1121"/>
      <c r="E96" s="1121"/>
      <c r="F96" s="1122"/>
      <c r="G96" s="1461"/>
      <c r="H96" s="1461"/>
      <c r="I96" s="1461"/>
      <c r="J96" s="1461"/>
      <c r="K96" s="1461"/>
      <c r="L96" s="1461"/>
      <c r="M96" s="1461"/>
      <c r="N96" s="1461"/>
      <c r="O96" s="1461"/>
      <c r="P96" s="1461"/>
      <c r="Q96" s="1461"/>
      <c r="R96" s="1461"/>
      <c r="S96" s="1461"/>
      <c r="T96" s="1461"/>
      <c r="U96" s="1461"/>
      <c r="V96" s="1461"/>
      <c r="W96" s="1461"/>
      <c r="X96" s="1461"/>
      <c r="Y96" s="1461"/>
      <c r="Z96" s="1461"/>
      <c r="AA96" s="1461"/>
      <c r="AB96" s="1461"/>
      <c r="AC96" s="1461"/>
      <c r="AD96" s="1461"/>
      <c r="AE96" s="1461"/>
      <c r="AF96" s="1461"/>
      <c r="AG96" s="1461"/>
      <c r="AH96" s="1461"/>
      <c r="AI96" s="1461"/>
      <c r="AJ96" s="1461"/>
      <c r="AK96" s="1461"/>
      <c r="AL96" s="1122"/>
    </row>
    <row r="97" spans="1:38">
      <c r="A97" s="295"/>
      <c r="B97" s="1"/>
      <c r="C97" s="376"/>
      <c r="D97" s="295"/>
      <c r="E97" s="295" t="s">
        <v>1121</v>
      </c>
      <c r="F97" s="295" t="s">
        <v>605</v>
      </c>
      <c r="G97" s="295"/>
      <c r="H97" s="295"/>
      <c r="I97" s="295"/>
      <c r="J97" s="295"/>
      <c r="K97" s="295"/>
      <c r="L97" s="295"/>
      <c r="M97" s="295"/>
      <c r="N97" s="1"/>
      <c r="O97" s="1"/>
      <c r="P97" s="295"/>
      <c r="Q97" s="295"/>
      <c r="R97" s="295"/>
      <c r="S97" s="295"/>
      <c r="T97" s="295"/>
      <c r="U97" s="295"/>
      <c r="V97" s="295"/>
      <c r="W97" s="295"/>
      <c r="X97" s="295"/>
      <c r="Y97" s="295"/>
      <c r="Z97" s="295"/>
      <c r="AA97" s="295"/>
      <c r="AB97" s="295"/>
      <c r="AC97" s="1"/>
      <c r="AD97" s="1"/>
      <c r="AE97" s="1"/>
      <c r="AF97" s="1"/>
      <c r="AG97" s="1"/>
      <c r="AH97" s="1"/>
      <c r="AI97" s="1"/>
      <c r="AJ97" s="1"/>
      <c r="AK97" s="1"/>
      <c r="AL97" s="1"/>
    </row>
    <row r="98" spans="1:38">
      <c r="A98" s="295"/>
      <c r="B98" s="1"/>
      <c r="C98" s="376"/>
      <c r="D98" s="295"/>
      <c r="E98" s="295"/>
      <c r="F98" s="295"/>
      <c r="G98" s="1460" t="s">
        <v>1969</v>
      </c>
      <c r="H98" s="1460"/>
      <c r="I98" s="1460"/>
      <c r="J98" s="1460"/>
      <c r="K98" s="1460"/>
      <c r="L98" s="1460"/>
      <c r="M98" s="1460"/>
      <c r="N98" s="1460"/>
      <c r="O98" s="1460"/>
      <c r="P98" s="1460"/>
      <c r="Q98" s="1460"/>
      <c r="R98" s="1460"/>
      <c r="S98" s="1460"/>
      <c r="T98" s="1460"/>
      <c r="U98" s="1460"/>
      <c r="V98" s="1460"/>
      <c r="W98" s="1460"/>
      <c r="X98" s="1460"/>
      <c r="Y98" s="1460"/>
      <c r="Z98" s="1460"/>
      <c r="AA98" s="1460"/>
      <c r="AB98" s="1460"/>
      <c r="AC98" s="1460"/>
      <c r="AD98" s="1460"/>
      <c r="AE98" s="1460"/>
      <c r="AF98" s="1460"/>
      <c r="AG98" s="1460"/>
      <c r="AH98" s="1460"/>
      <c r="AI98" s="1460"/>
      <c r="AJ98" s="1460"/>
      <c r="AK98" s="1460"/>
      <c r="AL98" s="1"/>
    </row>
    <row r="99" spans="1:38">
      <c r="A99" s="295"/>
      <c r="B99" s="1"/>
      <c r="C99" s="376"/>
      <c r="D99" s="295"/>
      <c r="E99" s="295"/>
      <c r="F99" s="1"/>
      <c r="G99" s="1460"/>
      <c r="H99" s="1460"/>
      <c r="I99" s="1460"/>
      <c r="J99" s="1460"/>
      <c r="K99" s="1460"/>
      <c r="L99" s="1460"/>
      <c r="M99" s="1460"/>
      <c r="N99" s="1460"/>
      <c r="O99" s="1460"/>
      <c r="P99" s="1460"/>
      <c r="Q99" s="1460"/>
      <c r="R99" s="1460"/>
      <c r="S99" s="1460"/>
      <c r="T99" s="1460"/>
      <c r="U99" s="1460"/>
      <c r="V99" s="1460"/>
      <c r="W99" s="1460"/>
      <c r="X99" s="1460"/>
      <c r="Y99" s="1460"/>
      <c r="Z99" s="1460"/>
      <c r="AA99" s="1460"/>
      <c r="AB99" s="1460"/>
      <c r="AC99" s="1460"/>
      <c r="AD99" s="1460"/>
      <c r="AE99" s="1460"/>
      <c r="AF99" s="1460"/>
      <c r="AG99" s="1460"/>
      <c r="AH99" s="1460"/>
      <c r="AI99" s="1460"/>
      <c r="AJ99" s="1460"/>
      <c r="AK99" s="1460"/>
      <c r="AL99" s="1"/>
    </row>
    <row r="100" spans="1:38">
      <c r="A100" s="295"/>
      <c r="B100" s="1"/>
      <c r="C100" s="376"/>
      <c r="D100" s="295"/>
      <c r="E100" s="295" t="s">
        <v>1122</v>
      </c>
      <c r="F100" s="295" t="s">
        <v>1123</v>
      </c>
      <c r="G100" s="295"/>
      <c r="H100" s="295"/>
      <c r="I100" s="295"/>
      <c r="J100" s="295"/>
      <c r="K100" s="295"/>
      <c r="L100" s="295"/>
      <c r="M100" s="295"/>
      <c r="N100" s="1"/>
      <c r="O100" s="1"/>
      <c r="P100" s="295"/>
      <c r="Q100" s="295"/>
      <c r="R100" s="295"/>
      <c r="S100" s="295"/>
      <c r="T100" s="295"/>
      <c r="U100" s="295"/>
      <c r="V100" s="295"/>
      <c r="W100" s="295"/>
      <c r="X100" s="295"/>
      <c r="Y100" s="295"/>
      <c r="Z100" s="295"/>
      <c r="AA100" s="295"/>
      <c r="AB100" s="295"/>
      <c r="AC100" s="1"/>
      <c r="AD100" s="1"/>
      <c r="AE100" s="1"/>
      <c r="AF100" s="1"/>
      <c r="AG100" s="1"/>
      <c r="AH100" s="1"/>
      <c r="AI100" s="1"/>
      <c r="AJ100" s="1"/>
      <c r="AK100" s="1"/>
      <c r="AL100" s="1"/>
    </row>
    <row r="101" spans="1:38">
      <c r="A101" s="295"/>
      <c r="B101" s="1"/>
      <c r="C101" s="376"/>
      <c r="D101" s="295"/>
      <c r="E101" s="295"/>
      <c r="F101" s="295"/>
      <c r="G101" s="1460" t="s">
        <v>1970</v>
      </c>
      <c r="H101" s="1460"/>
      <c r="I101" s="1460"/>
      <c r="J101" s="1460"/>
      <c r="K101" s="1460"/>
      <c r="L101" s="1460"/>
      <c r="M101" s="1460"/>
      <c r="N101" s="1460"/>
      <c r="O101" s="1460"/>
      <c r="P101" s="1460"/>
      <c r="Q101" s="1460"/>
      <c r="R101" s="1460"/>
      <c r="S101" s="1460"/>
      <c r="T101" s="1460"/>
      <c r="U101" s="1460"/>
      <c r="V101" s="1460"/>
      <c r="W101" s="1460"/>
      <c r="X101" s="1460"/>
      <c r="Y101" s="1460"/>
      <c r="Z101" s="1460"/>
      <c r="AA101" s="1460"/>
      <c r="AB101" s="1460"/>
      <c r="AC101" s="1460"/>
      <c r="AD101" s="1460"/>
      <c r="AE101" s="1460"/>
      <c r="AF101" s="1460"/>
      <c r="AG101" s="1460"/>
      <c r="AH101" s="1460"/>
      <c r="AI101" s="1460"/>
      <c r="AJ101" s="1460"/>
      <c r="AK101" s="1460"/>
      <c r="AL101" s="1"/>
    </row>
    <row r="102" spans="1:38">
      <c r="A102" s="295"/>
      <c r="B102" s="1"/>
      <c r="C102" s="376"/>
      <c r="D102" s="295"/>
      <c r="E102" s="295"/>
      <c r="F102" s="1"/>
      <c r="G102" s="1460"/>
      <c r="H102" s="1460"/>
      <c r="I102" s="1460"/>
      <c r="J102" s="1460"/>
      <c r="K102" s="1460"/>
      <c r="L102" s="1460"/>
      <c r="M102" s="1460"/>
      <c r="N102" s="1460"/>
      <c r="O102" s="1460"/>
      <c r="P102" s="1460"/>
      <c r="Q102" s="1460"/>
      <c r="R102" s="1460"/>
      <c r="S102" s="1460"/>
      <c r="T102" s="1460"/>
      <c r="U102" s="1460"/>
      <c r="V102" s="1460"/>
      <c r="W102" s="1460"/>
      <c r="X102" s="1460"/>
      <c r="Y102" s="1460"/>
      <c r="Z102" s="1460"/>
      <c r="AA102" s="1460"/>
      <c r="AB102" s="1460"/>
      <c r="AC102" s="1460"/>
      <c r="AD102" s="1460"/>
      <c r="AE102" s="1460"/>
      <c r="AF102" s="1460"/>
      <c r="AG102" s="1460"/>
      <c r="AH102" s="1460"/>
      <c r="AI102" s="1460"/>
      <c r="AJ102" s="1460"/>
      <c r="AK102" s="1460"/>
      <c r="AL102" s="1"/>
    </row>
    <row r="103" spans="1:38">
      <c r="A103" s="295"/>
      <c r="B103" s="1"/>
      <c r="C103" s="376"/>
      <c r="D103" s="295"/>
      <c r="E103" s="295" t="s">
        <v>1124</v>
      </c>
      <c r="F103" s="295" t="s">
        <v>1125</v>
      </c>
      <c r="G103" s="295"/>
      <c r="H103" s="1"/>
      <c r="I103" s="1"/>
      <c r="J103" s="1"/>
      <c r="K103" s="1"/>
      <c r="L103" s="295"/>
      <c r="M103" s="295"/>
      <c r="N103" s="1"/>
      <c r="O103" s="1"/>
      <c r="P103" s="295"/>
      <c r="Q103" s="295"/>
      <c r="R103" s="295"/>
      <c r="S103" s="295"/>
      <c r="T103" s="295"/>
      <c r="U103" s="295"/>
      <c r="V103" s="295"/>
      <c r="W103" s="295"/>
      <c r="X103" s="295"/>
      <c r="Y103" s="295"/>
      <c r="Z103" s="295"/>
      <c r="AA103" s="295"/>
      <c r="AB103" s="295"/>
      <c r="AC103" s="1"/>
      <c r="AD103" s="1"/>
      <c r="AE103" s="1"/>
      <c r="AF103" s="1"/>
      <c r="AG103" s="1"/>
      <c r="AH103" s="1"/>
      <c r="AI103" s="1"/>
      <c r="AJ103" s="1"/>
      <c r="AK103" s="1"/>
      <c r="AL103" s="1"/>
    </row>
    <row r="104" spans="1:38">
      <c r="A104" s="295"/>
      <c r="B104" s="1"/>
      <c r="C104" s="376"/>
      <c r="D104" s="295"/>
      <c r="E104" s="295"/>
      <c r="F104" s="295"/>
      <c r="G104" s="1460" t="s">
        <v>1971</v>
      </c>
      <c r="H104" s="1460"/>
      <c r="I104" s="1460"/>
      <c r="J104" s="1460"/>
      <c r="K104" s="1460"/>
      <c r="L104" s="1460"/>
      <c r="M104" s="1460"/>
      <c r="N104" s="1460"/>
      <c r="O104" s="1460"/>
      <c r="P104" s="1460"/>
      <c r="Q104" s="1460"/>
      <c r="R104" s="1460"/>
      <c r="S104" s="1460"/>
      <c r="T104" s="1460"/>
      <c r="U104" s="1460"/>
      <c r="V104" s="1460"/>
      <c r="W104" s="1460"/>
      <c r="X104" s="1460"/>
      <c r="Y104" s="1460"/>
      <c r="Z104" s="1460"/>
      <c r="AA104" s="1460"/>
      <c r="AB104" s="1460"/>
      <c r="AC104" s="1460"/>
      <c r="AD104" s="1460"/>
      <c r="AE104" s="1460"/>
      <c r="AF104" s="1460"/>
      <c r="AG104" s="1460"/>
      <c r="AH104" s="1460"/>
      <c r="AI104" s="1460"/>
      <c r="AJ104" s="1460"/>
      <c r="AK104" s="1460"/>
      <c r="AL104" s="1"/>
    </row>
    <row r="105" spans="1:38">
      <c r="A105" s="300"/>
      <c r="B105" s="284"/>
      <c r="C105" s="377"/>
      <c r="D105" s="300"/>
      <c r="E105" s="300"/>
      <c r="F105" s="300"/>
      <c r="G105" s="1460"/>
      <c r="H105" s="1460"/>
      <c r="I105" s="1460"/>
      <c r="J105" s="1460"/>
      <c r="K105" s="1460"/>
      <c r="L105" s="1460"/>
      <c r="M105" s="1460"/>
      <c r="N105" s="1460"/>
      <c r="O105" s="1460"/>
      <c r="P105" s="1460"/>
      <c r="Q105" s="1460"/>
      <c r="R105" s="1460"/>
      <c r="S105" s="1460"/>
      <c r="T105" s="1460"/>
      <c r="U105" s="1460"/>
      <c r="V105" s="1460"/>
      <c r="W105" s="1460"/>
      <c r="X105" s="1460"/>
      <c r="Y105" s="1460"/>
      <c r="Z105" s="1460"/>
      <c r="AA105" s="1460"/>
      <c r="AB105" s="1460"/>
      <c r="AC105" s="1460"/>
      <c r="AD105" s="1460"/>
      <c r="AE105" s="1460"/>
      <c r="AF105" s="1460"/>
      <c r="AG105" s="1460"/>
      <c r="AH105" s="1460"/>
      <c r="AI105" s="1460"/>
      <c r="AJ105" s="1460"/>
      <c r="AK105" s="1460"/>
      <c r="AL105" s="284"/>
    </row>
    <row r="106" spans="1:38">
      <c r="A106" s="300"/>
      <c r="B106" s="284"/>
      <c r="C106" s="377"/>
      <c r="D106" s="377"/>
      <c r="E106" s="300"/>
      <c r="F106" s="300"/>
      <c r="G106" s="1460"/>
      <c r="H106" s="1460"/>
      <c r="I106" s="1460"/>
      <c r="J106" s="1460"/>
      <c r="K106" s="1460"/>
      <c r="L106" s="1460"/>
      <c r="M106" s="1460"/>
      <c r="N106" s="1460"/>
      <c r="O106" s="1460"/>
      <c r="P106" s="1460"/>
      <c r="Q106" s="1460"/>
      <c r="R106" s="1460"/>
      <c r="S106" s="1460"/>
      <c r="T106" s="1460"/>
      <c r="U106" s="1460"/>
      <c r="V106" s="1460"/>
      <c r="W106" s="1460"/>
      <c r="X106" s="1460"/>
      <c r="Y106" s="1460"/>
      <c r="Z106" s="1460"/>
      <c r="AA106" s="1460"/>
      <c r="AB106" s="1460"/>
      <c r="AC106" s="1460"/>
      <c r="AD106" s="1460"/>
      <c r="AE106" s="1460"/>
      <c r="AF106" s="1460"/>
      <c r="AG106" s="1460"/>
      <c r="AH106" s="1460"/>
      <c r="AI106" s="1460"/>
      <c r="AJ106" s="1460"/>
      <c r="AK106" s="1460"/>
      <c r="AL106" s="284"/>
    </row>
    <row r="107" spans="1:38">
      <c r="A107" s="295"/>
      <c r="B107" s="1"/>
      <c r="C107" s="376"/>
      <c r="D107" s="376"/>
      <c r="E107" s="295" t="s">
        <v>1157</v>
      </c>
      <c r="F107" s="295" t="s">
        <v>1158</v>
      </c>
      <c r="G107" s="295"/>
      <c r="H107" s="1"/>
      <c r="I107" s="1"/>
      <c r="J107" s="1"/>
      <c r="K107" s="1"/>
      <c r="L107" s="1"/>
      <c r="M107" s="1"/>
      <c r="N107" s="1"/>
      <c r="O107" s="1"/>
      <c r="P107" s="295"/>
      <c r="Q107" s="295"/>
      <c r="R107" s="295"/>
      <c r="S107" s="295"/>
      <c r="T107" s="295"/>
      <c r="U107" s="295"/>
      <c r="V107" s="295"/>
      <c r="W107" s="295"/>
      <c r="X107" s="295"/>
      <c r="Y107" s="295"/>
      <c r="Z107" s="295"/>
      <c r="AA107" s="295"/>
      <c r="AB107" s="295"/>
      <c r="AC107" s="1"/>
      <c r="AD107" s="1"/>
      <c r="AE107" s="1"/>
      <c r="AF107" s="1"/>
      <c r="AG107" s="1"/>
      <c r="AH107" s="1"/>
      <c r="AI107" s="1"/>
      <c r="AJ107" s="1"/>
      <c r="AK107" s="1"/>
      <c r="AL107" s="1"/>
    </row>
    <row r="108" spans="1:38">
      <c r="A108" s="295"/>
      <c r="B108" s="1"/>
      <c r="C108" s="376"/>
      <c r="D108" s="376"/>
      <c r="E108" s="295"/>
      <c r="F108" s="295"/>
      <c r="G108" s="1460" t="s">
        <v>1972</v>
      </c>
      <c r="H108" s="1460"/>
      <c r="I108" s="1460"/>
      <c r="J108" s="1460"/>
      <c r="K108" s="1460"/>
      <c r="L108" s="1460"/>
      <c r="M108" s="1460"/>
      <c r="N108" s="1460"/>
      <c r="O108" s="1460"/>
      <c r="P108" s="1460"/>
      <c r="Q108" s="1460"/>
      <c r="R108" s="1460"/>
      <c r="S108" s="1460"/>
      <c r="T108" s="1460"/>
      <c r="U108" s="1460"/>
      <c r="V108" s="1460"/>
      <c r="W108" s="1460"/>
      <c r="X108" s="1460"/>
      <c r="Y108" s="1460"/>
      <c r="Z108" s="1460"/>
      <c r="AA108" s="1460"/>
      <c r="AB108" s="1460"/>
      <c r="AC108" s="1460"/>
      <c r="AD108" s="1460"/>
      <c r="AE108" s="1460"/>
      <c r="AF108" s="1460"/>
      <c r="AG108" s="1460"/>
      <c r="AH108" s="1460"/>
      <c r="AI108" s="1460"/>
      <c r="AJ108" s="1460"/>
      <c r="AK108" s="1460"/>
      <c r="AL108" s="1"/>
    </row>
    <row r="109" spans="1:38">
      <c r="A109" s="295"/>
      <c r="B109" s="1"/>
      <c r="C109" s="376"/>
      <c r="D109" s="376"/>
      <c r="E109" s="295"/>
      <c r="F109" s="295"/>
      <c r="G109" s="1460"/>
      <c r="H109" s="1460"/>
      <c r="I109" s="1460"/>
      <c r="J109" s="1460"/>
      <c r="K109" s="1460"/>
      <c r="L109" s="1460"/>
      <c r="M109" s="1460"/>
      <c r="N109" s="1460"/>
      <c r="O109" s="1460"/>
      <c r="P109" s="1460"/>
      <c r="Q109" s="1460"/>
      <c r="R109" s="1460"/>
      <c r="S109" s="1460"/>
      <c r="T109" s="1460"/>
      <c r="U109" s="1460"/>
      <c r="V109" s="1460"/>
      <c r="W109" s="1460"/>
      <c r="X109" s="1460"/>
      <c r="Y109" s="1460"/>
      <c r="Z109" s="1460"/>
      <c r="AA109" s="1460"/>
      <c r="AB109" s="1460"/>
      <c r="AC109" s="1460"/>
      <c r="AD109" s="1460"/>
      <c r="AE109" s="1460"/>
      <c r="AF109" s="1460"/>
      <c r="AG109" s="1460"/>
      <c r="AH109" s="1460"/>
      <c r="AI109" s="1460"/>
      <c r="AJ109" s="1460"/>
      <c r="AK109" s="1460"/>
      <c r="AL109" s="1"/>
    </row>
    <row r="110" spans="1:38">
      <c r="A110" s="295"/>
      <c r="B110" s="1"/>
      <c r="C110" s="376"/>
      <c r="D110" s="376"/>
      <c r="E110" s="295"/>
      <c r="F110" s="295"/>
      <c r="G110" s="295" t="s">
        <v>1159</v>
      </c>
      <c r="H110" s="1"/>
      <c r="I110" s="1"/>
      <c r="J110" s="1"/>
      <c r="K110" s="1"/>
      <c r="L110" s="1"/>
      <c r="M110" s="1"/>
      <c r="N110" s="1"/>
      <c r="O110" s="1"/>
      <c r="P110" s="295"/>
      <c r="Q110" s="295"/>
      <c r="R110" s="295"/>
      <c r="S110" s="295"/>
      <c r="T110" s="295"/>
      <c r="U110" s="295"/>
      <c r="V110" s="295"/>
      <c r="W110" s="295"/>
      <c r="X110" s="295"/>
      <c r="Y110" s="295"/>
      <c r="Z110" s="295"/>
      <c r="AA110" s="295"/>
      <c r="AB110" s="295"/>
      <c r="AC110" s="1"/>
      <c r="AD110" s="1"/>
      <c r="AE110" s="1"/>
      <c r="AF110" s="1"/>
      <c r="AG110" s="1"/>
      <c r="AH110" s="1"/>
      <c r="AI110" s="1"/>
      <c r="AJ110" s="1"/>
      <c r="AK110" s="1"/>
      <c r="AL110" s="1"/>
    </row>
    <row r="111" spans="1:38">
      <c r="A111" s="295"/>
      <c r="B111" s="1"/>
      <c r="C111" s="1"/>
      <c r="D111" s="1124"/>
      <c r="E111" s="1468" t="s">
        <v>1973</v>
      </c>
      <c r="F111" s="1468"/>
      <c r="G111" s="1468"/>
      <c r="H111" s="1468"/>
      <c r="I111" s="1468"/>
      <c r="J111" s="1468"/>
      <c r="K111" s="1468"/>
      <c r="L111" s="1468"/>
      <c r="M111" s="1468"/>
      <c r="N111" s="1468"/>
      <c r="O111" s="1468"/>
      <c r="P111" s="1468"/>
      <c r="Q111" s="1468"/>
      <c r="R111" s="1468"/>
      <c r="S111" s="1468"/>
      <c r="T111" s="1468"/>
      <c r="U111" s="1468"/>
      <c r="V111" s="1468"/>
      <c r="W111" s="1468"/>
      <c r="X111" s="1468"/>
      <c r="Y111" s="1468"/>
      <c r="Z111" s="1468"/>
      <c r="AA111" s="1468"/>
      <c r="AB111" s="1468"/>
      <c r="AC111" s="1468"/>
      <c r="AD111" s="1468"/>
      <c r="AE111" s="1468"/>
      <c r="AF111" s="1468"/>
      <c r="AG111" s="1468"/>
      <c r="AH111" s="1468"/>
      <c r="AI111" s="1468"/>
      <c r="AJ111" s="1468"/>
      <c r="AK111" s="1468"/>
      <c r="AL111" s="1"/>
    </row>
    <row r="112" spans="1:38">
      <c r="A112" s="295"/>
      <c r="B112" s="1"/>
      <c r="C112" s="1"/>
      <c r="D112" s="1124"/>
      <c r="E112" s="1468"/>
      <c r="F112" s="1468"/>
      <c r="G112" s="1468"/>
      <c r="H112" s="1468"/>
      <c r="I112" s="1468"/>
      <c r="J112" s="1468"/>
      <c r="K112" s="1468"/>
      <c r="L112" s="1468"/>
      <c r="M112" s="1468"/>
      <c r="N112" s="1468"/>
      <c r="O112" s="1468"/>
      <c r="P112" s="1468"/>
      <c r="Q112" s="1468"/>
      <c r="R112" s="1468"/>
      <c r="S112" s="1468"/>
      <c r="T112" s="1468"/>
      <c r="U112" s="1468"/>
      <c r="V112" s="1468"/>
      <c r="W112" s="1468"/>
      <c r="X112" s="1468"/>
      <c r="Y112" s="1468"/>
      <c r="Z112" s="1468"/>
      <c r="AA112" s="1468"/>
      <c r="AB112" s="1468"/>
      <c r="AC112" s="1468"/>
      <c r="AD112" s="1468"/>
      <c r="AE112" s="1468"/>
      <c r="AF112" s="1468"/>
      <c r="AG112" s="1468"/>
      <c r="AH112" s="1468"/>
      <c r="AI112" s="1468"/>
      <c r="AJ112" s="1468"/>
      <c r="AK112" s="1468"/>
      <c r="AL112" s="1"/>
    </row>
    <row r="113" spans="1:38" s="1115" customFormat="1" ht="12.75" customHeight="1">
      <c r="A113" s="295"/>
      <c r="B113" s="1125"/>
      <c r="C113" s="1124"/>
      <c r="D113" s="1124"/>
      <c r="E113" s="1125"/>
      <c r="F113" s="1124"/>
      <c r="G113" s="1124"/>
      <c r="H113" s="1124"/>
      <c r="I113" s="376"/>
      <c r="J113" s="376"/>
      <c r="K113" s="376"/>
      <c r="L113" s="376"/>
      <c r="M113" s="376"/>
      <c r="N113" s="376"/>
      <c r="O113" s="1"/>
      <c r="P113" s="295"/>
      <c r="Q113" s="295"/>
      <c r="R113" s="295"/>
      <c r="S113" s="295"/>
      <c r="T113" s="295"/>
      <c r="U113" s="295"/>
      <c r="V113" s="295"/>
      <c r="W113" s="295"/>
      <c r="X113" s="295"/>
      <c r="Y113" s="295"/>
      <c r="Z113" s="295"/>
      <c r="AA113" s="295"/>
      <c r="AB113" s="295"/>
      <c r="AC113" s="1"/>
      <c r="AD113" s="1"/>
      <c r="AE113" s="1"/>
      <c r="AF113" s="1"/>
      <c r="AG113" s="1"/>
      <c r="AH113" s="1"/>
      <c r="AI113" s="1"/>
      <c r="AJ113" s="1"/>
      <c r="AK113" s="1"/>
      <c r="AL113" s="1"/>
    </row>
    <row r="114" spans="1:38">
      <c r="A114" s="12"/>
      <c r="B114" s="1113" t="s">
        <v>519</v>
      </c>
      <c r="C114" s="1113" t="s">
        <v>760</v>
      </c>
      <c r="D114" s="1113"/>
      <c r="E114" s="1113"/>
      <c r="F114" s="1113"/>
      <c r="G114" s="1113"/>
      <c r="H114" s="1113"/>
      <c r="I114" s="1113"/>
      <c r="J114" s="1113"/>
      <c r="K114" s="1113"/>
      <c r="L114" s="12"/>
      <c r="M114" s="12"/>
      <c r="N114" s="12"/>
      <c r="O114" s="12"/>
      <c r="P114" s="12"/>
      <c r="Q114" s="12"/>
      <c r="R114" s="12"/>
      <c r="S114" s="12"/>
      <c r="T114" s="12"/>
      <c r="U114" s="12"/>
      <c r="V114" s="12"/>
      <c r="W114" s="12"/>
      <c r="X114" s="12"/>
      <c r="Y114" s="12"/>
      <c r="Z114" s="12"/>
      <c r="AA114" s="12"/>
      <c r="AB114" s="12"/>
      <c r="AC114" s="12"/>
      <c r="AD114" s="12"/>
      <c r="AE114" s="12"/>
      <c r="AF114" s="12"/>
      <c r="AG114" s="12"/>
      <c r="AH114" s="12"/>
      <c r="AI114" s="12"/>
      <c r="AJ114" s="12"/>
      <c r="AK114" s="12"/>
      <c r="AL114" s="12"/>
    </row>
    <row r="115" spans="1:38">
      <c r="A115" s="1"/>
      <c r="B115" s="376"/>
      <c r="C115" s="376"/>
      <c r="D115" s="376"/>
      <c r="E115" s="376"/>
      <c r="F115" s="376"/>
      <c r="G115" s="376"/>
      <c r="H115" s="376"/>
      <c r="I115" s="376"/>
      <c r="J115" s="376"/>
      <c r="K115" s="376"/>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row>
    <row r="116" spans="1:38">
      <c r="A116" s="1"/>
      <c r="B116" s="376"/>
      <c r="C116" s="376" t="s">
        <v>306</v>
      </c>
      <c r="D116" s="444"/>
      <c r="E116" s="376"/>
      <c r="F116" s="376"/>
      <c r="G116" s="376" t="s">
        <v>2202</v>
      </c>
      <c r="H116" s="376"/>
      <c r="I116" s="376"/>
      <c r="J116" s="444"/>
      <c r="K116" s="376"/>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444"/>
    </row>
    <row r="117" spans="1:38">
      <c r="A117" s="1"/>
      <c r="B117" s="376"/>
      <c r="C117" s="376"/>
      <c r="D117" s="376" t="s">
        <v>909</v>
      </c>
      <c r="E117" s="376" t="s">
        <v>2202</v>
      </c>
      <c r="F117" s="376"/>
      <c r="G117" s="376"/>
      <c r="H117" s="376"/>
      <c r="I117" s="376"/>
      <c r="J117" s="376"/>
      <c r="K117" s="376"/>
      <c r="L117" s="376"/>
      <c r="M117" s="376"/>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row>
    <row r="118" spans="1:38">
      <c r="A118" s="1"/>
      <c r="B118" s="376"/>
      <c r="C118" s="376"/>
      <c r="D118" s="1"/>
      <c r="E118" s="295" t="s">
        <v>1016</v>
      </c>
      <c r="F118" s="1126" t="s">
        <v>910</v>
      </c>
      <c r="G118" s="376"/>
      <c r="H118" s="376"/>
      <c r="I118" s="376"/>
      <c r="J118" s="376"/>
      <c r="K118" s="376"/>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1:38">
      <c r="A119" s="1"/>
      <c r="B119" s="1"/>
      <c r="C119" s="1"/>
      <c r="D119" s="284"/>
      <c r="E119" s="300"/>
      <c r="F119" s="284" t="s">
        <v>912</v>
      </c>
      <c r="G119" s="284"/>
      <c r="H119" s="284"/>
      <c r="I119" s="284"/>
      <c r="J119" s="284"/>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1:38" s="1116" customFormat="1">
      <c r="A120" s="1"/>
      <c r="B120" s="1"/>
      <c r="C120" s="1"/>
      <c r="D120" s="1"/>
      <c r="E120" s="295"/>
      <c r="F120" s="1" t="s">
        <v>913</v>
      </c>
      <c r="G120" s="444"/>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1:38" s="1116" customFormat="1">
      <c r="A121" s="1"/>
      <c r="B121" s="1"/>
      <c r="C121" s="1"/>
      <c r="D121" s="1"/>
      <c r="E121" s="295"/>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1:38">
      <c r="A122" s="1"/>
      <c r="B122" s="1"/>
      <c r="C122" s="1"/>
      <c r="D122" s="1"/>
      <c r="E122" s="295" t="s">
        <v>1017</v>
      </c>
      <c r="F122" s="1126" t="s">
        <v>914</v>
      </c>
      <c r="G122" s="376"/>
      <c r="H122" s="376"/>
      <c r="I122" s="376"/>
      <c r="J122" s="376"/>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1:38">
      <c r="A123" s="1"/>
      <c r="B123" s="1"/>
      <c r="C123" s="1"/>
      <c r="D123" s="1"/>
      <c r="E123" s="295"/>
      <c r="F123" s="1" t="s">
        <v>915</v>
      </c>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row>
    <row r="124" spans="1:38">
      <c r="A124" s="1"/>
      <c r="B124" s="1"/>
      <c r="C124" s="1"/>
      <c r="D124" s="1"/>
      <c r="E124" s="295"/>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row>
    <row r="125" spans="1:38">
      <c r="A125" s="1"/>
      <c r="B125" s="1"/>
      <c r="C125" s="1"/>
      <c r="D125" s="1"/>
      <c r="E125" s="295" t="s">
        <v>1023</v>
      </c>
      <c r="F125" s="1126" t="s">
        <v>507</v>
      </c>
      <c r="G125" s="376"/>
      <c r="H125" s="376"/>
      <c r="I125" s="376"/>
      <c r="J125" s="376"/>
      <c r="K125" s="376"/>
      <c r="L125" s="376"/>
      <c r="M125" s="376"/>
      <c r="N125" s="376"/>
      <c r="O125" s="376"/>
      <c r="P125" s="376"/>
      <c r="Q125" s="1"/>
      <c r="R125" s="1"/>
      <c r="S125" s="1"/>
      <c r="T125" s="1"/>
      <c r="U125" s="1"/>
      <c r="V125" s="1"/>
      <c r="W125" s="1"/>
      <c r="X125" s="1"/>
      <c r="Y125" s="1"/>
      <c r="Z125" s="1"/>
      <c r="AA125" s="1"/>
      <c r="AB125" s="1"/>
      <c r="AC125" s="1"/>
      <c r="AD125" s="1"/>
      <c r="AE125" s="1"/>
      <c r="AF125" s="1"/>
      <c r="AG125" s="1"/>
      <c r="AH125" s="1"/>
      <c r="AI125" s="1"/>
      <c r="AJ125" s="1"/>
      <c r="AK125" s="1"/>
      <c r="AL125" s="1"/>
    </row>
    <row r="126" spans="1:38">
      <c r="A126" s="1"/>
      <c r="B126" s="1"/>
      <c r="C126" s="1"/>
      <c r="D126" s="1"/>
      <c r="E126" s="295"/>
      <c r="F126" s="295" t="s">
        <v>1338</v>
      </c>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row>
    <row r="127" spans="1:38">
      <c r="A127" s="1"/>
      <c r="B127" s="1"/>
      <c r="C127" s="1"/>
      <c r="D127" s="1"/>
      <c r="E127" s="295"/>
      <c r="F127" s="295" t="s">
        <v>1364</v>
      </c>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row>
    <row r="128" spans="1:38">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row>
    <row r="129" spans="1:38">
      <c r="A129" s="1"/>
      <c r="B129" s="1"/>
      <c r="C129" s="1"/>
      <c r="D129" s="1"/>
      <c r="E129" s="1" t="s">
        <v>486</v>
      </c>
      <c r="F129" s="1126" t="s">
        <v>1339</v>
      </c>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row>
    <row r="130" spans="1:38">
      <c r="A130" s="1"/>
      <c r="B130" s="1"/>
      <c r="C130" s="1"/>
      <c r="D130" s="1"/>
      <c r="E130" s="1"/>
      <c r="F130" s="295" t="s">
        <v>1191</v>
      </c>
      <c r="G130" s="295"/>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row>
    <row r="131" spans="1:38">
      <c r="A131" s="1"/>
      <c r="B131" s="1"/>
      <c r="C131" s="1"/>
      <c r="D131" s="1"/>
      <c r="E131" s="1"/>
      <c r="F131" s="1124" t="s">
        <v>2203</v>
      </c>
      <c r="G131" s="1124"/>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row>
    <row r="132" spans="1:38">
      <c r="A132" s="1"/>
      <c r="B132" s="1"/>
      <c r="C132" s="1"/>
      <c r="D132" s="1"/>
      <c r="E132" s="1"/>
      <c r="F132" s="1"/>
      <c r="G132" s="1124"/>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row>
    <row r="133" spans="1:38">
      <c r="A133" s="1"/>
      <c r="B133" s="1"/>
      <c r="C133" s="1"/>
      <c r="D133" s="1"/>
      <c r="E133" s="295" t="s">
        <v>189</v>
      </c>
      <c r="F133" s="1126" t="s">
        <v>575</v>
      </c>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row>
    <row r="134" spans="1:38">
      <c r="A134" s="1"/>
      <c r="B134" s="1"/>
      <c r="C134" s="1"/>
      <c r="D134" s="1"/>
      <c r="E134" s="295"/>
      <c r="F134" s="295" t="s">
        <v>1474</v>
      </c>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row>
    <row r="135" spans="1:38" ht="12.75" customHeight="1">
      <c r="A135" s="1"/>
      <c r="B135" s="376"/>
      <c r="C135" s="376"/>
      <c r="D135" s="1"/>
      <c r="E135" s="1"/>
      <c r="F135" s="376"/>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row>
    <row r="136" spans="1:38">
      <c r="A136" s="1"/>
      <c r="B136" s="376"/>
      <c r="C136" s="376" t="s">
        <v>307</v>
      </c>
      <c r="D136" s="1"/>
      <c r="E136" s="1"/>
      <c r="F136" s="1"/>
      <c r="G136" s="376" t="s">
        <v>576</v>
      </c>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row>
    <row r="137" spans="1:38">
      <c r="A137" s="1"/>
      <c r="B137" s="376"/>
      <c r="C137" s="376"/>
      <c r="D137" s="376" t="s">
        <v>909</v>
      </c>
      <c r="E137" s="1127" t="s">
        <v>728</v>
      </c>
      <c r="F137" s="376"/>
      <c r="G137" s="376"/>
      <c r="H137" s="376"/>
      <c r="I137" s="376"/>
      <c r="J137" s="376"/>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spans="1:38">
      <c r="A138" s="1"/>
      <c r="B138" s="376"/>
      <c r="C138" s="376"/>
      <c r="D138" s="1"/>
      <c r="E138" s="295" t="s">
        <v>1340</v>
      </c>
      <c r="F138" s="295"/>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spans="1:38">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spans="1:38">
      <c r="A140" s="1"/>
      <c r="B140" s="1"/>
      <c r="C140" s="1"/>
      <c r="D140" s="376" t="s">
        <v>520</v>
      </c>
      <c r="E140" s="376" t="s">
        <v>9</v>
      </c>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spans="1:38">
      <c r="A141" s="1"/>
      <c r="B141" s="1"/>
      <c r="C141" s="1"/>
      <c r="D141" s="1"/>
      <c r="E141" s="301" t="s">
        <v>1340</v>
      </c>
      <c r="F141" s="295"/>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spans="1:38">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spans="1:38">
      <c r="A143" s="1"/>
      <c r="B143" s="1"/>
      <c r="C143" s="1"/>
      <c r="D143" s="376" t="s">
        <v>942</v>
      </c>
      <c r="E143" s="376" t="s">
        <v>962</v>
      </c>
      <c r="F143" s="1"/>
      <c r="G143" s="376"/>
      <c r="H143" s="376"/>
      <c r="I143" s="376"/>
      <c r="J143" s="376"/>
      <c r="K143" s="376"/>
      <c r="L143" s="376"/>
      <c r="M143" s="376"/>
      <c r="N143" s="376"/>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spans="1:38">
      <c r="A144" s="1"/>
      <c r="B144" s="1"/>
      <c r="C144" s="1"/>
      <c r="D144" s="1"/>
      <c r="E144" s="1460" t="s">
        <v>1976</v>
      </c>
      <c r="F144" s="1460"/>
      <c r="G144" s="1460"/>
      <c r="H144" s="1460"/>
      <c r="I144" s="1460"/>
      <c r="J144" s="1460"/>
      <c r="K144" s="1460"/>
      <c r="L144" s="1460"/>
      <c r="M144" s="1460"/>
      <c r="N144" s="1460"/>
      <c r="O144" s="1460"/>
      <c r="P144" s="1460"/>
      <c r="Q144" s="1460"/>
      <c r="R144" s="1460"/>
      <c r="S144" s="1460"/>
      <c r="T144" s="1460"/>
      <c r="U144" s="1460"/>
      <c r="V144" s="1460"/>
      <c r="W144" s="1460"/>
      <c r="X144" s="1460"/>
      <c r="Y144" s="1460"/>
      <c r="Z144" s="1460"/>
      <c r="AA144" s="1460"/>
      <c r="AB144" s="1460"/>
      <c r="AC144" s="1460"/>
      <c r="AD144" s="1460"/>
      <c r="AE144" s="1460"/>
      <c r="AF144" s="1460"/>
      <c r="AG144" s="1460"/>
      <c r="AH144" s="1460"/>
      <c r="AI144" s="1460"/>
      <c r="AJ144" s="1460"/>
      <c r="AK144" s="1460"/>
      <c r="AL144" s="1"/>
    </row>
    <row r="145" spans="1:38">
      <c r="A145" s="1"/>
      <c r="B145" s="1"/>
      <c r="C145" s="1"/>
      <c r="D145" s="1"/>
      <c r="E145" s="1460"/>
      <c r="F145" s="1460"/>
      <c r="G145" s="1460"/>
      <c r="H145" s="1460"/>
      <c r="I145" s="1460"/>
      <c r="J145" s="1460"/>
      <c r="K145" s="1460"/>
      <c r="L145" s="1460"/>
      <c r="M145" s="1460"/>
      <c r="N145" s="1460"/>
      <c r="O145" s="1460"/>
      <c r="P145" s="1460"/>
      <c r="Q145" s="1460"/>
      <c r="R145" s="1460"/>
      <c r="S145" s="1460"/>
      <c r="T145" s="1460"/>
      <c r="U145" s="1460"/>
      <c r="V145" s="1460"/>
      <c r="W145" s="1460"/>
      <c r="X145" s="1460"/>
      <c r="Y145" s="1460"/>
      <c r="Z145" s="1460"/>
      <c r="AA145" s="1460"/>
      <c r="AB145" s="1460"/>
      <c r="AC145" s="1460"/>
      <c r="AD145" s="1460"/>
      <c r="AE145" s="1460"/>
      <c r="AF145" s="1460"/>
      <c r="AG145" s="1460"/>
      <c r="AH145" s="1460"/>
      <c r="AI145" s="1460"/>
      <c r="AJ145" s="1460"/>
      <c r="AK145" s="1460"/>
      <c r="AL145" s="1"/>
    </row>
    <row r="146" spans="1:38">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row>
    <row r="147" spans="1:38">
      <c r="A147" s="1"/>
      <c r="B147" s="1"/>
      <c r="C147" s="1"/>
      <c r="D147" s="376" t="s">
        <v>829</v>
      </c>
      <c r="E147" s="376" t="s">
        <v>848</v>
      </c>
      <c r="F147" s="1"/>
      <c r="G147" s="376"/>
      <c r="H147" s="376"/>
      <c r="I147" s="376"/>
      <c r="J147" s="376"/>
      <c r="K147" s="376"/>
      <c r="L147" s="376"/>
      <c r="M147" s="376"/>
      <c r="N147" s="376"/>
      <c r="O147" s="376"/>
      <c r="P147" s="376"/>
      <c r="Q147" s="376"/>
      <c r="R147" s="376"/>
      <c r="S147" s="376"/>
      <c r="T147" s="376"/>
      <c r="U147" s="376"/>
      <c r="V147" s="376"/>
      <c r="W147" s="376"/>
      <c r="X147" s="376"/>
      <c r="Y147" s="376"/>
      <c r="Z147" s="1"/>
      <c r="AA147" s="1"/>
      <c r="AB147" s="1"/>
      <c r="AC147" s="1"/>
      <c r="AD147" s="1"/>
      <c r="AE147" s="1"/>
      <c r="AF147" s="1"/>
      <c r="AG147" s="1"/>
      <c r="AH147" s="1"/>
      <c r="AI147" s="1"/>
      <c r="AJ147" s="1"/>
      <c r="AK147" s="1"/>
      <c r="AL147" s="1"/>
    </row>
    <row r="148" spans="1:38">
      <c r="A148" s="1"/>
      <c r="B148" s="1"/>
      <c r="C148" s="1"/>
      <c r="D148" s="1"/>
      <c r="E148" s="301" t="s">
        <v>2035</v>
      </c>
      <c r="F148" s="295"/>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row>
    <row r="149" spans="1:38">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spans="1:38">
      <c r="A150" s="1"/>
      <c r="B150" s="1"/>
      <c r="C150" s="1"/>
      <c r="D150" s="376" t="s">
        <v>559</v>
      </c>
      <c r="E150" s="376" t="s">
        <v>963</v>
      </c>
      <c r="F150" s="1"/>
      <c r="G150" s="376"/>
      <c r="H150" s="376"/>
      <c r="I150" s="376"/>
      <c r="J150" s="376"/>
      <c r="K150" s="376"/>
      <c r="L150" s="376"/>
      <c r="M150" s="376"/>
      <c r="N150" s="376"/>
      <c r="O150" s="376"/>
      <c r="P150" s="376"/>
      <c r="Q150" s="376"/>
      <c r="R150" s="376"/>
      <c r="S150" s="376"/>
      <c r="T150" s="376"/>
      <c r="U150" s="376"/>
      <c r="V150" s="376"/>
      <c r="W150" s="376"/>
      <c r="X150" s="376"/>
      <c r="Y150" s="376"/>
      <c r="Z150" s="376"/>
      <c r="AA150" s="376"/>
      <c r="AB150" s="376"/>
      <c r="AC150" s="376"/>
      <c r="AD150" s="376"/>
      <c r="AE150" s="376"/>
      <c r="AF150" s="1"/>
      <c r="AG150" s="1"/>
      <c r="AH150" s="1"/>
      <c r="AI150" s="1"/>
      <c r="AJ150" s="1"/>
      <c r="AK150" s="1"/>
      <c r="AL150" s="1"/>
    </row>
    <row r="151" spans="1:38">
      <c r="A151" s="1"/>
      <c r="B151" s="1"/>
      <c r="C151" s="1"/>
      <c r="D151" s="1"/>
      <c r="E151" s="1" t="s">
        <v>560</v>
      </c>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row>
    <row r="152" spans="1:38">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spans="1:38">
      <c r="A153" s="1"/>
      <c r="B153" s="1"/>
      <c r="C153" s="1"/>
      <c r="D153" s="376" t="s">
        <v>305</v>
      </c>
      <c r="E153" s="376" t="s">
        <v>1299</v>
      </c>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spans="1:38">
      <c r="A154" s="1"/>
      <c r="B154" s="1"/>
      <c r="C154" s="1"/>
      <c r="D154" s="1"/>
      <c r="E154" s="1" t="s">
        <v>1016</v>
      </c>
      <c r="F154" s="1" t="s">
        <v>561</v>
      </c>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spans="1:38">
      <c r="A155" s="1"/>
      <c r="B155" s="1"/>
      <c r="C155" s="1"/>
      <c r="D155" s="1"/>
      <c r="E155" s="1" t="s">
        <v>1017</v>
      </c>
      <c r="F155" s="1" t="s">
        <v>416</v>
      </c>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spans="1:38">
      <c r="A156" s="1"/>
      <c r="B156" s="1"/>
      <c r="C156" s="1"/>
      <c r="D156" s="1"/>
      <c r="E156" s="1"/>
      <c r="F156" s="1" t="s">
        <v>911</v>
      </c>
      <c r="G156" s="1" t="s">
        <v>964</v>
      </c>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spans="1:38">
      <c r="A157" s="1"/>
      <c r="B157" s="1"/>
      <c r="C157" s="1"/>
      <c r="D157" s="1"/>
      <c r="E157" s="1"/>
      <c r="F157" s="1" t="s">
        <v>79</v>
      </c>
      <c r="G157" s="1460" t="s">
        <v>1977</v>
      </c>
      <c r="H157" s="1460"/>
      <c r="I157" s="1460"/>
      <c r="J157" s="1460"/>
      <c r="K157" s="1460"/>
      <c r="L157" s="1460"/>
      <c r="M157" s="1460"/>
      <c r="N157" s="1460"/>
      <c r="O157" s="1460"/>
      <c r="P157" s="1460"/>
      <c r="Q157" s="1460"/>
      <c r="R157" s="1460"/>
      <c r="S157" s="1460"/>
      <c r="T157" s="1460"/>
      <c r="U157" s="1460"/>
      <c r="V157" s="1460"/>
      <c r="W157" s="1460"/>
      <c r="X157" s="1460"/>
      <c r="Y157" s="1460"/>
      <c r="Z157" s="1460"/>
      <c r="AA157" s="1460"/>
      <c r="AB157" s="1460"/>
      <c r="AC157" s="1460"/>
      <c r="AD157" s="1460"/>
      <c r="AE157" s="1460"/>
      <c r="AF157" s="1460"/>
      <c r="AG157" s="1460"/>
      <c r="AH157" s="1460"/>
      <c r="AI157" s="1460"/>
      <c r="AJ157" s="1460"/>
      <c r="AK157" s="1460"/>
      <c r="AL157" s="1"/>
    </row>
    <row r="158" spans="1:38">
      <c r="A158" s="1"/>
      <c r="B158" s="1"/>
      <c r="C158" s="1"/>
      <c r="D158" s="1"/>
      <c r="E158" s="1"/>
      <c r="F158" s="1"/>
      <c r="G158" s="1460"/>
      <c r="H158" s="1460"/>
      <c r="I158" s="1460"/>
      <c r="J158" s="1460"/>
      <c r="K158" s="1460"/>
      <c r="L158" s="1460"/>
      <c r="M158" s="1460"/>
      <c r="N158" s="1460"/>
      <c r="O158" s="1460"/>
      <c r="P158" s="1460"/>
      <c r="Q158" s="1460"/>
      <c r="R158" s="1460"/>
      <c r="S158" s="1460"/>
      <c r="T158" s="1460"/>
      <c r="U158" s="1460"/>
      <c r="V158" s="1460"/>
      <c r="W158" s="1460"/>
      <c r="X158" s="1460"/>
      <c r="Y158" s="1460"/>
      <c r="Z158" s="1460"/>
      <c r="AA158" s="1460"/>
      <c r="AB158" s="1460"/>
      <c r="AC158" s="1460"/>
      <c r="AD158" s="1460"/>
      <c r="AE158" s="1460"/>
      <c r="AF158" s="1460"/>
      <c r="AG158" s="1460"/>
      <c r="AH158" s="1460"/>
      <c r="AI158" s="1460"/>
      <c r="AJ158" s="1460"/>
      <c r="AK158" s="1460"/>
      <c r="AL158" s="1"/>
    </row>
    <row r="159" spans="1:38">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row>
    <row r="160" spans="1:38">
      <c r="A160" s="1"/>
      <c r="B160" s="1"/>
      <c r="C160" s="1"/>
      <c r="D160" s="376" t="s">
        <v>805</v>
      </c>
      <c r="E160" s="376" t="s">
        <v>1298</v>
      </c>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spans="1:38">
      <c r="A161" s="1"/>
      <c r="B161" s="1"/>
      <c r="C161" s="1"/>
      <c r="D161" s="1"/>
      <c r="E161" s="1425" t="s">
        <v>2269</v>
      </c>
      <c r="F161" s="112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spans="1:38">
      <c r="A162" s="1"/>
      <c r="B162" s="1"/>
      <c r="C162" s="1"/>
      <c r="D162" s="377"/>
      <c r="E162" s="377"/>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spans="1:38">
      <c r="A163" s="1"/>
      <c r="B163" s="1"/>
      <c r="C163" s="376" t="s">
        <v>373</v>
      </c>
      <c r="D163" s="1"/>
      <c r="E163" s="1"/>
      <c r="F163" s="1"/>
      <c r="G163" s="376" t="s">
        <v>577</v>
      </c>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spans="1:38">
      <c r="A164" s="1"/>
      <c r="B164" s="1"/>
      <c r="C164" s="376"/>
      <c r="D164" s="377" t="s">
        <v>909</v>
      </c>
      <c r="E164" s="377" t="s">
        <v>698</v>
      </c>
      <c r="F164" s="376"/>
      <c r="G164" s="376"/>
      <c r="H164" s="376"/>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spans="1:38">
      <c r="A165" s="1"/>
      <c r="B165" s="1"/>
      <c r="C165" s="1"/>
      <c r="D165" s="284"/>
      <c r="E165" s="1" t="s">
        <v>1126</v>
      </c>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spans="1:38">
      <c r="A166" s="1"/>
      <c r="B166" s="1"/>
      <c r="C166" s="1"/>
      <c r="D166" s="284"/>
      <c r="E166" s="284"/>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spans="1:38">
      <c r="A167" s="1"/>
      <c r="B167" s="1"/>
      <c r="C167" s="1"/>
      <c r="D167" s="377" t="s">
        <v>520</v>
      </c>
      <c r="E167" s="377" t="s">
        <v>930</v>
      </c>
      <c r="F167" s="376"/>
      <c r="G167" s="376"/>
      <c r="H167" s="376"/>
      <c r="I167" s="376"/>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spans="1:38">
      <c r="A168" s="1"/>
      <c r="B168" s="1"/>
      <c r="C168" s="1"/>
      <c r="D168" s="284"/>
      <c r="E168" s="295" t="s">
        <v>1342</v>
      </c>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spans="1:38">
      <c r="A169" s="1"/>
      <c r="B169" s="1"/>
      <c r="C169" s="1"/>
      <c r="D169" s="284"/>
      <c r="E169" s="295" t="s">
        <v>1341</v>
      </c>
      <c r="F169" s="1"/>
      <c r="G169" s="295"/>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spans="1:38">
      <c r="A170" s="1"/>
      <c r="B170" s="1"/>
      <c r="C170" s="1"/>
      <c r="D170" s="284"/>
      <c r="E170" s="284"/>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spans="1:38">
      <c r="A171" s="1"/>
      <c r="B171" s="1"/>
      <c r="C171" s="1"/>
      <c r="D171" s="377" t="s">
        <v>942</v>
      </c>
      <c r="E171" s="62" t="s">
        <v>707</v>
      </c>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spans="1:38">
      <c r="A172" s="1"/>
      <c r="B172" s="1"/>
      <c r="C172" s="1"/>
      <c r="D172" s="284"/>
      <c r="E172" s="284" t="s">
        <v>1016</v>
      </c>
      <c r="F172" s="295" t="s">
        <v>1343</v>
      </c>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spans="1:38">
      <c r="A173" s="1"/>
      <c r="B173" s="1"/>
      <c r="C173" s="1"/>
      <c r="D173" s="284"/>
      <c r="E173" s="300" t="s">
        <v>1017</v>
      </c>
      <c r="F173" s="295" t="s">
        <v>1344</v>
      </c>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spans="1:38">
      <c r="A174" s="1"/>
      <c r="B174" s="1"/>
      <c r="C174" s="1"/>
      <c r="D174" s="284"/>
      <c r="E174" s="300" t="s">
        <v>1023</v>
      </c>
      <c r="F174" s="1" t="s">
        <v>965</v>
      </c>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1:38">
      <c r="A175" s="1"/>
      <c r="B175" s="1"/>
      <c r="C175" s="1"/>
      <c r="D175" s="284"/>
      <c r="E175" s="284"/>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spans="1:38">
      <c r="A176" s="1"/>
      <c r="B176" s="1"/>
      <c r="C176" s="1"/>
      <c r="D176" s="377" t="s">
        <v>829</v>
      </c>
      <c r="E176" s="377" t="s">
        <v>578</v>
      </c>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spans="1:38">
      <c r="A177" s="1"/>
      <c r="B177" s="1"/>
      <c r="C177" s="1"/>
      <c r="D177" s="284"/>
      <c r="E177" s="295" t="s">
        <v>1345</v>
      </c>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spans="1:38">
      <c r="A178" s="1"/>
      <c r="B178" s="1"/>
      <c r="C178" s="1"/>
      <c r="D178" s="284"/>
      <c r="E178" s="284"/>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spans="1:38">
      <c r="A179" s="1"/>
      <c r="B179" s="1"/>
      <c r="C179" s="1"/>
      <c r="D179" s="377" t="s">
        <v>559</v>
      </c>
      <c r="E179" s="377" t="s">
        <v>508</v>
      </c>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spans="1:38">
      <c r="A180" s="1"/>
      <c r="B180" s="1"/>
      <c r="C180" s="1"/>
      <c r="D180" s="284"/>
      <c r="E180" s="295" t="s">
        <v>1346</v>
      </c>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spans="1:38">
      <c r="A181" s="1"/>
      <c r="B181" s="1"/>
      <c r="C181" s="1"/>
      <c r="D181" s="284"/>
      <c r="E181" s="295" t="s">
        <v>1347</v>
      </c>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spans="1:38">
      <c r="A182" s="1"/>
      <c r="B182" s="1"/>
      <c r="C182" s="1"/>
      <c r="D182" s="284"/>
      <c r="E182" s="284"/>
      <c r="F182" s="1114" t="s">
        <v>891</v>
      </c>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spans="1:38">
      <c r="A183" s="1"/>
      <c r="B183" s="1"/>
      <c r="C183" s="1"/>
      <c r="D183" s="284"/>
      <c r="E183" s="284"/>
      <c r="F183" s="1114"/>
      <c r="G183" s="1"/>
      <c r="H183" s="1"/>
      <c r="I183" s="1114"/>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spans="1:38">
      <c r="A184" s="1"/>
      <c r="B184" s="1"/>
      <c r="C184" s="1"/>
      <c r="D184" s="377" t="s">
        <v>305</v>
      </c>
      <c r="E184" s="377" t="s">
        <v>203</v>
      </c>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spans="1:38">
      <c r="A185" s="1"/>
      <c r="B185" s="1"/>
      <c r="C185" s="1"/>
      <c r="D185" s="284"/>
      <c r="E185" s="284" t="s">
        <v>1016</v>
      </c>
      <c r="F185" s="1" t="s">
        <v>321</v>
      </c>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spans="1:38">
      <c r="A186" s="1"/>
      <c r="B186" s="1"/>
      <c r="C186" s="1"/>
      <c r="D186" s="1"/>
      <c r="E186" s="284" t="s">
        <v>1017</v>
      </c>
      <c r="F186" s="1" t="s">
        <v>436</v>
      </c>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spans="1:38">
      <c r="A187" s="1"/>
      <c r="B187" s="1"/>
      <c r="C187" s="1"/>
      <c r="D187" s="1"/>
      <c r="E187" s="1"/>
      <c r="F187" s="295"/>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spans="1:38">
      <c r="A188" s="1"/>
      <c r="B188" s="1"/>
      <c r="C188" s="376" t="s">
        <v>374</v>
      </c>
      <c r="D188" s="1"/>
      <c r="E188" s="295"/>
      <c r="F188" s="1"/>
      <c r="G188" s="376" t="s">
        <v>579</v>
      </c>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spans="1:38">
      <c r="A189" s="1"/>
      <c r="B189" s="1"/>
      <c r="C189" s="1"/>
      <c r="D189" s="1"/>
      <c r="E189" s="1121" t="s">
        <v>1192</v>
      </c>
      <c r="F189" s="1121"/>
      <c r="G189" s="1"/>
      <c r="H189" s="1"/>
      <c r="I189" s="295"/>
      <c r="J189" s="295"/>
      <c r="K189" s="295"/>
      <c r="L189" s="295"/>
      <c r="M189" s="295"/>
      <c r="N189" s="295"/>
      <c r="O189" s="295"/>
      <c r="P189" s="295"/>
      <c r="Q189" s="295"/>
      <c r="R189" s="295"/>
      <c r="S189" s="295"/>
      <c r="T189" s="295"/>
      <c r="U189" s="1"/>
      <c r="V189" s="1"/>
      <c r="W189" s="1"/>
      <c r="X189" s="1"/>
      <c r="Y189" s="1"/>
      <c r="Z189" s="1"/>
      <c r="AA189" s="1"/>
      <c r="AB189" s="1"/>
      <c r="AC189" s="1"/>
      <c r="AD189" s="1"/>
      <c r="AE189" s="1"/>
      <c r="AF189" s="1"/>
      <c r="AG189" s="1"/>
      <c r="AH189" s="1"/>
      <c r="AI189" s="1"/>
      <c r="AJ189" s="1"/>
      <c r="AK189" s="1"/>
      <c r="AL189" s="1"/>
    </row>
    <row r="190" spans="1:38">
      <c r="A190" s="1"/>
      <c r="B190" s="1"/>
      <c r="C190" s="1"/>
      <c r="D190" s="1"/>
      <c r="E190" s="1"/>
      <c r="F190" s="295"/>
      <c r="G190" s="1"/>
      <c r="H190" s="295"/>
      <c r="I190" s="295"/>
      <c r="J190" s="295"/>
      <c r="K190" s="295"/>
      <c r="L190" s="295"/>
      <c r="M190" s="295"/>
      <c r="N190" s="295"/>
      <c r="O190" s="295"/>
      <c r="P190" s="295"/>
      <c r="Q190" s="295"/>
      <c r="R190" s="295"/>
      <c r="S190" s="295"/>
      <c r="T190" s="295"/>
      <c r="U190" s="1"/>
      <c r="V190" s="1"/>
      <c r="W190" s="1"/>
      <c r="X190" s="1"/>
      <c r="Y190" s="1"/>
      <c r="Z190" s="1"/>
      <c r="AA190" s="1"/>
      <c r="AB190" s="1"/>
      <c r="AC190" s="1"/>
      <c r="AD190" s="1"/>
      <c r="AE190" s="1"/>
      <c r="AF190" s="1"/>
      <c r="AG190" s="1"/>
      <c r="AH190" s="1"/>
      <c r="AI190" s="1"/>
      <c r="AJ190" s="1"/>
      <c r="AK190" s="1"/>
      <c r="AL190" s="1"/>
    </row>
    <row r="191" spans="1:38">
      <c r="A191" s="1"/>
      <c r="B191" s="1"/>
      <c r="C191" s="376" t="s">
        <v>375</v>
      </c>
      <c r="D191" s="376"/>
      <c r="E191" s="1"/>
      <c r="F191" s="295"/>
      <c r="G191" s="376" t="s">
        <v>9</v>
      </c>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row>
    <row r="192" spans="1:38">
      <c r="A192" s="1"/>
      <c r="B192" s="1"/>
      <c r="C192" s="1"/>
      <c r="D192" s="376" t="s">
        <v>909</v>
      </c>
      <c r="E192" s="376" t="s">
        <v>437</v>
      </c>
      <c r="F192" s="1"/>
      <c r="G192" s="295"/>
      <c r="H192" s="295"/>
      <c r="I192" s="295"/>
      <c r="J192" s="295"/>
      <c r="K192" s="295"/>
      <c r="L192" s="295"/>
      <c r="M192" s="295"/>
      <c r="N192" s="295"/>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spans="1:38">
      <c r="A193" s="1"/>
      <c r="B193" s="1"/>
      <c r="C193" s="1"/>
      <c r="D193" s="1"/>
      <c r="E193" s="1" t="s">
        <v>1016</v>
      </c>
      <c r="F193" s="1121" t="s">
        <v>1348</v>
      </c>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spans="1:38">
      <c r="A194" s="1"/>
      <c r="B194" s="1"/>
      <c r="C194" s="1"/>
      <c r="D194" s="1"/>
      <c r="E194" s="1"/>
      <c r="F194" s="1114" t="s">
        <v>1828</v>
      </c>
      <c r="G194" s="1"/>
      <c r="H194" s="1"/>
      <c r="I194" s="1114"/>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spans="1:38">
      <c r="A195" s="1"/>
      <c r="B195" s="1"/>
      <c r="C195" s="1"/>
      <c r="D195" s="1"/>
      <c r="E195" s="1"/>
      <c r="F195" s="1"/>
      <c r="G195" s="1"/>
      <c r="H195" s="1"/>
      <c r="I195" s="1114"/>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spans="1:38">
      <c r="A196" s="1"/>
      <c r="B196" s="295"/>
      <c r="C196" s="295"/>
      <c r="D196" s="1"/>
      <c r="E196" s="1" t="s">
        <v>1017</v>
      </c>
      <c r="F196" s="1121" t="s">
        <v>1193</v>
      </c>
      <c r="G196" s="1"/>
      <c r="H196" s="295"/>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spans="1:38">
      <c r="A197" s="1"/>
      <c r="B197" s="295"/>
      <c r="C197" s="295"/>
      <c r="D197" s="1"/>
      <c r="E197" s="1"/>
      <c r="F197" s="1" t="s">
        <v>911</v>
      </c>
      <c r="G197" s="1" t="s">
        <v>353</v>
      </c>
      <c r="H197" s="295"/>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spans="1:38">
      <c r="A198" s="1"/>
      <c r="B198" s="295"/>
      <c r="C198" s="295"/>
      <c r="D198" s="1"/>
      <c r="E198" s="1"/>
      <c r="F198" s="1"/>
      <c r="G198" s="1"/>
      <c r="H198" s="295"/>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spans="1:38">
      <c r="A199" s="1"/>
      <c r="B199" s="1"/>
      <c r="C199" s="1"/>
      <c r="D199" s="376" t="s">
        <v>520</v>
      </c>
      <c r="E199" s="62" t="s">
        <v>2113</v>
      </c>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spans="1:38">
      <c r="A200" s="1"/>
      <c r="B200" s="295"/>
      <c r="C200" s="295"/>
      <c r="D200" s="1"/>
      <c r="E200" s="295" t="s">
        <v>357</v>
      </c>
      <c r="F200" s="295"/>
      <c r="G200" s="1"/>
      <c r="H200" s="1"/>
      <c r="I200" s="295"/>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spans="1:38">
      <c r="A201" s="1"/>
      <c r="B201" s="295"/>
      <c r="C201" s="295"/>
      <c r="D201" s="1"/>
      <c r="E201" s="295" t="s">
        <v>1475</v>
      </c>
      <c r="F201" s="1114"/>
      <c r="G201" s="295"/>
      <c r="H201" s="1"/>
      <c r="I201" s="1114"/>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spans="1:38">
      <c r="A202" s="1"/>
      <c r="B202" s="295"/>
      <c r="C202" s="295"/>
      <c r="D202" s="1"/>
      <c r="E202" s="1"/>
      <c r="F202" s="1114"/>
      <c r="G202" s="295"/>
      <c r="H202" s="1"/>
      <c r="I202" s="1114"/>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spans="1:38">
      <c r="A203" s="1"/>
      <c r="B203" s="295"/>
      <c r="C203" s="295"/>
      <c r="D203" s="376" t="s">
        <v>942</v>
      </c>
      <c r="E203" s="376" t="s">
        <v>71</v>
      </c>
      <c r="F203" s="1114"/>
      <c r="G203" s="295"/>
      <c r="H203" s="1"/>
      <c r="I203" s="1114"/>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spans="1:38">
      <c r="A204" s="1"/>
      <c r="B204" s="295"/>
      <c r="C204" s="295"/>
      <c r="D204" s="376"/>
      <c r="E204" s="295" t="s">
        <v>433</v>
      </c>
      <c r="F204" s="295"/>
      <c r="G204" s="295"/>
      <c r="H204" s="1"/>
      <c r="I204" s="1114"/>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spans="1:38">
      <c r="A205" s="1"/>
      <c r="B205" s="295"/>
      <c r="C205" s="295"/>
      <c r="D205" s="1"/>
      <c r="E205" s="1"/>
      <c r="F205" s="1114"/>
      <c r="G205" s="295"/>
      <c r="H205" s="1"/>
      <c r="I205" s="1114"/>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spans="1:38">
      <c r="A206" s="1"/>
      <c r="B206" s="1"/>
      <c r="C206" s="1"/>
      <c r="D206" s="376" t="s">
        <v>829</v>
      </c>
      <c r="E206" s="376" t="s">
        <v>1015</v>
      </c>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spans="1:38">
      <c r="A207" s="1"/>
      <c r="B207" s="295"/>
      <c r="C207" s="376"/>
      <c r="D207" s="1"/>
      <c r="E207" s="1" t="s">
        <v>1016</v>
      </c>
      <c r="F207" s="295" t="s">
        <v>600</v>
      </c>
      <c r="G207" s="295"/>
      <c r="H207" s="295"/>
      <c r="I207" s="295"/>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spans="1:38">
      <c r="A208" s="1"/>
      <c r="B208" s="295"/>
      <c r="C208" s="376"/>
      <c r="D208" s="1"/>
      <c r="E208" s="1"/>
      <c r="F208" s="295" t="s">
        <v>911</v>
      </c>
      <c r="G208" s="301" t="s">
        <v>2020</v>
      </c>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spans="1:38">
      <c r="A209" s="1"/>
      <c r="B209" s="295"/>
      <c r="C209" s="295"/>
      <c r="D209" s="1"/>
      <c r="E209" s="1"/>
      <c r="F209" s="295" t="s">
        <v>79</v>
      </c>
      <c r="G209" s="301" t="s">
        <v>2021</v>
      </c>
      <c r="H209" s="1"/>
      <c r="I209" s="295"/>
      <c r="J209" s="295"/>
      <c r="K209" s="1"/>
      <c r="L209" s="1"/>
      <c r="M209" s="295"/>
      <c r="N209" s="295"/>
      <c r="O209" s="295"/>
      <c r="P209" s="295"/>
      <c r="Q209" s="295"/>
      <c r="R209" s="295"/>
      <c r="S209" s="295"/>
      <c r="T209" s="1"/>
      <c r="U209" s="1"/>
      <c r="V209" s="1"/>
      <c r="W209" s="1"/>
      <c r="X209" s="1"/>
      <c r="Y209" s="1"/>
      <c r="Z209" s="1"/>
      <c r="AA209" s="1"/>
      <c r="AB209" s="1"/>
      <c r="AC209" s="1"/>
      <c r="AD209" s="1"/>
      <c r="AE209" s="1"/>
      <c r="AF209" s="1"/>
      <c r="AG209" s="1"/>
      <c r="AH209" s="1"/>
      <c r="AI209" s="1"/>
      <c r="AJ209" s="1"/>
      <c r="AK209" s="1"/>
      <c r="AL209" s="1"/>
    </row>
    <row r="210" spans="1:38">
      <c r="A210" s="1"/>
      <c r="B210" s="295"/>
      <c r="C210" s="295"/>
      <c r="D210" s="1"/>
      <c r="E210" s="1"/>
      <c r="F210" s="295" t="s">
        <v>603</v>
      </c>
      <c r="G210" s="295" t="s">
        <v>1349</v>
      </c>
      <c r="H210" s="1"/>
      <c r="I210" s="295"/>
      <c r="J210" s="295"/>
      <c r="K210" s="1"/>
      <c r="L210" s="1"/>
      <c r="M210" s="295"/>
      <c r="N210" s="295"/>
      <c r="O210" s="295"/>
      <c r="P210" s="295"/>
      <c r="Q210" s="295"/>
      <c r="R210" s="295"/>
      <c r="S210" s="295"/>
      <c r="T210" s="1"/>
      <c r="U210" s="1"/>
      <c r="V210" s="1"/>
      <c r="W210" s="1"/>
      <c r="X210" s="1"/>
      <c r="Y210" s="1"/>
      <c r="Z210" s="1"/>
      <c r="AA210" s="1"/>
      <c r="AB210" s="1"/>
      <c r="AC210" s="1"/>
      <c r="AD210" s="1"/>
      <c r="AE210" s="1"/>
      <c r="AF210" s="1"/>
      <c r="AG210" s="1"/>
      <c r="AH210" s="1"/>
      <c r="AI210" s="1"/>
      <c r="AJ210" s="1"/>
      <c r="AK210" s="1"/>
      <c r="AL210" s="1"/>
    </row>
    <row r="211" spans="1:38">
      <c r="A211" s="1"/>
      <c r="B211" s="295"/>
      <c r="C211" s="295"/>
      <c r="D211" s="1"/>
      <c r="E211" s="1"/>
      <c r="F211" s="295"/>
      <c r="G211" s="295"/>
      <c r="H211" s="1"/>
      <c r="I211" s="295"/>
      <c r="J211" s="295"/>
      <c r="K211" s="1"/>
      <c r="L211" s="1"/>
      <c r="M211" s="295"/>
      <c r="N211" s="295"/>
      <c r="O211" s="295"/>
      <c r="P211" s="295"/>
      <c r="Q211" s="295"/>
      <c r="R211" s="295"/>
      <c r="S211" s="295"/>
      <c r="T211" s="1"/>
      <c r="U211" s="1"/>
      <c r="V211" s="1"/>
      <c r="W211" s="1"/>
      <c r="X211" s="1"/>
      <c r="Y211" s="1"/>
      <c r="Z211" s="1"/>
      <c r="AA211" s="1"/>
      <c r="AB211" s="1"/>
      <c r="AC211" s="1"/>
      <c r="AD211" s="1"/>
      <c r="AE211" s="1"/>
      <c r="AF211" s="1"/>
      <c r="AG211" s="1"/>
      <c r="AH211" s="1"/>
      <c r="AI211" s="1"/>
      <c r="AJ211" s="1"/>
      <c r="AK211" s="1"/>
      <c r="AL211" s="1"/>
    </row>
    <row r="212" spans="1:38">
      <c r="A212" s="1"/>
      <c r="B212" s="295"/>
      <c r="C212" s="295"/>
      <c r="D212" s="376" t="s">
        <v>559</v>
      </c>
      <c r="E212" s="376" t="s">
        <v>1018</v>
      </c>
      <c r="F212" s="1"/>
      <c r="G212" s="295"/>
      <c r="H212" s="295"/>
      <c r="I212" s="295"/>
      <c r="J212" s="295"/>
      <c r="K212" s="1"/>
      <c r="L212" s="1"/>
      <c r="M212" s="295"/>
      <c r="N212" s="295"/>
      <c r="O212" s="295"/>
      <c r="P212" s="295"/>
      <c r="Q212" s="295"/>
      <c r="R212" s="295"/>
      <c r="S212" s="295"/>
      <c r="T212" s="1"/>
      <c r="U212" s="1"/>
      <c r="V212" s="1"/>
      <c r="W212" s="1"/>
      <c r="X212" s="1"/>
      <c r="Y212" s="1"/>
      <c r="Z212" s="1"/>
      <c r="AA212" s="1"/>
      <c r="AB212" s="1"/>
      <c r="AC212" s="1"/>
      <c r="AD212" s="1"/>
      <c r="AE212" s="1"/>
      <c r="AF212" s="1"/>
      <c r="AG212" s="1"/>
      <c r="AH212" s="1"/>
      <c r="AI212" s="1"/>
      <c r="AJ212" s="1"/>
      <c r="AK212" s="1"/>
      <c r="AL212" s="1"/>
    </row>
    <row r="213" spans="1:38">
      <c r="A213" s="1"/>
      <c r="B213" s="295"/>
      <c r="C213" s="295"/>
      <c r="D213" s="295"/>
      <c r="E213" s="295" t="s">
        <v>1350</v>
      </c>
      <c r="F213" s="295"/>
      <c r="G213" s="295"/>
      <c r="H213" s="295"/>
      <c r="I213" s="295"/>
      <c r="J213" s="295"/>
      <c r="K213" s="1"/>
      <c r="L213" s="1"/>
      <c r="M213" s="295"/>
      <c r="N213" s="295"/>
      <c r="O213" s="295"/>
      <c r="P213" s="295"/>
      <c r="Q213" s="295"/>
      <c r="R213" s="295"/>
      <c r="S213" s="295"/>
      <c r="T213" s="1"/>
      <c r="U213" s="1"/>
      <c r="V213" s="1"/>
      <c r="W213" s="1"/>
      <c r="X213" s="1"/>
      <c r="Y213" s="1"/>
      <c r="Z213" s="1"/>
      <c r="AA213" s="1"/>
      <c r="AB213" s="1"/>
      <c r="AC213" s="1"/>
      <c r="AD213" s="1"/>
      <c r="AE213" s="1"/>
      <c r="AF213" s="1"/>
      <c r="AG213" s="1"/>
      <c r="AH213" s="1"/>
      <c r="AI213" s="1"/>
      <c r="AJ213" s="1"/>
      <c r="AK213" s="1"/>
      <c r="AL213" s="1"/>
    </row>
    <row r="214" spans="1:38">
      <c r="A214" s="1"/>
      <c r="B214" s="295"/>
      <c r="C214" s="295"/>
      <c r="D214" s="295"/>
      <c r="E214" s="1"/>
      <c r="F214" s="295"/>
      <c r="G214" s="295"/>
      <c r="H214" s="295"/>
      <c r="I214" s="295"/>
      <c r="J214" s="295"/>
      <c r="K214" s="1"/>
      <c r="L214" s="1"/>
      <c r="M214" s="295"/>
      <c r="N214" s="295"/>
      <c r="O214" s="295"/>
      <c r="P214" s="295"/>
      <c r="Q214" s="295"/>
      <c r="R214" s="295"/>
      <c r="S214" s="295"/>
      <c r="T214" s="1"/>
      <c r="U214" s="1"/>
      <c r="V214" s="1"/>
      <c r="W214" s="1"/>
      <c r="X214" s="1"/>
      <c r="Y214" s="1"/>
      <c r="Z214" s="1"/>
      <c r="AA214" s="1"/>
      <c r="AB214" s="1"/>
      <c r="AC214" s="1"/>
      <c r="AD214" s="1"/>
      <c r="AE214" s="1"/>
      <c r="AF214" s="1"/>
      <c r="AG214" s="1"/>
      <c r="AH214" s="1"/>
      <c r="AI214" s="1"/>
      <c r="AJ214" s="1"/>
      <c r="AK214" s="1"/>
      <c r="AL214" s="1"/>
    </row>
    <row r="215" spans="1:38">
      <c r="A215" s="1"/>
      <c r="B215" s="295"/>
      <c r="C215" s="295"/>
      <c r="D215" s="376" t="s">
        <v>305</v>
      </c>
      <c r="E215" s="376" t="s">
        <v>1024</v>
      </c>
      <c r="F215" s="1"/>
      <c r="G215" s="295"/>
      <c r="H215" s="295"/>
      <c r="I215" s="295"/>
      <c r="J215" s="295"/>
      <c r="K215" s="1"/>
      <c r="L215" s="1"/>
      <c r="M215" s="295"/>
      <c r="N215" s="295"/>
      <c r="O215" s="295"/>
      <c r="P215" s="295"/>
      <c r="Q215" s="295"/>
      <c r="R215" s="295"/>
      <c r="S215" s="295"/>
      <c r="T215" s="1"/>
      <c r="U215" s="1"/>
      <c r="V215" s="1"/>
      <c r="W215" s="1"/>
      <c r="X215" s="1"/>
      <c r="Y215" s="1"/>
      <c r="Z215" s="1"/>
      <c r="AA215" s="1"/>
      <c r="AB215" s="1"/>
      <c r="AC215" s="1"/>
      <c r="AD215" s="1"/>
      <c r="AE215" s="1"/>
      <c r="AF215" s="1"/>
      <c r="AG215" s="1"/>
      <c r="AH215" s="1"/>
      <c r="AI215" s="1"/>
      <c r="AJ215" s="1"/>
      <c r="AK215" s="1"/>
      <c r="AL215" s="1"/>
    </row>
    <row r="216" spans="1:38">
      <c r="A216" s="1"/>
      <c r="B216" s="295"/>
      <c r="C216" s="295"/>
      <c r="D216" s="376"/>
      <c r="E216" s="295" t="s">
        <v>1016</v>
      </c>
      <c r="F216" s="295" t="s">
        <v>1351</v>
      </c>
      <c r="G216" s="1"/>
      <c r="H216" s="1"/>
      <c r="I216" s="1"/>
      <c r="J216" s="1"/>
      <c r="K216" s="1"/>
      <c r="L216" s="1"/>
      <c r="M216" s="295"/>
      <c r="N216" s="295"/>
      <c r="O216" s="295"/>
      <c r="P216" s="295"/>
      <c r="Q216" s="295"/>
      <c r="R216" s="295"/>
      <c r="S216" s="295"/>
      <c r="T216" s="1"/>
      <c r="U216" s="1"/>
      <c r="V216" s="1"/>
      <c r="W216" s="1"/>
      <c r="X216" s="1"/>
      <c r="Y216" s="1"/>
      <c r="Z216" s="1"/>
      <c r="AA216" s="1"/>
      <c r="AB216" s="1"/>
      <c r="AC216" s="1"/>
      <c r="AD216" s="1"/>
      <c r="AE216" s="1"/>
      <c r="AF216" s="1"/>
      <c r="AG216" s="1"/>
      <c r="AH216" s="1"/>
      <c r="AI216" s="1"/>
      <c r="AJ216" s="1"/>
      <c r="AK216" s="1"/>
      <c r="AL216" s="1"/>
    </row>
    <row r="217" spans="1:38">
      <c r="A217" s="1"/>
      <c r="B217" s="295"/>
      <c r="C217" s="295"/>
      <c r="D217" s="376"/>
      <c r="E217" s="295" t="s">
        <v>1017</v>
      </c>
      <c r="F217" s="295" t="s">
        <v>512</v>
      </c>
      <c r="G217" s="1"/>
      <c r="H217" s="1"/>
      <c r="I217" s="295"/>
      <c r="J217" s="295"/>
      <c r="K217" s="1"/>
      <c r="L217" s="1"/>
      <c r="M217" s="295"/>
      <c r="N217" s="295"/>
      <c r="O217" s="295"/>
      <c r="P217" s="295"/>
      <c r="Q217" s="295"/>
      <c r="R217" s="295"/>
      <c r="S217" s="295"/>
      <c r="T217" s="295"/>
      <c r="U217" s="295"/>
      <c r="V217" s="295"/>
      <c r="W217" s="295"/>
      <c r="X217" s="295"/>
      <c r="Y217" s="295"/>
      <c r="Z217" s="295"/>
      <c r="AA217" s="295"/>
      <c r="AB217" s="295"/>
      <c r="AC217" s="295"/>
      <c r="AD217" s="295"/>
      <c r="AE217" s="295"/>
      <c r="AF217" s="295"/>
      <c r="AG217" s="295"/>
      <c r="AH217" s="1"/>
      <c r="AI217" s="1"/>
      <c r="AJ217" s="1"/>
      <c r="AK217" s="1"/>
      <c r="AL217" s="1"/>
    </row>
    <row r="218" spans="1:38">
      <c r="A218" s="1"/>
      <c r="B218" s="295"/>
      <c r="C218" s="295"/>
      <c r="D218" s="376"/>
      <c r="E218" s="295" t="s">
        <v>1023</v>
      </c>
      <c r="F218" s="295" t="s">
        <v>513</v>
      </c>
      <c r="G218" s="1"/>
      <c r="H218" s="1"/>
      <c r="I218" s="295"/>
      <c r="J218" s="295"/>
      <c r="K218" s="1"/>
      <c r="L218" s="1"/>
      <c r="M218" s="295"/>
      <c r="N218" s="295"/>
      <c r="O218" s="295"/>
      <c r="P218" s="295"/>
      <c r="Q218" s="295"/>
      <c r="R218" s="295"/>
      <c r="S218" s="295"/>
      <c r="T218" s="295"/>
      <c r="U218" s="295"/>
      <c r="V218" s="295"/>
      <c r="W218" s="295"/>
      <c r="X218" s="295"/>
      <c r="Y218" s="295"/>
      <c r="Z218" s="295"/>
      <c r="AA218" s="295"/>
      <c r="AB218" s="295"/>
      <c r="AC218" s="295"/>
      <c r="AD218" s="295"/>
      <c r="AE218" s="295"/>
      <c r="AF218" s="295"/>
      <c r="AG218" s="295"/>
      <c r="AH218" s="1"/>
      <c r="AI218" s="1"/>
      <c r="AJ218" s="1"/>
      <c r="AK218" s="1"/>
      <c r="AL218" s="1"/>
    </row>
    <row r="219" spans="1:38">
      <c r="A219" s="1"/>
      <c r="B219" s="295"/>
      <c r="C219" s="295"/>
      <c r="D219" s="1"/>
      <c r="E219" s="1"/>
      <c r="F219" s="295" t="s">
        <v>911</v>
      </c>
      <c r="G219" s="295" t="s">
        <v>1353</v>
      </c>
      <c r="H219" s="1"/>
      <c r="I219" s="295"/>
      <c r="J219" s="295"/>
      <c r="K219" s="1"/>
      <c r="L219" s="1"/>
      <c r="M219" s="295"/>
      <c r="N219" s="295"/>
      <c r="O219" s="295"/>
      <c r="P219" s="295"/>
      <c r="Q219" s="295"/>
      <c r="R219" s="295"/>
      <c r="S219" s="295"/>
      <c r="T219" s="295"/>
      <c r="U219" s="295"/>
      <c r="V219" s="295"/>
      <c r="W219" s="295"/>
      <c r="X219" s="295"/>
      <c r="Y219" s="295"/>
      <c r="Z219" s="1"/>
      <c r="AA219" s="1"/>
      <c r="AB219" s="1"/>
      <c r="AC219" s="1"/>
      <c r="AD219" s="1"/>
      <c r="AE219" s="1"/>
      <c r="AF219" s="1"/>
      <c r="AG219" s="1"/>
      <c r="AH219" s="1"/>
      <c r="AI219" s="1"/>
      <c r="AJ219" s="1"/>
      <c r="AK219" s="1"/>
      <c r="AL219" s="1"/>
    </row>
    <row r="220" spans="1:38">
      <c r="A220" s="1"/>
      <c r="B220" s="295"/>
      <c r="C220" s="295"/>
      <c r="D220" s="376"/>
      <c r="E220" s="295" t="s">
        <v>486</v>
      </c>
      <c r="F220" s="295" t="s">
        <v>1352</v>
      </c>
      <c r="G220" s="1"/>
      <c r="H220" s="1"/>
      <c r="I220" s="1"/>
      <c r="J220" s="1"/>
      <c r="K220" s="1"/>
      <c r="L220" s="1"/>
      <c r="M220" s="295"/>
      <c r="N220" s="295"/>
      <c r="O220" s="295"/>
      <c r="P220" s="295"/>
      <c r="Q220" s="295"/>
      <c r="R220" s="295"/>
      <c r="S220" s="295"/>
      <c r="T220" s="1"/>
      <c r="U220" s="1"/>
      <c r="V220" s="1"/>
      <c r="W220" s="1"/>
      <c r="X220" s="1"/>
      <c r="Y220" s="1"/>
      <c r="Z220" s="1"/>
      <c r="AA220" s="1"/>
      <c r="AB220" s="1"/>
      <c r="AC220" s="1"/>
      <c r="AD220" s="1"/>
      <c r="AE220" s="1"/>
      <c r="AF220" s="1"/>
      <c r="AG220" s="1"/>
      <c r="AH220" s="1"/>
      <c r="AI220" s="1"/>
      <c r="AJ220" s="1"/>
      <c r="AK220" s="1"/>
      <c r="AL220" s="1"/>
    </row>
    <row r="221" spans="1:38">
      <c r="A221" s="1"/>
      <c r="B221" s="295"/>
      <c r="C221" s="295"/>
      <c r="D221" s="376"/>
      <c r="E221" s="1"/>
      <c r="F221" s="1" t="s">
        <v>911</v>
      </c>
      <c r="G221" s="1460" t="s">
        <v>1978</v>
      </c>
      <c r="H221" s="1460"/>
      <c r="I221" s="1460"/>
      <c r="J221" s="1460"/>
      <c r="K221" s="1460"/>
      <c r="L221" s="1460"/>
      <c r="M221" s="1460"/>
      <c r="N221" s="1460"/>
      <c r="O221" s="1460"/>
      <c r="P221" s="1460"/>
      <c r="Q221" s="1460"/>
      <c r="R221" s="1460"/>
      <c r="S221" s="1460"/>
      <c r="T221" s="1460"/>
      <c r="U221" s="1460"/>
      <c r="V221" s="1460"/>
      <c r="W221" s="1460"/>
      <c r="X221" s="1460"/>
      <c r="Y221" s="1460"/>
      <c r="Z221" s="1460"/>
      <c r="AA221" s="1460"/>
      <c r="AB221" s="1460"/>
      <c r="AC221" s="1460"/>
      <c r="AD221" s="1460"/>
      <c r="AE221" s="1460"/>
      <c r="AF221" s="1460"/>
      <c r="AG221" s="1460"/>
      <c r="AH221" s="1460"/>
      <c r="AI221" s="1460"/>
      <c r="AJ221" s="1460"/>
      <c r="AK221" s="1460"/>
      <c r="AL221" s="1"/>
    </row>
    <row r="222" spans="1:38">
      <c r="A222" s="1"/>
      <c r="B222" s="295"/>
      <c r="C222" s="295"/>
      <c r="D222" s="376"/>
      <c r="E222" s="1"/>
      <c r="F222" s="1"/>
      <c r="G222" s="1460"/>
      <c r="H222" s="1460"/>
      <c r="I222" s="1460"/>
      <c r="J222" s="1460"/>
      <c r="K222" s="1460"/>
      <c r="L222" s="1460"/>
      <c r="M222" s="1460"/>
      <c r="N222" s="1460"/>
      <c r="O222" s="1460"/>
      <c r="P222" s="1460"/>
      <c r="Q222" s="1460"/>
      <c r="R222" s="1460"/>
      <c r="S222" s="1460"/>
      <c r="T222" s="1460"/>
      <c r="U222" s="1460"/>
      <c r="V222" s="1460"/>
      <c r="W222" s="1460"/>
      <c r="X222" s="1460"/>
      <c r="Y222" s="1460"/>
      <c r="Z222" s="1460"/>
      <c r="AA222" s="1460"/>
      <c r="AB222" s="1460"/>
      <c r="AC222" s="1460"/>
      <c r="AD222" s="1460"/>
      <c r="AE222" s="1460"/>
      <c r="AF222" s="1460"/>
      <c r="AG222" s="1460"/>
      <c r="AH222" s="1460"/>
      <c r="AI222" s="1460"/>
      <c r="AJ222" s="1460"/>
      <c r="AK222" s="1460"/>
      <c r="AL222" s="1"/>
    </row>
    <row r="223" spans="1:38">
      <c r="A223" s="1"/>
      <c r="B223" s="295"/>
      <c r="C223" s="295"/>
      <c r="D223" s="376"/>
      <c r="E223" s="1"/>
      <c r="F223" s="1"/>
      <c r="G223" s="1"/>
      <c r="H223" s="1"/>
      <c r="I223" s="1"/>
      <c r="J223" s="1"/>
      <c r="K223" s="1"/>
      <c r="L223" s="1"/>
      <c r="M223" s="295"/>
      <c r="N223" s="295"/>
      <c r="O223" s="295"/>
      <c r="P223" s="295"/>
      <c r="Q223" s="295"/>
      <c r="R223" s="295"/>
      <c r="S223" s="295"/>
      <c r="T223" s="1"/>
      <c r="U223" s="1"/>
      <c r="V223" s="1"/>
      <c r="W223" s="1"/>
      <c r="X223" s="1"/>
      <c r="Y223" s="1"/>
      <c r="Z223" s="1"/>
      <c r="AA223" s="1"/>
      <c r="AB223" s="1"/>
      <c r="AC223" s="1"/>
      <c r="AD223" s="1"/>
      <c r="AE223" s="1"/>
      <c r="AF223" s="1"/>
      <c r="AG223" s="1"/>
      <c r="AH223" s="1"/>
      <c r="AI223" s="1"/>
      <c r="AJ223" s="1"/>
      <c r="AK223" s="1"/>
      <c r="AL223" s="1"/>
    </row>
    <row r="224" spans="1:38">
      <c r="A224" s="1"/>
      <c r="B224" s="295"/>
      <c r="C224" s="295"/>
      <c r="D224" s="376" t="s">
        <v>805</v>
      </c>
      <c r="E224" s="376" t="s">
        <v>190</v>
      </c>
      <c r="F224" s="1"/>
      <c r="G224" s="295"/>
      <c r="H224" s="295"/>
      <c r="I224" s="295"/>
      <c r="J224" s="295"/>
      <c r="K224" s="1"/>
      <c r="L224" s="1"/>
      <c r="M224" s="295"/>
      <c r="N224" s="295"/>
      <c r="O224" s="295"/>
      <c r="P224" s="295"/>
      <c r="Q224" s="295"/>
      <c r="R224" s="295"/>
      <c r="S224" s="295"/>
      <c r="T224" s="295"/>
      <c r="U224" s="295"/>
      <c r="V224" s="295"/>
      <c r="W224" s="295"/>
      <c r="X224" s="1"/>
      <c r="Y224" s="1"/>
      <c r="Z224" s="1"/>
      <c r="AA224" s="1"/>
      <c r="AB224" s="1"/>
      <c r="AC224" s="1"/>
      <c r="AD224" s="1"/>
      <c r="AE224" s="1"/>
      <c r="AF224" s="1"/>
      <c r="AG224" s="1"/>
      <c r="AH224" s="1"/>
      <c r="AI224" s="1"/>
      <c r="AJ224" s="1"/>
      <c r="AK224" s="1"/>
      <c r="AL224" s="1"/>
    </row>
    <row r="225" spans="1:38">
      <c r="A225" s="1"/>
      <c r="B225" s="295"/>
      <c r="C225" s="295"/>
      <c r="D225" s="1"/>
      <c r="E225" s="295" t="s">
        <v>48</v>
      </c>
      <c r="F225" s="295"/>
      <c r="G225" s="1"/>
      <c r="H225" s="1"/>
      <c r="I225" s="295"/>
      <c r="J225" s="295"/>
      <c r="K225" s="1"/>
      <c r="L225" s="1"/>
      <c r="M225" s="295"/>
      <c r="N225" s="295"/>
      <c r="O225" s="295"/>
      <c r="P225" s="295"/>
      <c r="Q225" s="295"/>
      <c r="R225" s="295"/>
      <c r="S225" s="295"/>
      <c r="T225" s="295"/>
      <c r="U225" s="295"/>
      <c r="V225" s="295"/>
      <c r="W225" s="295"/>
      <c r="X225" s="1"/>
      <c r="Y225" s="1"/>
      <c r="Z225" s="1"/>
      <c r="AA225" s="1"/>
      <c r="AB225" s="1"/>
      <c r="AC225" s="1"/>
      <c r="AD225" s="1"/>
      <c r="AE225" s="1"/>
      <c r="AF225" s="1"/>
      <c r="AG225" s="1"/>
      <c r="AH225" s="1"/>
      <c r="AI225" s="1"/>
      <c r="AJ225" s="1"/>
      <c r="AK225" s="1"/>
      <c r="AL225" s="1"/>
    </row>
    <row r="226" spans="1:38">
      <c r="A226" s="1"/>
      <c r="B226" s="295"/>
      <c r="C226" s="295"/>
      <c r="D226" s="1"/>
      <c r="E226" s="1"/>
      <c r="F226" s="295"/>
      <c r="G226" s="295"/>
      <c r="H226" s="1"/>
      <c r="I226" s="295"/>
      <c r="J226" s="295"/>
      <c r="K226" s="1"/>
      <c r="L226" s="1"/>
      <c r="M226" s="295"/>
      <c r="N226" s="295"/>
      <c r="O226" s="295"/>
      <c r="P226" s="295"/>
      <c r="Q226" s="295"/>
      <c r="R226" s="295"/>
      <c r="S226" s="295"/>
      <c r="T226" s="295"/>
      <c r="U226" s="295"/>
      <c r="V226" s="295"/>
      <c r="W226" s="295"/>
      <c r="X226" s="1"/>
      <c r="Y226" s="1"/>
      <c r="Z226" s="1"/>
      <c r="AA226" s="1"/>
      <c r="AB226" s="1"/>
      <c r="AC226" s="1"/>
      <c r="AD226" s="1"/>
      <c r="AE226" s="1"/>
      <c r="AF226" s="1"/>
      <c r="AG226" s="1"/>
      <c r="AH226" s="1"/>
      <c r="AI226" s="1"/>
      <c r="AJ226" s="1"/>
      <c r="AK226" s="1"/>
      <c r="AL226" s="1"/>
    </row>
    <row r="227" spans="1:38">
      <c r="A227" s="1"/>
      <c r="B227" s="295"/>
      <c r="C227" s="295"/>
      <c r="D227" s="376" t="s">
        <v>802</v>
      </c>
      <c r="E227" s="376" t="s">
        <v>236</v>
      </c>
      <c r="F227" s="295"/>
      <c r="G227" s="295"/>
      <c r="H227" s="1"/>
      <c r="I227" s="295"/>
      <c r="J227" s="295"/>
      <c r="K227" s="1"/>
      <c r="L227" s="1"/>
      <c r="M227" s="295"/>
      <c r="N227" s="295"/>
      <c r="O227" s="295"/>
      <c r="P227" s="295"/>
      <c r="Q227" s="295"/>
      <c r="R227" s="295"/>
      <c r="S227" s="295"/>
      <c r="T227" s="295"/>
      <c r="U227" s="295"/>
      <c r="V227" s="295"/>
      <c r="W227" s="295"/>
      <c r="X227" s="1"/>
      <c r="Y227" s="1"/>
      <c r="Z227" s="1"/>
      <c r="AA227" s="1"/>
      <c r="AB227" s="1"/>
      <c r="AC227" s="1"/>
      <c r="AD227" s="1"/>
      <c r="AE227" s="1"/>
      <c r="AF227" s="1"/>
      <c r="AG227" s="1"/>
      <c r="AH227" s="1"/>
      <c r="AI227" s="1"/>
      <c r="AJ227" s="1"/>
      <c r="AK227" s="1"/>
      <c r="AL227" s="1"/>
    </row>
    <row r="228" spans="1:38">
      <c r="A228" s="1"/>
      <c r="B228" s="295"/>
      <c r="C228" s="295"/>
      <c r="D228" s="376"/>
      <c r="E228" s="295" t="s">
        <v>433</v>
      </c>
      <c r="F228" s="295"/>
      <c r="G228" s="295"/>
      <c r="H228" s="1"/>
      <c r="I228" s="295"/>
      <c r="J228" s="295"/>
      <c r="K228" s="1"/>
      <c r="L228" s="1"/>
      <c r="M228" s="295"/>
      <c r="N228" s="295"/>
      <c r="O228" s="295"/>
      <c r="P228" s="295"/>
      <c r="Q228" s="295"/>
      <c r="R228" s="295"/>
      <c r="S228" s="295"/>
      <c r="T228" s="295"/>
      <c r="U228" s="295"/>
      <c r="V228" s="295"/>
      <c r="W228" s="295"/>
      <c r="X228" s="1"/>
      <c r="Y228" s="1"/>
      <c r="Z228" s="1"/>
      <c r="AA228" s="1"/>
      <c r="AB228" s="1"/>
      <c r="AC228" s="1"/>
      <c r="AD228" s="1"/>
      <c r="AE228" s="1"/>
      <c r="AF228" s="1"/>
      <c r="AG228" s="1"/>
      <c r="AH228" s="1"/>
      <c r="AI228" s="1"/>
      <c r="AJ228" s="1"/>
      <c r="AK228" s="1"/>
      <c r="AL228" s="1"/>
    </row>
    <row r="229" spans="1:38">
      <c r="A229" s="1"/>
      <c r="B229" s="295"/>
      <c r="C229" s="295"/>
      <c r="D229" s="376"/>
      <c r="E229" s="1"/>
      <c r="F229" s="1"/>
      <c r="G229" s="1"/>
      <c r="H229" s="1"/>
      <c r="I229" s="1"/>
      <c r="J229" s="1"/>
      <c r="K229" s="1"/>
      <c r="L229" s="1"/>
      <c r="M229" s="295"/>
      <c r="N229" s="295"/>
      <c r="O229" s="295"/>
      <c r="P229" s="295"/>
      <c r="Q229" s="295"/>
      <c r="R229" s="295"/>
      <c r="S229" s="295"/>
      <c r="T229" s="1"/>
      <c r="U229" s="1"/>
      <c r="V229" s="1"/>
      <c r="W229" s="1"/>
      <c r="X229" s="1"/>
      <c r="Y229" s="1"/>
      <c r="Z229" s="1"/>
      <c r="AA229" s="1"/>
      <c r="AB229" s="1"/>
      <c r="AC229" s="1"/>
      <c r="AD229" s="1"/>
      <c r="AE229" s="1"/>
      <c r="AF229" s="1"/>
      <c r="AG229" s="1"/>
      <c r="AH229" s="1"/>
      <c r="AI229" s="1"/>
      <c r="AJ229" s="1"/>
      <c r="AK229" s="1"/>
      <c r="AL229" s="1"/>
    </row>
    <row r="230" spans="1:38">
      <c r="A230" s="1"/>
      <c r="B230" s="1"/>
      <c r="C230" s="376" t="s">
        <v>376</v>
      </c>
      <c r="D230" s="376"/>
      <c r="E230" s="1"/>
      <c r="F230" s="1"/>
      <c r="G230" s="376" t="s">
        <v>1160</v>
      </c>
      <c r="H230" s="1"/>
      <c r="I230" s="1"/>
      <c r="J230" s="1"/>
      <c r="K230" s="1"/>
      <c r="L230" s="1"/>
      <c r="M230" s="295"/>
      <c r="N230" s="295"/>
      <c r="O230" s="295"/>
      <c r="P230" s="295"/>
      <c r="Q230" s="295"/>
      <c r="R230" s="295"/>
      <c r="S230" s="295"/>
      <c r="T230" s="1"/>
      <c r="U230" s="1"/>
      <c r="V230" s="1"/>
      <c r="W230" s="1"/>
      <c r="X230" s="1"/>
      <c r="Y230" s="1"/>
      <c r="Z230" s="1"/>
      <c r="AA230" s="1"/>
      <c r="AB230" s="1"/>
      <c r="AC230" s="1"/>
      <c r="AD230" s="1"/>
      <c r="AE230" s="1"/>
      <c r="AF230" s="1"/>
      <c r="AG230" s="1"/>
      <c r="AH230" s="1"/>
      <c r="AI230" s="1"/>
      <c r="AJ230" s="1"/>
      <c r="AK230" s="1"/>
      <c r="AL230" s="1"/>
    </row>
    <row r="231" spans="1:38">
      <c r="A231" s="1"/>
      <c r="B231" s="295"/>
      <c r="C231" s="295"/>
      <c r="D231" s="1"/>
      <c r="E231" s="1" t="s">
        <v>1016</v>
      </c>
      <c r="F231" s="295" t="s">
        <v>1161</v>
      </c>
      <c r="G231" s="295"/>
      <c r="H231" s="295"/>
      <c r="I231" s="295"/>
      <c r="J231" s="1"/>
      <c r="K231" s="1"/>
      <c r="L231" s="295"/>
      <c r="M231" s="1"/>
      <c r="N231" s="295"/>
      <c r="O231" s="295"/>
      <c r="P231" s="295"/>
      <c r="Q231" s="295"/>
      <c r="R231" s="295"/>
      <c r="S231" s="295"/>
      <c r="T231" s="1"/>
      <c r="U231" s="1"/>
      <c r="V231" s="1"/>
      <c r="W231" s="1"/>
      <c r="X231" s="1"/>
      <c r="Y231" s="1"/>
      <c r="Z231" s="1"/>
      <c r="AA231" s="1"/>
      <c r="AB231" s="1"/>
      <c r="AC231" s="1"/>
      <c r="AD231" s="1"/>
      <c r="AE231" s="1"/>
      <c r="AF231" s="1"/>
      <c r="AG231" s="1"/>
      <c r="AH231" s="1"/>
      <c r="AI231" s="1"/>
      <c r="AJ231" s="1"/>
      <c r="AK231" s="1"/>
      <c r="AL231" s="1"/>
    </row>
    <row r="232" spans="1:38">
      <c r="A232" s="1"/>
      <c r="B232" s="295"/>
      <c r="C232" s="295"/>
      <c r="D232" s="1"/>
      <c r="E232" s="1"/>
      <c r="F232" s="295" t="s">
        <v>911</v>
      </c>
      <c r="G232" s="1460" t="s">
        <v>1979</v>
      </c>
      <c r="H232" s="1460"/>
      <c r="I232" s="1460"/>
      <c r="J232" s="1460"/>
      <c r="K232" s="1460"/>
      <c r="L232" s="1460"/>
      <c r="M232" s="1460"/>
      <c r="N232" s="1460"/>
      <c r="O232" s="1460"/>
      <c r="P232" s="1460"/>
      <c r="Q232" s="1460"/>
      <c r="R232" s="1460"/>
      <c r="S232" s="1460"/>
      <c r="T232" s="1460"/>
      <c r="U232" s="1460"/>
      <c r="V232" s="1460"/>
      <c r="W232" s="1460"/>
      <c r="X232" s="1460"/>
      <c r="Y232" s="1460"/>
      <c r="Z232" s="1460"/>
      <c r="AA232" s="1460"/>
      <c r="AB232" s="1460"/>
      <c r="AC232" s="1460"/>
      <c r="AD232" s="1460"/>
      <c r="AE232" s="1460"/>
      <c r="AF232" s="1460"/>
      <c r="AG232" s="1460"/>
      <c r="AH232" s="1460"/>
      <c r="AI232" s="1460"/>
      <c r="AJ232" s="1460"/>
      <c r="AK232" s="1460"/>
      <c r="AL232" s="1"/>
    </row>
    <row r="233" spans="1:38">
      <c r="A233" s="1"/>
      <c r="B233" s="295"/>
      <c r="C233" s="295"/>
      <c r="D233" s="1"/>
      <c r="E233" s="1"/>
      <c r="F233" s="295"/>
      <c r="G233" s="1460"/>
      <c r="H233" s="1460"/>
      <c r="I233" s="1460"/>
      <c r="J233" s="1460"/>
      <c r="K233" s="1460"/>
      <c r="L233" s="1460"/>
      <c r="M233" s="1460"/>
      <c r="N233" s="1460"/>
      <c r="O233" s="1460"/>
      <c r="P233" s="1460"/>
      <c r="Q233" s="1460"/>
      <c r="R233" s="1460"/>
      <c r="S233" s="1460"/>
      <c r="T233" s="1460"/>
      <c r="U233" s="1460"/>
      <c r="V233" s="1460"/>
      <c r="W233" s="1460"/>
      <c r="X233" s="1460"/>
      <c r="Y233" s="1460"/>
      <c r="Z233" s="1460"/>
      <c r="AA233" s="1460"/>
      <c r="AB233" s="1460"/>
      <c r="AC233" s="1460"/>
      <c r="AD233" s="1460"/>
      <c r="AE233" s="1460"/>
      <c r="AF233" s="1460"/>
      <c r="AG233" s="1460"/>
      <c r="AH233" s="1460"/>
      <c r="AI233" s="1460"/>
      <c r="AJ233" s="1460"/>
      <c r="AK233" s="1460"/>
      <c r="AL233" s="1"/>
    </row>
    <row r="234" spans="1:38">
      <c r="A234" s="1"/>
      <c r="B234" s="295"/>
      <c r="C234" s="295"/>
      <c r="D234" s="1"/>
      <c r="E234" s="1" t="s">
        <v>1017</v>
      </c>
      <c r="F234" s="295" t="s">
        <v>274</v>
      </c>
      <c r="G234" s="295"/>
      <c r="H234" s="295"/>
      <c r="I234" s="295"/>
      <c r="J234" s="1"/>
      <c r="K234" s="1"/>
      <c r="L234" s="1"/>
      <c r="M234" s="295"/>
      <c r="N234" s="295"/>
      <c r="O234" s="295"/>
      <c r="P234" s="295"/>
      <c r="Q234" s="295"/>
      <c r="R234" s="295"/>
      <c r="S234" s="295"/>
      <c r="T234" s="1"/>
      <c r="U234" s="1"/>
      <c r="V234" s="1"/>
      <c r="W234" s="1"/>
      <c r="X234" s="1"/>
      <c r="Y234" s="1"/>
      <c r="Z234" s="1"/>
      <c r="AA234" s="1"/>
      <c r="AB234" s="1"/>
      <c r="AC234" s="1"/>
      <c r="AD234" s="1"/>
      <c r="AE234" s="1"/>
      <c r="AF234" s="1"/>
      <c r="AG234" s="1"/>
      <c r="AH234" s="1"/>
      <c r="AI234" s="1"/>
      <c r="AJ234" s="1"/>
      <c r="AK234" s="1"/>
      <c r="AL234" s="1"/>
    </row>
    <row r="235" spans="1:38">
      <c r="A235" s="1"/>
      <c r="B235" s="295"/>
      <c r="C235" s="295"/>
      <c r="D235" s="1"/>
      <c r="E235" s="1"/>
      <c r="F235" s="295" t="s">
        <v>911</v>
      </c>
      <c r="G235" s="1460" t="s">
        <v>1980</v>
      </c>
      <c r="H235" s="1460"/>
      <c r="I235" s="1460"/>
      <c r="J235" s="1460"/>
      <c r="K235" s="1460"/>
      <c r="L235" s="1460"/>
      <c r="M235" s="1460"/>
      <c r="N235" s="1460"/>
      <c r="O235" s="1460"/>
      <c r="P235" s="1460"/>
      <c r="Q235" s="1460"/>
      <c r="R235" s="1460"/>
      <c r="S235" s="1460"/>
      <c r="T235" s="1460"/>
      <c r="U235" s="1460"/>
      <c r="V235" s="1460"/>
      <c r="W235" s="1460"/>
      <c r="X235" s="1460"/>
      <c r="Y235" s="1460"/>
      <c r="Z235" s="1460"/>
      <c r="AA235" s="1460"/>
      <c r="AB235" s="1460"/>
      <c r="AC235" s="1460"/>
      <c r="AD235" s="1460"/>
      <c r="AE235" s="1460"/>
      <c r="AF235" s="1460"/>
      <c r="AG235" s="1460"/>
      <c r="AH235" s="1460"/>
      <c r="AI235" s="1460"/>
      <c r="AJ235" s="1460"/>
      <c r="AK235" s="1460"/>
      <c r="AL235" s="1"/>
    </row>
    <row r="236" spans="1:38">
      <c r="A236" s="1"/>
      <c r="B236" s="295"/>
      <c r="C236" s="295"/>
      <c r="D236" s="1"/>
      <c r="E236" s="1"/>
      <c r="F236" s="295"/>
      <c r="G236" s="1460"/>
      <c r="H236" s="1460"/>
      <c r="I236" s="1460"/>
      <c r="J236" s="1460"/>
      <c r="K236" s="1460"/>
      <c r="L236" s="1460"/>
      <c r="M236" s="1460"/>
      <c r="N236" s="1460"/>
      <c r="O236" s="1460"/>
      <c r="P236" s="1460"/>
      <c r="Q236" s="1460"/>
      <c r="R236" s="1460"/>
      <c r="S236" s="1460"/>
      <c r="T236" s="1460"/>
      <c r="U236" s="1460"/>
      <c r="V236" s="1460"/>
      <c r="W236" s="1460"/>
      <c r="X236" s="1460"/>
      <c r="Y236" s="1460"/>
      <c r="Z236" s="1460"/>
      <c r="AA236" s="1460"/>
      <c r="AB236" s="1460"/>
      <c r="AC236" s="1460"/>
      <c r="AD236" s="1460"/>
      <c r="AE236" s="1460"/>
      <c r="AF236" s="1460"/>
      <c r="AG236" s="1460"/>
      <c r="AH236" s="1460"/>
      <c r="AI236" s="1460"/>
      <c r="AJ236" s="1460"/>
      <c r="AK236" s="1460"/>
      <c r="AL236" s="1"/>
    </row>
    <row r="237" spans="1:38">
      <c r="A237" s="1"/>
      <c r="B237" s="295"/>
      <c r="C237" s="295"/>
      <c r="D237" s="376"/>
      <c r="E237" s="376"/>
      <c r="F237" s="295"/>
      <c r="G237" s="295"/>
      <c r="H237" s="295"/>
      <c r="I237" s="295"/>
      <c r="J237" s="295"/>
      <c r="K237" s="295"/>
      <c r="L237" s="1"/>
      <c r="M237" s="295"/>
      <c r="N237" s="295"/>
      <c r="O237" s="295"/>
      <c r="P237" s="295"/>
      <c r="Q237" s="295"/>
      <c r="R237" s="295"/>
      <c r="S237" s="295"/>
      <c r="T237" s="1"/>
      <c r="U237" s="1"/>
      <c r="V237" s="1"/>
      <c r="W237" s="1"/>
      <c r="X237" s="1"/>
      <c r="Y237" s="1"/>
      <c r="Z237" s="1"/>
      <c r="AA237" s="1"/>
      <c r="AB237" s="1"/>
      <c r="AC237" s="1"/>
      <c r="AD237" s="1"/>
      <c r="AE237" s="1"/>
      <c r="AF237" s="1"/>
      <c r="AG237" s="1"/>
      <c r="AH237" s="1"/>
      <c r="AI237" s="1"/>
      <c r="AJ237" s="1"/>
      <c r="AK237" s="1"/>
      <c r="AL237" s="1"/>
    </row>
    <row r="238" spans="1:38">
      <c r="A238" s="12"/>
      <c r="B238" s="1113" t="s">
        <v>377</v>
      </c>
      <c r="C238" s="1113" t="s">
        <v>945</v>
      </c>
      <c r="D238" s="12"/>
      <c r="E238" s="374"/>
      <c r="F238" s="374"/>
      <c r="G238" s="374"/>
      <c r="H238" s="374"/>
      <c r="I238" s="374"/>
      <c r="J238" s="374"/>
      <c r="K238" s="12"/>
      <c r="L238" s="374"/>
      <c r="M238" s="374"/>
      <c r="N238" s="374"/>
      <c r="O238" s="374"/>
      <c r="P238" s="374"/>
      <c r="Q238" s="374"/>
      <c r="R238" s="374"/>
      <c r="S238" s="374"/>
      <c r="T238" s="12"/>
      <c r="U238" s="12"/>
      <c r="V238" s="12"/>
      <c r="W238" s="12"/>
      <c r="X238" s="12"/>
      <c r="Y238" s="12"/>
      <c r="Z238" s="12"/>
      <c r="AA238" s="12"/>
      <c r="AB238" s="12"/>
      <c r="AC238" s="12"/>
      <c r="AD238" s="12"/>
      <c r="AE238" s="12"/>
      <c r="AF238" s="12"/>
      <c r="AG238" s="12"/>
      <c r="AH238" s="12"/>
      <c r="AI238" s="12"/>
      <c r="AJ238" s="12"/>
      <c r="AK238" s="12"/>
      <c r="AL238" s="12"/>
    </row>
    <row r="239" spans="1:38">
      <c r="A239" s="1"/>
      <c r="B239" s="376"/>
      <c r="C239" s="1"/>
      <c r="D239" s="376"/>
      <c r="E239" s="295"/>
      <c r="F239" s="295"/>
      <c r="G239" s="295"/>
      <c r="H239" s="295"/>
      <c r="I239" s="295"/>
      <c r="J239" s="295"/>
      <c r="K239" s="1"/>
      <c r="L239" s="295"/>
      <c r="M239" s="295"/>
      <c r="N239" s="295"/>
      <c r="O239" s="295"/>
      <c r="P239" s="295"/>
      <c r="Q239" s="295"/>
      <c r="R239" s="295"/>
      <c r="S239" s="295"/>
      <c r="T239" s="1"/>
      <c r="U239" s="1"/>
      <c r="V239" s="1"/>
      <c r="W239" s="1"/>
      <c r="X239" s="1"/>
      <c r="Y239" s="1"/>
      <c r="Z239" s="1"/>
      <c r="AA239" s="1"/>
      <c r="AB239" s="1"/>
      <c r="AC239" s="1"/>
      <c r="AD239" s="1"/>
      <c r="AE239" s="1"/>
      <c r="AF239" s="1"/>
      <c r="AG239" s="1"/>
      <c r="AH239" s="1"/>
      <c r="AI239" s="1"/>
      <c r="AJ239" s="1"/>
      <c r="AK239" s="1"/>
      <c r="AL239" s="1"/>
    </row>
    <row r="240" spans="1:38">
      <c r="A240" s="1"/>
      <c r="B240" s="295"/>
      <c r="C240" s="376" t="s">
        <v>306</v>
      </c>
      <c r="D240" s="295"/>
      <c r="E240" s="295"/>
      <c r="F240" s="295"/>
      <c r="G240" s="376" t="s">
        <v>814</v>
      </c>
      <c r="H240" s="1"/>
      <c r="I240" s="295"/>
      <c r="J240" s="295"/>
      <c r="K240" s="295"/>
      <c r="L240" s="1"/>
      <c r="M240" s="295"/>
      <c r="N240" s="295"/>
      <c r="O240" s="295"/>
      <c r="P240" s="295"/>
      <c r="Q240" s="295"/>
      <c r="R240" s="295"/>
      <c r="S240" s="295"/>
      <c r="T240" s="1"/>
      <c r="U240" s="1"/>
      <c r="V240" s="1"/>
      <c r="W240" s="1"/>
      <c r="X240" s="1"/>
      <c r="Y240" s="1"/>
      <c r="Z240" s="1"/>
      <c r="AA240" s="1"/>
      <c r="AB240" s="1"/>
      <c r="AC240" s="1"/>
      <c r="AD240" s="1"/>
      <c r="AE240" s="1"/>
      <c r="AF240" s="1"/>
      <c r="AG240" s="1"/>
      <c r="AH240" s="1"/>
      <c r="AI240" s="1"/>
      <c r="AJ240" s="1"/>
      <c r="AK240" s="1"/>
      <c r="AL240" s="1"/>
    </row>
    <row r="241" spans="1:38">
      <c r="A241" s="1"/>
      <c r="B241" s="376"/>
      <c r="C241" s="1"/>
      <c r="D241" s="1"/>
      <c r="E241" s="295" t="s">
        <v>1016</v>
      </c>
      <c r="F241" s="295" t="s">
        <v>998</v>
      </c>
      <c r="G241" s="295"/>
      <c r="H241" s="1"/>
      <c r="I241" s="295"/>
      <c r="J241" s="295"/>
      <c r="K241" s="295"/>
      <c r="L241" s="295"/>
      <c r="M241" s="295"/>
      <c r="N241" s="295"/>
      <c r="O241" s="295"/>
      <c r="P241" s="295"/>
      <c r="Q241" s="295"/>
      <c r="R241" s="295"/>
      <c r="S241" s="295"/>
      <c r="T241" s="1"/>
      <c r="U241" s="1"/>
      <c r="V241" s="1"/>
      <c r="W241" s="1"/>
      <c r="X241" s="1"/>
      <c r="Y241" s="1"/>
      <c r="Z241" s="1"/>
      <c r="AA241" s="1"/>
      <c r="AB241" s="1"/>
      <c r="AC241" s="1"/>
      <c r="AD241" s="1"/>
      <c r="AE241" s="1"/>
      <c r="AF241" s="1"/>
      <c r="AG241" s="1"/>
      <c r="AH241" s="1"/>
      <c r="AI241" s="1"/>
      <c r="AJ241" s="1"/>
      <c r="AK241" s="1"/>
      <c r="AL241" s="1"/>
    </row>
    <row r="242" spans="1:38">
      <c r="A242" s="1"/>
      <c r="B242" s="376"/>
      <c r="C242" s="1"/>
      <c r="D242" s="1"/>
      <c r="E242" s="295" t="s">
        <v>1017</v>
      </c>
      <c r="F242" s="295" t="s">
        <v>255</v>
      </c>
      <c r="G242" s="295"/>
      <c r="H242" s="1"/>
      <c r="I242" s="295"/>
      <c r="J242" s="295"/>
      <c r="K242" s="295"/>
      <c r="L242" s="295"/>
      <c r="M242" s="295"/>
      <c r="N242" s="295"/>
      <c r="O242" s="295"/>
      <c r="P242" s="295"/>
      <c r="Q242" s="295"/>
      <c r="R242" s="295"/>
      <c r="S242" s="295"/>
      <c r="T242" s="1"/>
      <c r="U242" s="1"/>
      <c r="V242" s="1"/>
      <c r="W242" s="1"/>
      <c r="X242" s="1"/>
      <c r="Y242" s="1"/>
      <c r="Z242" s="1"/>
      <c r="AA242" s="1"/>
      <c r="AB242" s="1"/>
      <c r="AC242" s="1"/>
      <c r="AD242" s="1"/>
      <c r="AE242" s="1"/>
      <c r="AF242" s="1"/>
      <c r="AG242" s="1"/>
      <c r="AH242" s="1"/>
      <c r="AI242" s="1"/>
      <c r="AJ242" s="1"/>
      <c r="AK242" s="1"/>
      <c r="AL242" s="1"/>
    </row>
    <row r="243" spans="1:38">
      <c r="A243" s="1"/>
      <c r="B243" s="376"/>
      <c r="C243" s="1"/>
      <c r="D243" s="1"/>
      <c r="E243" s="295"/>
      <c r="F243" s="295"/>
      <c r="G243" s="295"/>
      <c r="H243" s="295"/>
      <c r="I243" s="295"/>
      <c r="J243" s="295"/>
      <c r="K243" s="295"/>
      <c r="L243" s="295"/>
      <c r="M243" s="295"/>
      <c r="N243" s="295"/>
      <c r="O243" s="295"/>
      <c r="P243" s="295"/>
      <c r="Q243" s="295"/>
      <c r="R243" s="295"/>
      <c r="S243" s="295"/>
      <c r="T243" s="1"/>
      <c r="U243" s="1"/>
      <c r="V243" s="1"/>
      <c r="W243" s="1"/>
      <c r="X243" s="1"/>
      <c r="Y243" s="1"/>
      <c r="Z243" s="1"/>
      <c r="AA243" s="1"/>
      <c r="AB243" s="1"/>
      <c r="AC243" s="1"/>
      <c r="AD243" s="1"/>
      <c r="AE243" s="1"/>
      <c r="AF243" s="1"/>
      <c r="AG243" s="1"/>
      <c r="AH243" s="1"/>
      <c r="AI243" s="1"/>
      <c r="AJ243" s="1"/>
      <c r="AK243" s="1"/>
      <c r="AL243" s="1"/>
    </row>
    <row r="244" spans="1:38">
      <c r="A244" s="1"/>
      <c r="B244" s="376"/>
      <c r="C244" s="376" t="s">
        <v>307</v>
      </c>
      <c r="D244" s="295"/>
      <c r="E244" s="295"/>
      <c r="F244" s="295"/>
      <c r="G244" s="376" t="s">
        <v>929</v>
      </c>
      <c r="H244" s="1"/>
      <c r="I244" s="295"/>
      <c r="J244" s="295"/>
      <c r="K244" s="295"/>
      <c r="L244" s="295"/>
      <c r="M244" s="295"/>
      <c r="N244" s="295"/>
      <c r="O244" s="295"/>
      <c r="P244" s="295"/>
      <c r="Q244" s="295"/>
      <c r="R244" s="295"/>
      <c r="S244" s="295"/>
      <c r="T244" s="1"/>
      <c r="U244" s="1"/>
      <c r="V244" s="1"/>
      <c r="W244" s="1"/>
      <c r="X244" s="1"/>
      <c r="Y244" s="1"/>
      <c r="Z244" s="1"/>
      <c r="AA244" s="1"/>
      <c r="AB244" s="1"/>
      <c r="AC244" s="1"/>
      <c r="AD244" s="1"/>
      <c r="AE244" s="1"/>
      <c r="AF244" s="1"/>
      <c r="AG244" s="1"/>
      <c r="AH244" s="1"/>
      <c r="AI244" s="1"/>
      <c r="AJ244" s="1"/>
      <c r="AK244" s="1"/>
      <c r="AL244" s="1"/>
    </row>
    <row r="245" spans="1:38">
      <c r="A245" s="1"/>
      <c r="B245" s="376"/>
      <c r="C245" s="1"/>
      <c r="D245" s="1"/>
      <c r="E245" s="295" t="s">
        <v>1016</v>
      </c>
      <c r="F245" s="295" t="s">
        <v>999</v>
      </c>
      <c r="G245" s="295"/>
      <c r="H245" s="1"/>
      <c r="I245" s="295"/>
      <c r="J245" s="295"/>
      <c r="K245" s="295"/>
      <c r="L245" s="295"/>
      <c r="M245" s="295"/>
      <c r="N245" s="295"/>
      <c r="O245" s="295"/>
      <c r="P245" s="295"/>
      <c r="Q245" s="295"/>
      <c r="R245" s="295"/>
      <c r="S245" s="295"/>
      <c r="T245" s="1"/>
      <c r="U245" s="1"/>
      <c r="V245" s="1"/>
      <c r="W245" s="1"/>
      <c r="X245" s="1"/>
      <c r="Y245" s="1"/>
      <c r="Z245" s="1"/>
      <c r="AA245" s="1"/>
      <c r="AB245" s="1"/>
      <c r="AC245" s="1"/>
      <c r="AD245" s="1"/>
      <c r="AE245" s="1"/>
      <c r="AF245" s="1"/>
      <c r="AG245" s="1"/>
      <c r="AH245" s="1"/>
      <c r="AI245" s="1"/>
      <c r="AJ245" s="1"/>
      <c r="AK245" s="1"/>
      <c r="AL245" s="1"/>
    </row>
    <row r="246" spans="1:38">
      <c r="A246" s="1"/>
      <c r="B246" s="376"/>
      <c r="C246" s="1"/>
      <c r="D246" s="1"/>
      <c r="E246" s="295"/>
      <c r="F246" s="295" t="s">
        <v>372</v>
      </c>
      <c r="G246" s="295"/>
      <c r="H246" s="295"/>
      <c r="I246" s="295"/>
      <c r="J246" s="295"/>
      <c r="K246" s="295"/>
      <c r="L246" s="295"/>
      <c r="M246" s="295"/>
      <c r="N246" s="295"/>
      <c r="O246" s="295"/>
      <c r="P246" s="295"/>
      <c r="Q246" s="295"/>
      <c r="R246" s="295"/>
      <c r="S246" s="295"/>
      <c r="T246" s="1"/>
      <c r="U246" s="1"/>
      <c r="V246" s="1"/>
      <c r="W246" s="1"/>
      <c r="X246" s="1"/>
      <c r="Y246" s="1"/>
      <c r="Z246" s="1"/>
      <c r="AA246" s="1"/>
      <c r="AB246" s="1"/>
      <c r="AC246" s="1"/>
      <c r="AD246" s="1"/>
      <c r="AE246" s="1"/>
      <c r="AF246" s="1"/>
      <c r="AG246" s="1"/>
      <c r="AH246" s="1"/>
      <c r="AI246" s="1"/>
      <c r="AJ246" s="1"/>
      <c r="AK246" s="1"/>
      <c r="AL246" s="1"/>
    </row>
    <row r="247" spans="1:38">
      <c r="A247" s="1"/>
      <c r="B247" s="376"/>
      <c r="C247" s="1"/>
      <c r="D247" s="295"/>
      <c r="E247" s="295" t="s">
        <v>1017</v>
      </c>
      <c r="F247" s="295" t="s">
        <v>255</v>
      </c>
      <c r="G247" s="295"/>
      <c r="H247" s="1"/>
      <c r="I247" s="295"/>
      <c r="J247" s="295"/>
      <c r="K247" s="295"/>
      <c r="L247" s="295"/>
      <c r="M247" s="295"/>
      <c r="N247" s="295"/>
      <c r="O247" s="295"/>
      <c r="P247" s="295"/>
      <c r="Q247" s="295"/>
      <c r="R247" s="295"/>
      <c r="S247" s="295"/>
      <c r="T247" s="1"/>
      <c r="U247" s="1"/>
      <c r="V247" s="1"/>
      <c r="W247" s="1"/>
      <c r="X247" s="1"/>
      <c r="Y247" s="1"/>
      <c r="Z247" s="1"/>
      <c r="AA247" s="1"/>
      <c r="AB247" s="1"/>
      <c r="AC247" s="1"/>
      <c r="AD247" s="1"/>
      <c r="AE247" s="1"/>
      <c r="AF247" s="1"/>
      <c r="AG247" s="1"/>
      <c r="AH247" s="1"/>
      <c r="AI247" s="1"/>
      <c r="AJ247" s="1"/>
      <c r="AK247" s="1"/>
      <c r="AL247" s="1"/>
    </row>
    <row r="248" spans="1:38">
      <c r="A248" s="1"/>
      <c r="B248" s="376"/>
      <c r="C248" s="1"/>
      <c r="D248" s="1"/>
      <c r="E248" s="295" t="s">
        <v>1023</v>
      </c>
      <c r="F248" s="1126" t="s">
        <v>1365</v>
      </c>
      <c r="G248" s="295"/>
      <c r="H248" s="1"/>
      <c r="I248" s="295"/>
      <c r="J248" s="295"/>
      <c r="K248" s="295"/>
      <c r="L248" s="295"/>
      <c r="M248" s="295"/>
      <c r="N248" s="295"/>
      <c r="O248" s="295"/>
      <c r="P248" s="295"/>
      <c r="Q248" s="295"/>
      <c r="R248" s="295"/>
      <c r="S248" s="295"/>
      <c r="T248" s="1"/>
      <c r="U248" s="1"/>
      <c r="V248" s="1"/>
      <c r="W248" s="1"/>
      <c r="X248" s="1"/>
      <c r="Y248" s="1"/>
      <c r="Z248" s="1"/>
      <c r="AA248" s="1"/>
      <c r="AB248" s="1"/>
      <c r="AC248" s="1"/>
      <c r="AD248" s="1"/>
      <c r="AE248" s="1"/>
      <c r="AF248" s="1"/>
      <c r="AG248" s="1"/>
      <c r="AH248" s="1"/>
      <c r="AI248" s="1"/>
      <c r="AJ248" s="1"/>
      <c r="AK248" s="1"/>
      <c r="AL248" s="1"/>
    </row>
    <row r="249" spans="1:38">
      <c r="A249" s="1"/>
      <c r="B249" s="376"/>
      <c r="C249" s="1"/>
      <c r="D249" s="295"/>
      <c r="E249" s="295"/>
      <c r="F249" s="295"/>
      <c r="G249" s="295"/>
      <c r="H249" s="295"/>
      <c r="I249" s="295"/>
      <c r="J249" s="295"/>
      <c r="K249" s="295"/>
      <c r="L249" s="295"/>
      <c r="M249" s="295"/>
      <c r="N249" s="295"/>
      <c r="O249" s="295"/>
      <c r="P249" s="295"/>
      <c r="Q249" s="295"/>
      <c r="R249" s="295"/>
      <c r="S249" s="295"/>
      <c r="T249" s="1"/>
      <c r="U249" s="1"/>
      <c r="V249" s="1"/>
      <c r="W249" s="1"/>
      <c r="X249" s="1"/>
      <c r="Y249" s="1"/>
      <c r="Z249" s="1"/>
      <c r="AA249" s="1"/>
      <c r="AB249" s="1"/>
      <c r="AC249" s="1"/>
      <c r="AD249" s="1"/>
      <c r="AE249" s="1"/>
      <c r="AF249" s="1"/>
      <c r="AG249" s="1"/>
      <c r="AH249" s="1"/>
      <c r="AI249" s="1"/>
      <c r="AJ249" s="1"/>
      <c r="AK249" s="1"/>
      <c r="AL249" s="1"/>
    </row>
    <row r="250" spans="1:38">
      <c r="A250" s="1"/>
      <c r="B250" s="376"/>
      <c r="C250" s="376" t="s">
        <v>373</v>
      </c>
      <c r="D250" s="1"/>
      <c r="E250" s="295"/>
      <c r="F250" s="295"/>
      <c r="G250" s="376" t="s">
        <v>166</v>
      </c>
      <c r="H250" s="1"/>
      <c r="I250" s="295"/>
      <c r="J250" s="295"/>
      <c r="K250" s="295"/>
      <c r="L250" s="295"/>
      <c r="M250" s="295"/>
      <c r="N250" s="295"/>
      <c r="O250" s="295"/>
      <c r="P250" s="295"/>
      <c r="Q250" s="295"/>
      <c r="R250" s="295"/>
      <c r="S250" s="295"/>
      <c r="T250" s="1"/>
      <c r="U250" s="1"/>
      <c r="V250" s="1"/>
      <c r="W250" s="1"/>
      <c r="X250" s="1"/>
      <c r="Y250" s="1"/>
      <c r="Z250" s="1"/>
      <c r="AA250" s="1"/>
      <c r="AB250" s="1"/>
      <c r="AC250" s="1"/>
      <c r="AD250" s="1"/>
      <c r="AE250" s="1"/>
      <c r="AF250" s="1"/>
      <c r="AG250" s="1"/>
      <c r="AH250" s="1"/>
      <c r="AI250" s="1"/>
      <c r="AJ250" s="1"/>
      <c r="AK250" s="1"/>
      <c r="AL250" s="1"/>
    </row>
    <row r="251" spans="1:38">
      <c r="A251" s="1"/>
      <c r="B251" s="376"/>
      <c r="C251" s="376"/>
      <c r="D251" s="1"/>
      <c r="E251" s="295" t="s">
        <v>1016</v>
      </c>
      <c r="F251" s="295" t="s">
        <v>868</v>
      </c>
      <c r="G251" s="295"/>
      <c r="H251" s="1"/>
      <c r="I251" s="295"/>
      <c r="J251" s="295"/>
      <c r="K251" s="295"/>
      <c r="L251" s="295"/>
      <c r="M251" s="295"/>
      <c r="N251" s="295"/>
      <c r="O251" s="295"/>
      <c r="P251" s="295"/>
      <c r="Q251" s="295"/>
      <c r="R251" s="295"/>
      <c r="S251" s="295"/>
      <c r="T251" s="295"/>
      <c r="U251" s="295"/>
      <c r="V251" s="1"/>
      <c r="W251" s="1"/>
      <c r="X251" s="1"/>
      <c r="Y251" s="1"/>
      <c r="Z251" s="1"/>
      <c r="AA251" s="1"/>
      <c r="AB251" s="1"/>
      <c r="AC251" s="1"/>
      <c r="AD251" s="1"/>
      <c r="AE251" s="1"/>
      <c r="AF251" s="1"/>
      <c r="AG251" s="1"/>
      <c r="AH251" s="1"/>
      <c r="AI251" s="1"/>
      <c r="AJ251" s="1"/>
      <c r="AK251" s="1"/>
      <c r="AL251" s="1"/>
    </row>
    <row r="252" spans="1:38">
      <c r="A252" s="1"/>
      <c r="B252" s="376"/>
      <c r="C252" s="376"/>
      <c r="D252" s="1"/>
      <c r="E252" s="295"/>
      <c r="F252" s="1114" t="s">
        <v>1831</v>
      </c>
      <c r="G252" s="295"/>
      <c r="H252" s="1"/>
      <c r="I252" s="1"/>
      <c r="J252" s="295"/>
      <c r="K252" s="295"/>
      <c r="L252" s="295"/>
      <c r="M252" s="295"/>
      <c r="N252" s="295"/>
      <c r="O252" s="295"/>
      <c r="P252" s="295"/>
      <c r="Q252" s="295"/>
      <c r="R252" s="295"/>
      <c r="S252" s="295"/>
      <c r="T252" s="295"/>
      <c r="U252" s="295"/>
      <c r="V252" s="1"/>
      <c r="W252" s="1"/>
      <c r="X252" s="1"/>
      <c r="Y252" s="1"/>
      <c r="Z252" s="1"/>
      <c r="AA252" s="1"/>
      <c r="AB252" s="1"/>
      <c r="AC252" s="1"/>
      <c r="AD252" s="1"/>
      <c r="AE252" s="1"/>
      <c r="AF252" s="1"/>
      <c r="AG252" s="1"/>
      <c r="AH252" s="1"/>
      <c r="AI252" s="1"/>
      <c r="AJ252" s="1"/>
      <c r="AK252" s="1"/>
      <c r="AL252" s="1"/>
    </row>
    <row r="253" spans="1:38">
      <c r="A253" s="1"/>
      <c r="B253" s="376"/>
      <c r="C253" s="376"/>
      <c r="D253" s="1"/>
      <c r="E253" s="295" t="s">
        <v>1017</v>
      </c>
      <c r="F253" s="295" t="s">
        <v>1354</v>
      </c>
      <c r="G253" s="1"/>
      <c r="H253" s="1"/>
      <c r="I253" s="295"/>
      <c r="J253" s="295"/>
      <c r="K253" s="295"/>
      <c r="L253" s="295"/>
      <c r="M253" s="295"/>
      <c r="N253" s="295"/>
      <c r="O253" s="295"/>
      <c r="P253" s="295"/>
      <c r="Q253" s="295"/>
      <c r="R253" s="295"/>
      <c r="S253" s="295"/>
      <c r="T253" s="295"/>
      <c r="U253" s="295"/>
      <c r="V253" s="1"/>
      <c r="W253" s="1"/>
      <c r="X253" s="1"/>
      <c r="Y253" s="1"/>
      <c r="Z253" s="1"/>
      <c r="AA253" s="1"/>
      <c r="AB253" s="1"/>
      <c r="AC253" s="1"/>
      <c r="AD253" s="1"/>
      <c r="AE253" s="1"/>
      <c r="AF253" s="1"/>
      <c r="AG253" s="1"/>
      <c r="AH253" s="1"/>
      <c r="AI253" s="1"/>
      <c r="AJ253" s="1"/>
      <c r="AK253" s="1"/>
      <c r="AL253" s="1"/>
    </row>
    <row r="254" spans="1:38">
      <c r="A254" s="1"/>
      <c r="B254" s="376"/>
      <c r="C254" s="376"/>
      <c r="D254" s="1"/>
      <c r="E254" s="295"/>
      <c r="F254" s="295" t="s">
        <v>911</v>
      </c>
      <c r="G254" s="295" t="s">
        <v>1164</v>
      </c>
      <c r="H254" s="1"/>
      <c r="I254" s="301"/>
      <c r="J254" s="1"/>
      <c r="K254" s="301"/>
      <c r="L254" s="301"/>
      <c r="M254" s="301"/>
      <c r="N254" s="301"/>
      <c r="O254" s="301"/>
      <c r="P254" s="301"/>
      <c r="Q254" s="1"/>
      <c r="R254" s="1"/>
      <c r="S254" s="1"/>
      <c r="T254" s="1"/>
      <c r="U254" s="1"/>
      <c r="V254" s="1"/>
      <c r="W254" s="1"/>
      <c r="X254" s="1"/>
      <c r="Y254" s="1"/>
      <c r="Z254" s="1"/>
      <c r="AA254" s="1"/>
      <c r="AB254" s="1"/>
      <c r="AC254" s="1"/>
      <c r="AD254" s="1"/>
      <c r="AE254" s="1"/>
      <c r="AF254" s="1"/>
      <c r="AG254" s="1"/>
      <c r="AH254" s="1"/>
      <c r="AI254" s="1"/>
      <c r="AJ254" s="1"/>
      <c r="AK254" s="1"/>
      <c r="AL254" s="1"/>
    </row>
    <row r="255" spans="1:38">
      <c r="A255" s="1"/>
      <c r="B255" s="376"/>
      <c r="C255" s="376"/>
      <c r="D255" s="1"/>
      <c r="E255" s="295"/>
      <c r="F255" s="1"/>
      <c r="G255" s="295" t="s">
        <v>1165</v>
      </c>
      <c r="H255" s="1"/>
      <c r="I255" s="301"/>
      <c r="J255" s="1"/>
      <c r="K255" s="301"/>
      <c r="L255" s="301"/>
      <c r="M255" s="301"/>
      <c r="N255" s="301"/>
      <c r="O255" s="301"/>
      <c r="P255" s="301"/>
      <c r="Q255" s="1"/>
      <c r="R255" s="1"/>
      <c r="S255" s="1"/>
      <c r="T255" s="1"/>
      <c r="U255" s="1"/>
      <c r="V255" s="1"/>
      <c r="W255" s="1"/>
      <c r="X255" s="1"/>
      <c r="Y255" s="1"/>
      <c r="Z255" s="1"/>
      <c r="AA255" s="1"/>
      <c r="AB255" s="1"/>
      <c r="AC255" s="1"/>
      <c r="AD255" s="1"/>
      <c r="AE255" s="1"/>
      <c r="AF255" s="1"/>
      <c r="AG255" s="1"/>
      <c r="AH255" s="1"/>
      <c r="AI255" s="1"/>
      <c r="AJ255" s="1"/>
      <c r="AK255" s="1"/>
      <c r="AL255" s="1"/>
    </row>
    <row r="256" spans="1:38">
      <c r="A256" s="1"/>
      <c r="B256" s="376"/>
      <c r="C256" s="376"/>
      <c r="D256" s="1"/>
      <c r="E256" s="295"/>
      <c r="F256" s="1" t="s">
        <v>79</v>
      </c>
      <c r="G256" s="295" t="s">
        <v>1359</v>
      </c>
      <c r="H256" s="1"/>
      <c r="I256" s="295"/>
      <c r="J256" s="1"/>
      <c r="K256" s="295"/>
      <c r="L256" s="295"/>
      <c r="M256" s="295"/>
      <c r="N256" s="295"/>
      <c r="O256" s="295"/>
      <c r="P256" s="295"/>
      <c r="Q256" s="301"/>
      <c r="R256" s="301"/>
      <c r="S256" s="301"/>
      <c r="T256" s="301"/>
      <c r="U256" s="301"/>
      <c r="V256" s="1"/>
      <c r="W256" s="1"/>
      <c r="X256" s="1"/>
      <c r="Y256" s="1"/>
      <c r="Z256" s="1"/>
      <c r="AA256" s="1"/>
      <c r="AB256" s="1"/>
      <c r="AC256" s="1"/>
      <c r="AD256" s="1"/>
      <c r="AE256" s="1"/>
      <c r="AF256" s="1"/>
      <c r="AG256" s="1"/>
      <c r="AH256" s="1"/>
      <c r="AI256" s="1"/>
      <c r="AJ256" s="1"/>
      <c r="AK256" s="1"/>
      <c r="AL256" s="1"/>
    </row>
    <row r="257" spans="1:38">
      <c r="A257" s="1"/>
      <c r="B257" s="376"/>
      <c r="C257" s="376"/>
      <c r="D257" s="1"/>
      <c r="E257" s="295"/>
      <c r="F257" s="1"/>
      <c r="G257" s="295" t="s">
        <v>1195</v>
      </c>
      <c r="H257" s="1"/>
      <c r="I257" s="295"/>
      <c r="J257" s="1"/>
      <c r="K257" s="295"/>
      <c r="L257" s="295"/>
      <c r="M257" s="295"/>
      <c r="N257" s="295"/>
      <c r="O257" s="295"/>
      <c r="P257" s="295"/>
      <c r="Q257" s="295"/>
      <c r="R257" s="295"/>
      <c r="S257" s="295"/>
      <c r="T257" s="295"/>
      <c r="U257" s="295"/>
      <c r="V257" s="1"/>
      <c r="W257" s="1"/>
      <c r="X257" s="1"/>
      <c r="Y257" s="1"/>
      <c r="Z257" s="1"/>
      <c r="AA257" s="1"/>
      <c r="AB257" s="1"/>
      <c r="AC257" s="1"/>
      <c r="AD257" s="1"/>
      <c r="AE257" s="1"/>
      <c r="AF257" s="1"/>
      <c r="AG257" s="1"/>
      <c r="AH257" s="1"/>
      <c r="AI257" s="1"/>
      <c r="AJ257" s="1"/>
      <c r="AK257" s="1"/>
      <c r="AL257" s="1"/>
    </row>
    <row r="258" spans="1:38">
      <c r="A258" s="1"/>
      <c r="B258" s="376"/>
      <c r="C258" s="376"/>
      <c r="D258" s="1"/>
      <c r="E258" s="295"/>
      <c r="F258" s="1"/>
      <c r="G258" s="295"/>
      <c r="H258" s="1"/>
      <c r="I258" s="295"/>
      <c r="J258" s="1"/>
      <c r="K258" s="295"/>
      <c r="L258" s="295"/>
      <c r="M258" s="295"/>
      <c r="N258" s="295"/>
      <c r="O258" s="295"/>
      <c r="P258" s="295"/>
      <c r="Q258" s="295"/>
      <c r="R258" s="295"/>
      <c r="S258" s="295"/>
      <c r="T258" s="295"/>
      <c r="U258" s="295"/>
      <c r="V258" s="1"/>
      <c r="W258" s="1"/>
      <c r="X258" s="1"/>
      <c r="Y258" s="1"/>
      <c r="Z258" s="1"/>
      <c r="AA258" s="1"/>
      <c r="AB258" s="1"/>
      <c r="AC258" s="1"/>
      <c r="AD258" s="1"/>
      <c r="AE258" s="1"/>
      <c r="AF258" s="1"/>
      <c r="AG258" s="1"/>
      <c r="AH258" s="1"/>
      <c r="AI258" s="1"/>
      <c r="AJ258" s="1"/>
      <c r="AK258" s="1"/>
      <c r="AL258" s="1"/>
    </row>
    <row r="259" spans="1:38">
      <c r="A259" s="1"/>
      <c r="B259" s="376"/>
      <c r="C259" s="376"/>
      <c r="D259" s="376" t="s">
        <v>909</v>
      </c>
      <c r="E259" s="376" t="s">
        <v>167</v>
      </c>
      <c r="F259" s="1"/>
      <c r="G259" s="295"/>
      <c r="H259" s="295"/>
      <c r="I259" s="295"/>
      <c r="J259" s="295"/>
      <c r="K259" s="295"/>
      <c r="L259" s="295"/>
      <c r="M259" s="295"/>
      <c r="N259" s="295"/>
      <c r="O259" s="295"/>
      <c r="P259" s="295"/>
      <c r="Q259" s="295"/>
      <c r="R259" s="295"/>
      <c r="S259" s="295"/>
      <c r="T259" s="1"/>
      <c r="U259" s="1"/>
      <c r="V259" s="1"/>
      <c r="W259" s="1"/>
      <c r="X259" s="1"/>
      <c r="Y259" s="1"/>
      <c r="Z259" s="1"/>
      <c r="AA259" s="1"/>
      <c r="AB259" s="1"/>
      <c r="AC259" s="1"/>
      <c r="AD259" s="1"/>
      <c r="AE259" s="1"/>
      <c r="AF259" s="1"/>
      <c r="AG259" s="1"/>
      <c r="AH259" s="1"/>
      <c r="AI259" s="1"/>
      <c r="AJ259" s="1"/>
      <c r="AK259" s="1"/>
      <c r="AL259" s="1"/>
    </row>
    <row r="260" spans="1:38">
      <c r="A260" s="1"/>
      <c r="B260" s="376"/>
      <c r="C260" s="376"/>
      <c r="D260" s="1"/>
      <c r="E260" s="295" t="s">
        <v>1016</v>
      </c>
      <c r="F260" s="295" t="s">
        <v>395</v>
      </c>
      <c r="G260" s="295"/>
      <c r="H260" s="1"/>
      <c r="I260" s="295"/>
      <c r="J260" s="295"/>
      <c r="K260" s="295"/>
      <c r="L260" s="295"/>
      <c r="M260" s="295"/>
      <c r="N260" s="295"/>
      <c r="O260" s="295"/>
      <c r="P260" s="295"/>
      <c r="Q260" s="295"/>
      <c r="R260" s="295"/>
      <c r="S260" s="295"/>
      <c r="T260" s="1"/>
      <c r="U260" s="1"/>
      <c r="V260" s="1"/>
      <c r="W260" s="1"/>
      <c r="X260" s="1"/>
      <c r="Y260" s="1"/>
      <c r="Z260" s="1"/>
      <c r="AA260" s="1"/>
      <c r="AB260" s="1"/>
      <c r="AC260" s="1"/>
      <c r="AD260" s="1"/>
      <c r="AE260" s="1"/>
      <c r="AF260" s="1"/>
      <c r="AG260" s="1"/>
      <c r="AH260" s="1"/>
      <c r="AI260" s="1"/>
      <c r="AJ260" s="1"/>
      <c r="AK260" s="1"/>
      <c r="AL260" s="1"/>
    </row>
    <row r="261" spans="1:38">
      <c r="A261" s="1"/>
      <c r="B261" s="376"/>
      <c r="C261" s="376"/>
      <c r="D261" s="1"/>
      <c r="E261" s="295" t="s">
        <v>1017</v>
      </c>
      <c r="F261" s="295" t="s">
        <v>1136</v>
      </c>
      <c r="G261" s="295"/>
      <c r="H261" s="1"/>
      <c r="I261" s="295"/>
      <c r="J261" s="295"/>
      <c r="K261" s="295"/>
      <c r="L261" s="295"/>
      <c r="M261" s="295"/>
      <c r="N261" s="295"/>
      <c r="O261" s="295"/>
      <c r="P261" s="295"/>
      <c r="Q261" s="295"/>
      <c r="R261" s="295"/>
      <c r="S261" s="295"/>
      <c r="T261" s="1"/>
      <c r="U261" s="1"/>
      <c r="V261" s="1"/>
      <c r="W261" s="1"/>
      <c r="X261" s="1"/>
      <c r="Y261" s="1"/>
      <c r="Z261" s="1"/>
      <c r="AA261" s="1"/>
      <c r="AB261" s="1"/>
      <c r="AC261" s="1"/>
      <c r="AD261" s="1"/>
      <c r="AE261" s="1"/>
      <c r="AF261" s="1"/>
      <c r="AG261" s="1"/>
      <c r="AH261" s="1"/>
      <c r="AI261" s="1"/>
      <c r="AJ261" s="1"/>
      <c r="AK261" s="1"/>
      <c r="AL261" s="1"/>
    </row>
    <row r="262" spans="1:38">
      <c r="A262" s="1"/>
      <c r="B262" s="376"/>
      <c r="C262" s="376"/>
      <c r="D262" s="1"/>
      <c r="E262" s="295" t="s">
        <v>1023</v>
      </c>
      <c r="F262" s="295" t="s">
        <v>396</v>
      </c>
      <c r="G262" s="1"/>
      <c r="H262" s="1"/>
      <c r="I262" s="295"/>
      <c r="J262" s="295"/>
      <c r="K262" s="295"/>
      <c r="L262" s="295"/>
      <c r="M262" s="295"/>
      <c r="N262" s="295"/>
      <c r="O262" s="295"/>
      <c r="P262" s="295"/>
      <c r="Q262" s="295"/>
      <c r="R262" s="295"/>
      <c r="S262" s="295"/>
      <c r="T262" s="1"/>
      <c r="U262" s="1"/>
      <c r="V262" s="1"/>
      <c r="W262" s="1"/>
      <c r="X262" s="1"/>
      <c r="Y262" s="1"/>
      <c r="Z262" s="1"/>
      <c r="AA262" s="1"/>
      <c r="AB262" s="1"/>
      <c r="AC262" s="1"/>
      <c r="AD262" s="1"/>
      <c r="AE262" s="1"/>
      <c r="AF262" s="1"/>
      <c r="AG262" s="1"/>
      <c r="AH262" s="1"/>
      <c r="AI262" s="1"/>
      <c r="AJ262" s="1"/>
      <c r="AK262" s="1"/>
      <c r="AL262" s="1"/>
    </row>
    <row r="263" spans="1:38">
      <c r="A263" s="1"/>
      <c r="B263" s="376"/>
      <c r="C263" s="376"/>
      <c r="D263" s="1"/>
      <c r="E263" s="376"/>
      <c r="F263" s="295" t="s">
        <v>1137</v>
      </c>
      <c r="G263" s="1"/>
      <c r="H263" s="1"/>
      <c r="I263" s="295"/>
      <c r="J263" s="295"/>
      <c r="K263" s="295"/>
      <c r="L263" s="295"/>
      <c r="M263" s="295"/>
      <c r="N263" s="295"/>
      <c r="O263" s="295"/>
      <c r="P263" s="295"/>
      <c r="Q263" s="295"/>
      <c r="R263" s="295"/>
      <c r="S263" s="295"/>
      <c r="T263" s="1"/>
      <c r="U263" s="1"/>
      <c r="V263" s="1"/>
      <c r="W263" s="1"/>
      <c r="X263" s="1"/>
      <c r="Y263" s="1"/>
      <c r="Z263" s="1"/>
      <c r="AA263" s="1"/>
      <c r="AB263" s="1"/>
      <c r="AC263" s="1"/>
      <c r="AD263" s="1"/>
      <c r="AE263" s="1"/>
      <c r="AF263" s="1"/>
      <c r="AG263" s="1"/>
      <c r="AH263" s="1"/>
      <c r="AI263" s="1"/>
      <c r="AJ263" s="1"/>
      <c r="AK263" s="1"/>
      <c r="AL263" s="1"/>
    </row>
    <row r="264" spans="1:38">
      <c r="A264" s="1"/>
      <c r="B264" s="376"/>
      <c r="C264" s="376"/>
      <c r="D264" s="1"/>
      <c r="E264" s="295" t="s">
        <v>486</v>
      </c>
      <c r="F264" s="295" t="s">
        <v>1166</v>
      </c>
      <c r="G264" s="1"/>
      <c r="H264" s="1"/>
      <c r="I264" s="295"/>
      <c r="J264" s="295"/>
      <c r="K264" s="295"/>
      <c r="L264" s="295"/>
      <c r="M264" s="295"/>
      <c r="N264" s="295"/>
      <c r="O264" s="295"/>
      <c r="P264" s="295"/>
      <c r="Q264" s="295"/>
      <c r="R264" s="295"/>
      <c r="S264" s="295"/>
      <c r="T264" s="1"/>
      <c r="U264" s="1"/>
      <c r="V264" s="1"/>
      <c r="W264" s="1"/>
      <c r="X264" s="1"/>
      <c r="Y264" s="1"/>
      <c r="Z264" s="1"/>
      <c r="AA264" s="1"/>
      <c r="AB264" s="1"/>
      <c r="AC264" s="1"/>
      <c r="AD264" s="1"/>
      <c r="AE264" s="1"/>
      <c r="AF264" s="1"/>
      <c r="AG264" s="1"/>
      <c r="AH264" s="1"/>
      <c r="AI264" s="1"/>
      <c r="AJ264" s="1"/>
      <c r="AK264" s="1"/>
      <c r="AL264" s="1"/>
    </row>
    <row r="265" spans="1:38">
      <c r="A265" s="1"/>
      <c r="B265" s="376"/>
      <c r="C265" s="376"/>
      <c r="D265" s="1"/>
      <c r="E265" s="376"/>
      <c r="F265" s="295"/>
      <c r="G265" s="1"/>
      <c r="H265" s="295"/>
      <c r="I265" s="295"/>
      <c r="J265" s="295"/>
      <c r="K265" s="295"/>
      <c r="L265" s="295"/>
      <c r="M265" s="295"/>
      <c r="N265" s="295"/>
      <c r="O265" s="295"/>
      <c r="P265" s="295"/>
      <c r="Q265" s="295"/>
      <c r="R265" s="295"/>
      <c r="S265" s="295"/>
      <c r="T265" s="1"/>
      <c r="U265" s="1"/>
      <c r="V265" s="1"/>
      <c r="W265" s="1"/>
      <c r="X265" s="1"/>
      <c r="Y265" s="1"/>
      <c r="Z265" s="1"/>
      <c r="AA265" s="1"/>
      <c r="AB265" s="1"/>
      <c r="AC265" s="1"/>
      <c r="AD265" s="1"/>
      <c r="AE265" s="1"/>
      <c r="AF265" s="1"/>
      <c r="AG265" s="1"/>
      <c r="AH265" s="1"/>
      <c r="AI265" s="1"/>
      <c r="AJ265" s="1"/>
      <c r="AK265" s="1"/>
      <c r="AL265" s="1"/>
    </row>
    <row r="266" spans="1:38">
      <c r="A266" s="1"/>
      <c r="B266" s="376"/>
      <c r="C266" s="376"/>
      <c r="D266" s="376" t="s">
        <v>520</v>
      </c>
      <c r="E266" s="376" t="s">
        <v>869</v>
      </c>
      <c r="F266" s="1"/>
      <c r="G266" s="295"/>
      <c r="H266" s="295"/>
      <c r="I266" s="295"/>
      <c r="J266" s="295"/>
      <c r="K266" s="295"/>
      <c r="L266" s="295"/>
      <c r="M266" s="295"/>
      <c r="N266" s="295"/>
      <c r="O266" s="295"/>
      <c r="P266" s="295"/>
      <c r="Q266" s="295"/>
      <c r="R266" s="295"/>
      <c r="S266" s="295"/>
      <c r="T266" s="1"/>
      <c r="U266" s="1"/>
      <c r="V266" s="1"/>
      <c r="W266" s="1"/>
      <c r="X266" s="1"/>
      <c r="Y266" s="1"/>
      <c r="Z266" s="1"/>
      <c r="AA266" s="1"/>
      <c r="AB266" s="1"/>
      <c r="AC266" s="1"/>
      <c r="AD266" s="1"/>
      <c r="AE266" s="1"/>
      <c r="AF266" s="1"/>
      <c r="AG266" s="1"/>
      <c r="AH266" s="1"/>
      <c r="AI266" s="1"/>
      <c r="AJ266" s="1"/>
      <c r="AK266" s="1"/>
      <c r="AL266" s="1"/>
    </row>
    <row r="267" spans="1:38">
      <c r="A267" s="1"/>
      <c r="B267" s="376"/>
      <c r="C267" s="376"/>
      <c r="D267" s="1"/>
      <c r="E267" s="295" t="s">
        <v>49</v>
      </c>
      <c r="F267" s="295"/>
      <c r="G267" s="295"/>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row>
    <row r="268" spans="1:38">
      <c r="A268" s="1"/>
      <c r="B268" s="376"/>
      <c r="C268" s="376"/>
      <c r="D268" s="1"/>
      <c r="E268" s="376"/>
      <c r="F268" s="1"/>
      <c r="G268" s="295"/>
      <c r="H268" s="295"/>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spans="1:38">
      <c r="A269" s="1"/>
      <c r="B269" s="376"/>
      <c r="C269" s="376"/>
      <c r="D269" s="376" t="s">
        <v>942</v>
      </c>
      <c r="E269" s="376" t="s">
        <v>289</v>
      </c>
      <c r="F269" s="1"/>
      <c r="G269" s="295"/>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spans="1:38">
      <c r="A270" s="1"/>
      <c r="B270" s="376"/>
      <c r="C270" s="376"/>
      <c r="D270" s="1"/>
      <c r="E270" s="295" t="s">
        <v>50</v>
      </c>
      <c r="F270" s="295"/>
      <c r="G270" s="295"/>
      <c r="H270" s="1"/>
      <c r="I270" s="1"/>
      <c r="J270" s="295"/>
      <c r="K270" s="295"/>
      <c r="L270" s="295"/>
      <c r="M270" s="295"/>
      <c r="N270" s="295"/>
      <c r="O270" s="295"/>
      <c r="P270" s="295"/>
      <c r="Q270" s="295"/>
      <c r="R270" s="295"/>
      <c r="S270" s="295"/>
      <c r="T270" s="295"/>
      <c r="U270" s="295"/>
      <c r="V270" s="1"/>
      <c r="W270" s="1"/>
      <c r="X270" s="1"/>
      <c r="Y270" s="1"/>
      <c r="Z270" s="1"/>
      <c r="AA270" s="1"/>
      <c r="AB270" s="1"/>
      <c r="AC270" s="1"/>
      <c r="AD270" s="1"/>
      <c r="AE270" s="1"/>
      <c r="AF270" s="1"/>
      <c r="AG270" s="1"/>
      <c r="AH270" s="1"/>
      <c r="AI270" s="1"/>
      <c r="AJ270" s="1"/>
      <c r="AK270" s="1"/>
      <c r="AL270" s="1"/>
    </row>
    <row r="271" spans="1:38">
      <c r="A271" s="1"/>
      <c r="B271" s="376"/>
      <c r="C271" s="376"/>
      <c r="D271" s="1"/>
      <c r="E271" s="295" t="s">
        <v>51</v>
      </c>
      <c r="F271" s="295"/>
      <c r="G271" s="295"/>
      <c r="H271" s="1"/>
      <c r="I271" s="1"/>
      <c r="J271" s="295"/>
      <c r="K271" s="295"/>
      <c r="L271" s="295"/>
      <c r="M271" s="295"/>
      <c r="N271" s="295"/>
      <c r="O271" s="295"/>
      <c r="P271" s="295"/>
      <c r="Q271" s="295"/>
      <c r="R271" s="295"/>
      <c r="S271" s="295"/>
      <c r="T271" s="295"/>
      <c r="U271" s="295"/>
      <c r="V271" s="1"/>
      <c r="W271" s="1"/>
      <c r="X271" s="1"/>
      <c r="Y271" s="1"/>
      <c r="Z271" s="1"/>
      <c r="AA271" s="1"/>
      <c r="AB271" s="1"/>
      <c r="AC271" s="1"/>
      <c r="AD271" s="1"/>
      <c r="AE271" s="1"/>
      <c r="AF271" s="1"/>
      <c r="AG271" s="1"/>
      <c r="AH271" s="1"/>
      <c r="AI271" s="1"/>
      <c r="AJ271" s="1"/>
      <c r="AK271" s="1"/>
      <c r="AL271" s="1"/>
    </row>
    <row r="272" spans="1:38">
      <c r="A272" s="1"/>
      <c r="B272" s="376"/>
      <c r="C272" s="376"/>
      <c r="D272" s="1"/>
      <c r="E272" s="376"/>
      <c r="F272" s="1"/>
      <c r="G272" s="295"/>
      <c r="H272" s="295"/>
      <c r="I272" s="1"/>
      <c r="J272" s="295"/>
      <c r="K272" s="295"/>
      <c r="L272" s="295"/>
      <c r="M272" s="295"/>
      <c r="N272" s="295"/>
      <c r="O272" s="295"/>
      <c r="P272" s="295"/>
      <c r="Q272" s="295"/>
      <c r="R272" s="295"/>
      <c r="S272" s="295"/>
      <c r="T272" s="295"/>
      <c r="U272" s="295"/>
      <c r="V272" s="1"/>
      <c r="W272" s="1"/>
      <c r="X272" s="1"/>
      <c r="Y272" s="1"/>
      <c r="Z272" s="1"/>
      <c r="AA272" s="1"/>
      <c r="AB272" s="1"/>
      <c r="AC272" s="1"/>
      <c r="AD272" s="1"/>
      <c r="AE272" s="1"/>
      <c r="AF272" s="1"/>
      <c r="AG272" s="1"/>
      <c r="AH272" s="1"/>
      <c r="AI272" s="1"/>
      <c r="AJ272" s="1"/>
      <c r="AK272" s="1"/>
      <c r="AL272" s="1"/>
    </row>
    <row r="273" spans="1:38">
      <c r="A273" s="1"/>
      <c r="B273" s="376"/>
      <c r="C273" s="1"/>
      <c r="D273" s="376" t="s">
        <v>829</v>
      </c>
      <c r="E273" s="376" t="s">
        <v>168</v>
      </c>
      <c r="F273" s="1"/>
      <c r="G273" s="295"/>
      <c r="H273" s="295"/>
      <c r="I273" s="1"/>
      <c r="J273" s="295"/>
      <c r="K273" s="295"/>
      <c r="L273" s="295"/>
      <c r="M273" s="295"/>
      <c r="N273" s="295"/>
      <c r="O273" s="295"/>
      <c r="P273" s="295"/>
      <c r="Q273" s="295"/>
      <c r="R273" s="295"/>
      <c r="S273" s="295"/>
      <c r="T273" s="295"/>
      <c r="U273" s="295"/>
      <c r="V273" s="1"/>
      <c r="W273" s="1"/>
      <c r="X273" s="1"/>
      <c r="Y273" s="1"/>
      <c r="Z273" s="1"/>
      <c r="AA273" s="1"/>
      <c r="AB273" s="1"/>
      <c r="AC273" s="1"/>
      <c r="AD273" s="1"/>
      <c r="AE273" s="1"/>
      <c r="AF273" s="1"/>
      <c r="AG273" s="1"/>
      <c r="AH273" s="1"/>
      <c r="AI273" s="1"/>
      <c r="AJ273" s="1"/>
      <c r="AK273" s="1"/>
      <c r="AL273" s="1"/>
    </row>
    <row r="274" spans="1:38">
      <c r="A274" s="1"/>
      <c r="B274" s="376"/>
      <c r="C274" s="1"/>
      <c r="D274" s="295"/>
      <c r="E274" s="301" t="s">
        <v>2270</v>
      </c>
      <c r="F274" s="1"/>
      <c r="G274" s="1"/>
      <c r="H274" s="1"/>
      <c r="I274" s="1"/>
      <c r="J274" s="295"/>
      <c r="K274" s="295"/>
      <c r="L274" s="295"/>
      <c r="M274" s="295"/>
      <c r="N274" s="295"/>
      <c r="O274" s="295"/>
      <c r="P274" s="295"/>
      <c r="Q274" s="295"/>
      <c r="R274" s="295"/>
      <c r="S274" s="295"/>
      <c r="T274" s="295"/>
      <c r="U274" s="295"/>
      <c r="V274" s="1"/>
      <c r="W274" s="1"/>
      <c r="X274" s="1"/>
      <c r="Y274" s="1"/>
      <c r="Z274" s="1"/>
      <c r="AA274" s="1"/>
      <c r="AB274" s="1"/>
      <c r="AC274" s="1"/>
      <c r="AD274" s="1"/>
      <c r="AE274" s="1"/>
      <c r="AF274" s="1"/>
      <c r="AG274" s="1"/>
      <c r="AH274" s="1"/>
      <c r="AI274" s="1"/>
      <c r="AJ274" s="1"/>
      <c r="AK274" s="1"/>
      <c r="AL274" s="1"/>
    </row>
    <row r="275" spans="1:38">
      <c r="A275" s="1"/>
      <c r="B275" s="376"/>
      <c r="C275" s="1"/>
      <c r="D275" s="295"/>
      <c r="E275" s="301" t="s">
        <v>2271</v>
      </c>
      <c r="F275" s="295"/>
      <c r="G275" s="1"/>
      <c r="H275" s="1"/>
      <c r="I275" s="1"/>
      <c r="J275" s="295"/>
      <c r="K275" s="295"/>
      <c r="L275" s="295"/>
      <c r="M275" s="295"/>
      <c r="N275" s="295"/>
      <c r="O275" s="295"/>
      <c r="P275" s="295"/>
      <c r="Q275" s="295"/>
      <c r="R275" s="295"/>
      <c r="S275" s="295"/>
      <c r="T275" s="295"/>
      <c r="U275" s="295"/>
      <c r="V275" s="1"/>
      <c r="W275" s="1"/>
      <c r="X275" s="1"/>
      <c r="Y275" s="1"/>
      <c r="Z275" s="1"/>
      <c r="AA275" s="1"/>
      <c r="AB275" s="1"/>
      <c r="AC275" s="1"/>
      <c r="AD275" s="1"/>
      <c r="AE275" s="1"/>
      <c r="AF275" s="1"/>
      <c r="AG275" s="1"/>
      <c r="AH275" s="1"/>
      <c r="AI275" s="1"/>
      <c r="AJ275" s="1"/>
      <c r="AK275" s="1"/>
      <c r="AL275" s="1"/>
    </row>
    <row r="276" spans="1:38">
      <c r="A276" s="1"/>
      <c r="B276" s="376"/>
      <c r="C276" s="1"/>
      <c r="D276" s="295"/>
      <c r="E276" s="295"/>
      <c r="F276" s="1"/>
      <c r="G276" s="1"/>
      <c r="H276" s="1"/>
      <c r="I276" s="1"/>
      <c r="J276" s="295"/>
      <c r="K276" s="295"/>
      <c r="L276" s="295"/>
      <c r="M276" s="295"/>
      <c r="N276" s="295"/>
      <c r="O276" s="295"/>
      <c r="P276" s="295"/>
      <c r="Q276" s="295"/>
      <c r="R276" s="295"/>
      <c r="S276" s="295"/>
      <c r="T276" s="295"/>
      <c r="U276" s="295"/>
      <c r="V276" s="1"/>
      <c r="W276" s="1"/>
      <c r="X276" s="1"/>
      <c r="Y276" s="1"/>
      <c r="Z276" s="1"/>
      <c r="AA276" s="1"/>
      <c r="AB276" s="1"/>
      <c r="AC276" s="1"/>
      <c r="AD276" s="1"/>
      <c r="AE276" s="1"/>
      <c r="AF276" s="1"/>
      <c r="AG276" s="1"/>
      <c r="AH276" s="1"/>
      <c r="AI276" s="1"/>
      <c r="AJ276" s="1"/>
      <c r="AK276" s="1"/>
      <c r="AL276" s="1"/>
    </row>
    <row r="277" spans="1:38">
      <c r="A277" s="1"/>
      <c r="B277" s="376"/>
      <c r="C277" s="1"/>
      <c r="D277" s="376" t="s">
        <v>559</v>
      </c>
      <c r="E277" s="376" t="s">
        <v>290</v>
      </c>
      <c r="F277" s="1"/>
      <c r="G277" s="1"/>
      <c r="H277" s="1"/>
      <c r="I277" s="1"/>
      <c r="J277" s="1"/>
      <c r="K277" s="295"/>
      <c r="L277" s="295"/>
      <c r="M277" s="295"/>
      <c r="N277" s="295"/>
      <c r="O277" s="295"/>
      <c r="P277" s="295"/>
      <c r="Q277" s="295"/>
      <c r="R277" s="295"/>
      <c r="S277" s="295"/>
      <c r="T277" s="1"/>
      <c r="U277" s="1"/>
      <c r="V277" s="1"/>
      <c r="W277" s="1"/>
      <c r="X277" s="1"/>
      <c r="Y277" s="1"/>
      <c r="Z277" s="1"/>
      <c r="AA277" s="1"/>
      <c r="AB277" s="1"/>
      <c r="AC277" s="1"/>
      <c r="AD277" s="1"/>
      <c r="AE277" s="1"/>
      <c r="AF277" s="1"/>
      <c r="AG277" s="1"/>
      <c r="AH277" s="1"/>
      <c r="AI277" s="1"/>
      <c r="AJ277" s="1"/>
      <c r="AK277" s="1"/>
      <c r="AL277" s="1"/>
    </row>
    <row r="278" spans="1:38">
      <c r="A278" s="1"/>
      <c r="B278" s="376"/>
      <c r="C278" s="1"/>
      <c r="D278" s="376"/>
      <c r="E278" s="1" t="s">
        <v>52</v>
      </c>
      <c r="F278" s="1"/>
      <c r="G278" s="1"/>
      <c r="H278" s="1"/>
      <c r="I278" s="1"/>
      <c r="J278" s="1"/>
      <c r="K278" s="295"/>
      <c r="L278" s="295"/>
      <c r="M278" s="295"/>
      <c r="N278" s="295"/>
      <c r="O278" s="295"/>
      <c r="P278" s="295"/>
      <c r="Q278" s="295"/>
      <c r="R278" s="295"/>
      <c r="S278" s="295"/>
      <c r="T278" s="1"/>
      <c r="U278" s="1"/>
      <c r="V278" s="1"/>
      <c r="W278" s="1"/>
      <c r="X278" s="1"/>
      <c r="Y278" s="1"/>
      <c r="Z278" s="1"/>
      <c r="AA278" s="1"/>
      <c r="AB278" s="1"/>
      <c r="AC278" s="1"/>
      <c r="AD278" s="1"/>
      <c r="AE278" s="1"/>
      <c r="AF278" s="1"/>
      <c r="AG278" s="1"/>
      <c r="AH278" s="1"/>
      <c r="AI278" s="1"/>
      <c r="AJ278" s="1"/>
      <c r="AK278" s="1"/>
      <c r="AL278" s="1"/>
    </row>
    <row r="279" spans="1:38">
      <c r="A279" s="1"/>
      <c r="B279" s="376"/>
      <c r="C279" s="1"/>
      <c r="D279" s="295"/>
      <c r="E279" s="295" t="s">
        <v>1355</v>
      </c>
      <c r="F279" s="295"/>
      <c r="G279" s="1"/>
      <c r="H279" s="1"/>
      <c r="I279" s="295"/>
      <c r="J279" s="295"/>
      <c r="K279" s="295"/>
      <c r="L279" s="295"/>
      <c r="M279" s="295"/>
      <c r="N279" s="295"/>
      <c r="O279" s="295"/>
      <c r="P279" s="295"/>
      <c r="Q279" s="295"/>
      <c r="R279" s="295"/>
      <c r="S279" s="295"/>
      <c r="T279" s="1"/>
      <c r="U279" s="1"/>
      <c r="V279" s="1"/>
      <c r="W279" s="1"/>
      <c r="X279" s="1"/>
      <c r="Y279" s="1"/>
      <c r="Z279" s="1"/>
      <c r="AA279" s="1"/>
      <c r="AB279" s="1"/>
      <c r="AC279" s="1"/>
      <c r="AD279" s="1"/>
      <c r="AE279" s="1"/>
      <c r="AF279" s="1"/>
      <c r="AG279" s="1"/>
      <c r="AH279" s="1"/>
      <c r="AI279" s="1"/>
      <c r="AJ279" s="1"/>
      <c r="AK279" s="1"/>
      <c r="AL279" s="1"/>
    </row>
    <row r="280" spans="1:38">
      <c r="A280" s="1"/>
      <c r="B280" s="376"/>
      <c r="C280" s="1"/>
      <c r="D280" s="376"/>
      <c r="E280" s="295"/>
      <c r="F280" s="1"/>
      <c r="G280" s="1"/>
      <c r="H280" s="1"/>
      <c r="I280" s="295"/>
      <c r="J280" s="295"/>
      <c r="K280" s="295"/>
      <c r="L280" s="295"/>
      <c r="M280" s="295"/>
      <c r="N280" s="295"/>
      <c r="O280" s="295"/>
      <c r="P280" s="295"/>
      <c r="Q280" s="295"/>
      <c r="R280" s="295"/>
      <c r="S280" s="295"/>
      <c r="T280" s="1"/>
      <c r="U280" s="1"/>
      <c r="V280" s="1"/>
      <c r="W280" s="1"/>
      <c r="X280" s="1"/>
      <c r="Y280" s="1"/>
      <c r="Z280" s="1"/>
      <c r="AA280" s="1"/>
      <c r="AB280" s="1"/>
      <c r="AC280" s="1"/>
      <c r="AD280" s="1"/>
      <c r="AE280" s="1"/>
      <c r="AF280" s="1"/>
      <c r="AG280" s="1"/>
      <c r="AH280" s="1"/>
      <c r="AI280" s="1"/>
      <c r="AJ280" s="1"/>
      <c r="AK280" s="1"/>
      <c r="AL280" s="1"/>
    </row>
    <row r="281" spans="1:38">
      <c r="A281" s="1"/>
      <c r="B281" s="376"/>
      <c r="C281" s="1"/>
      <c r="D281" s="376" t="s">
        <v>305</v>
      </c>
      <c r="E281" s="376" t="s">
        <v>404</v>
      </c>
      <c r="F281" s="1"/>
      <c r="G281" s="295"/>
      <c r="H281" s="295"/>
      <c r="I281" s="295"/>
      <c r="J281" s="295"/>
      <c r="K281" s="295"/>
      <c r="L281" s="295"/>
      <c r="M281" s="295"/>
      <c r="N281" s="1"/>
      <c r="O281" s="1"/>
      <c r="P281" s="295"/>
      <c r="Q281" s="295"/>
      <c r="R281" s="295"/>
      <c r="S281" s="295"/>
      <c r="T281" s="1"/>
      <c r="U281" s="1"/>
      <c r="V281" s="1"/>
      <c r="W281" s="1"/>
      <c r="X281" s="1"/>
      <c r="Y281" s="1"/>
      <c r="Z281" s="1"/>
      <c r="AA281" s="1"/>
      <c r="AB281" s="1"/>
      <c r="AC281" s="1"/>
      <c r="AD281" s="1"/>
      <c r="AE281" s="1"/>
      <c r="AF281" s="1"/>
      <c r="AG281" s="1"/>
      <c r="AH281" s="1"/>
      <c r="AI281" s="1"/>
      <c r="AJ281" s="1"/>
      <c r="AK281" s="1"/>
      <c r="AL281" s="1"/>
    </row>
    <row r="282" spans="1:38">
      <c r="A282" s="1"/>
      <c r="B282" s="376"/>
      <c r="C282" s="1"/>
      <c r="D282" s="376"/>
      <c r="E282" s="1" t="s">
        <v>56</v>
      </c>
      <c r="F282" s="1"/>
      <c r="G282" s="295"/>
      <c r="H282" s="295"/>
      <c r="I282" s="295"/>
      <c r="J282" s="295"/>
      <c r="K282" s="295"/>
      <c r="L282" s="295"/>
      <c r="M282" s="295"/>
      <c r="N282" s="1"/>
      <c r="O282" s="1"/>
      <c r="P282" s="295"/>
      <c r="Q282" s="295"/>
      <c r="R282" s="295"/>
      <c r="S282" s="295"/>
      <c r="T282" s="1"/>
      <c r="U282" s="1"/>
      <c r="V282" s="1"/>
      <c r="W282" s="1"/>
      <c r="X282" s="1"/>
      <c r="Y282" s="1"/>
      <c r="Z282" s="1"/>
      <c r="AA282" s="1"/>
      <c r="AB282" s="1"/>
      <c r="AC282" s="1"/>
      <c r="AD282" s="1"/>
      <c r="AE282" s="1"/>
      <c r="AF282" s="1"/>
      <c r="AG282" s="1"/>
      <c r="AH282" s="1"/>
      <c r="AI282" s="1"/>
      <c r="AJ282" s="1"/>
      <c r="AK282" s="1"/>
      <c r="AL282" s="1"/>
    </row>
    <row r="283" spans="1:38">
      <c r="A283" s="1"/>
      <c r="B283" s="376"/>
      <c r="C283" s="1"/>
      <c r="D283" s="376"/>
      <c r="E283" s="1" t="s">
        <v>57</v>
      </c>
      <c r="F283" s="1"/>
      <c r="G283" s="295"/>
      <c r="H283" s="295"/>
      <c r="I283" s="295"/>
      <c r="J283" s="295"/>
      <c r="K283" s="295"/>
      <c r="L283" s="295"/>
      <c r="M283" s="295"/>
      <c r="N283" s="1"/>
      <c r="O283" s="1"/>
      <c r="P283" s="295"/>
      <c r="Q283" s="295"/>
      <c r="R283" s="295"/>
      <c r="S283" s="295"/>
      <c r="T283" s="1"/>
      <c r="U283" s="1"/>
      <c r="V283" s="1"/>
      <c r="W283" s="1"/>
      <c r="X283" s="1"/>
      <c r="Y283" s="1"/>
      <c r="Z283" s="1"/>
      <c r="AA283" s="1"/>
      <c r="AB283" s="1"/>
      <c r="AC283" s="1"/>
      <c r="AD283" s="1"/>
      <c r="AE283" s="1"/>
      <c r="AF283" s="1"/>
      <c r="AG283" s="1"/>
      <c r="AH283" s="1"/>
      <c r="AI283" s="1"/>
      <c r="AJ283" s="1"/>
      <c r="AK283" s="1"/>
      <c r="AL283" s="1"/>
    </row>
    <row r="284" spans="1:38">
      <c r="A284" s="1"/>
      <c r="B284" s="376"/>
      <c r="C284" s="1"/>
      <c r="D284" s="376"/>
      <c r="E284" s="1114" t="s">
        <v>1829</v>
      </c>
      <c r="F284" s="1114"/>
      <c r="G284" s="295"/>
      <c r="H284" s="1114"/>
      <c r="I284" s="1114"/>
      <c r="J284" s="295"/>
      <c r="K284" s="295"/>
      <c r="L284" s="295"/>
      <c r="M284" s="295"/>
      <c r="N284" s="1"/>
      <c r="O284" s="1"/>
      <c r="P284" s="295"/>
      <c r="Q284" s="295"/>
      <c r="R284" s="295"/>
      <c r="S284" s="295"/>
      <c r="T284" s="1"/>
      <c r="U284" s="1"/>
      <c r="V284" s="1"/>
      <c r="W284" s="1"/>
      <c r="X284" s="1"/>
      <c r="Y284" s="1"/>
      <c r="Z284" s="1"/>
      <c r="AA284" s="1"/>
      <c r="AB284" s="1"/>
      <c r="AC284" s="1"/>
      <c r="AD284" s="1"/>
      <c r="AE284" s="1"/>
      <c r="AF284" s="1"/>
      <c r="AG284" s="1"/>
      <c r="AH284" s="1"/>
      <c r="AI284" s="1"/>
      <c r="AJ284" s="1"/>
      <c r="AK284" s="1"/>
      <c r="AL284" s="1"/>
    </row>
    <row r="285" spans="1:38">
      <c r="A285" s="1"/>
      <c r="B285" s="376"/>
      <c r="C285" s="1"/>
      <c r="D285" s="376"/>
      <c r="E285" s="1128" t="s">
        <v>1194</v>
      </c>
      <c r="F285" s="1"/>
      <c r="G285" s="295"/>
      <c r="H285" s="1128"/>
      <c r="I285" s="1128"/>
      <c r="J285" s="295"/>
      <c r="K285" s="295"/>
      <c r="L285" s="295"/>
      <c r="M285" s="295"/>
      <c r="N285" s="1"/>
      <c r="O285" s="1"/>
      <c r="P285" s="295"/>
      <c r="Q285" s="295"/>
      <c r="R285" s="295"/>
      <c r="S285" s="295"/>
      <c r="T285" s="1"/>
      <c r="U285" s="1"/>
      <c r="V285" s="1"/>
      <c r="W285" s="1"/>
      <c r="X285" s="1"/>
      <c r="Y285" s="1"/>
      <c r="Z285" s="1"/>
      <c r="AA285" s="1"/>
      <c r="AB285" s="1"/>
      <c r="AC285" s="1"/>
      <c r="AD285" s="1"/>
      <c r="AE285" s="1"/>
      <c r="AF285" s="1"/>
      <c r="AG285" s="1"/>
      <c r="AH285" s="1"/>
      <c r="AI285" s="1"/>
      <c r="AJ285" s="1"/>
      <c r="AK285" s="1"/>
      <c r="AL285" s="1"/>
    </row>
    <row r="286" spans="1:38">
      <c r="A286" s="1"/>
      <c r="B286" s="376"/>
      <c r="C286" s="1"/>
      <c r="D286" s="376"/>
      <c r="E286" s="295"/>
      <c r="F286" s="295"/>
      <c r="G286" s="295"/>
      <c r="H286" s="295"/>
      <c r="I286" s="295"/>
      <c r="J286" s="295"/>
      <c r="K286" s="295"/>
      <c r="L286" s="295"/>
      <c r="M286" s="295"/>
      <c r="N286" s="1"/>
      <c r="O286" s="1"/>
      <c r="P286" s="295"/>
      <c r="Q286" s="295"/>
      <c r="R286" s="295"/>
      <c r="S286" s="295"/>
      <c r="T286" s="1"/>
      <c r="U286" s="1"/>
      <c r="V286" s="1"/>
      <c r="W286" s="1"/>
      <c r="X286" s="1"/>
      <c r="Y286" s="1"/>
      <c r="Z286" s="1"/>
      <c r="AA286" s="1"/>
      <c r="AB286" s="1"/>
      <c r="AC286" s="1"/>
      <c r="AD286" s="1"/>
      <c r="AE286" s="1"/>
      <c r="AF286" s="1"/>
      <c r="AG286" s="1"/>
      <c r="AH286" s="1"/>
      <c r="AI286" s="1"/>
      <c r="AJ286" s="1"/>
      <c r="AK286" s="1"/>
      <c r="AL286" s="1"/>
    </row>
    <row r="287" spans="1:38">
      <c r="A287" s="1"/>
      <c r="B287" s="376"/>
      <c r="C287" s="1"/>
      <c r="D287" s="376" t="s">
        <v>805</v>
      </c>
      <c r="E287" s="376" t="s">
        <v>147</v>
      </c>
      <c r="F287" s="1"/>
      <c r="G287" s="1"/>
      <c r="H287" s="1"/>
      <c r="I287" s="1"/>
      <c r="J287" s="1"/>
      <c r="K287" s="295"/>
      <c r="L287" s="295"/>
      <c r="M287" s="295"/>
      <c r="N287" s="295"/>
      <c r="O287" s="295"/>
      <c r="P287" s="295"/>
      <c r="Q287" s="295"/>
      <c r="R287" s="295"/>
      <c r="S287" s="295"/>
      <c r="T287" s="1"/>
      <c r="U287" s="1"/>
      <c r="V287" s="1"/>
      <c r="W287" s="1"/>
      <c r="X287" s="1"/>
      <c r="Y287" s="1"/>
      <c r="Z287" s="1"/>
      <c r="AA287" s="1"/>
      <c r="AB287" s="1"/>
      <c r="AC287" s="1"/>
      <c r="AD287" s="1"/>
      <c r="AE287" s="1"/>
      <c r="AF287" s="1"/>
      <c r="AG287" s="1"/>
      <c r="AH287" s="1"/>
      <c r="AI287" s="1"/>
      <c r="AJ287" s="1"/>
      <c r="AK287" s="1"/>
      <c r="AL287" s="1"/>
    </row>
    <row r="288" spans="1:38">
      <c r="A288" s="1"/>
      <c r="B288" s="376"/>
      <c r="C288" s="1"/>
      <c r="D288" s="295"/>
      <c r="E288" s="295" t="s">
        <v>1016</v>
      </c>
      <c r="F288" s="295" t="s">
        <v>148</v>
      </c>
      <c r="G288" s="295"/>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row>
    <row r="289" spans="1:38">
      <c r="A289" s="1"/>
      <c r="B289" s="376"/>
      <c r="C289" s="1"/>
      <c r="D289" s="295"/>
      <c r="E289" s="295"/>
      <c r="F289" s="1114" t="s">
        <v>1830</v>
      </c>
      <c r="G289" s="1114"/>
      <c r="H289" s="1114"/>
      <c r="I289" s="1114"/>
      <c r="J289" s="1114"/>
      <c r="K289" s="1114"/>
      <c r="L289" s="1114"/>
      <c r="M289" s="1114"/>
      <c r="N289" s="1114"/>
      <c r="O289" s="1114"/>
      <c r="P289" s="1114"/>
      <c r="Q289" s="1114"/>
      <c r="R289" s="1114"/>
      <c r="S289" s="1114"/>
      <c r="T289" s="1114"/>
      <c r="U289" s="1114"/>
      <c r="V289" s="1114"/>
      <c r="W289" s="1114"/>
      <c r="X289" s="1114"/>
      <c r="Y289" s="1"/>
      <c r="Z289" s="1"/>
      <c r="AA289" s="1"/>
      <c r="AB289" s="1"/>
      <c r="AC289" s="1"/>
      <c r="AD289" s="1"/>
      <c r="AE289" s="1"/>
      <c r="AF289" s="1"/>
      <c r="AG289" s="1"/>
      <c r="AH289" s="1"/>
      <c r="AI289" s="1"/>
      <c r="AJ289" s="1"/>
      <c r="AK289" s="1"/>
      <c r="AL289" s="1"/>
    </row>
    <row r="290" spans="1:38">
      <c r="A290" s="1"/>
      <c r="B290" s="376"/>
      <c r="C290" s="1"/>
      <c r="D290" s="295"/>
      <c r="E290" s="295" t="s">
        <v>1017</v>
      </c>
      <c r="F290" s="295" t="s">
        <v>1127</v>
      </c>
      <c r="G290" s="295"/>
      <c r="H290" s="1"/>
      <c r="I290" s="1"/>
      <c r="J290" s="1"/>
      <c r="K290" s="1"/>
      <c r="L290" s="295"/>
      <c r="M290" s="295"/>
      <c r="N290" s="295"/>
      <c r="O290" s="295"/>
      <c r="P290" s="295"/>
      <c r="Q290" s="295"/>
      <c r="R290" s="295"/>
      <c r="S290" s="295"/>
      <c r="T290" s="295"/>
      <c r="U290" s="295"/>
      <c r="V290" s="295"/>
      <c r="W290" s="295"/>
      <c r="X290" s="1"/>
      <c r="Y290" s="1"/>
      <c r="Z290" s="1"/>
      <c r="AA290" s="1"/>
      <c r="AB290" s="1"/>
      <c r="AC290" s="1"/>
      <c r="AD290" s="1"/>
      <c r="AE290" s="1"/>
      <c r="AF290" s="1"/>
      <c r="AG290" s="1"/>
      <c r="AH290" s="1"/>
      <c r="AI290" s="1"/>
      <c r="AJ290" s="1"/>
      <c r="AK290" s="1"/>
      <c r="AL290" s="1"/>
    </row>
    <row r="291" spans="1:38">
      <c r="A291" s="1"/>
      <c r="B291" s="376"/>
      <c r="C291" s="1"/>
      <c r="D291" s="295"/>
      <c r="E291" s="295" t="s">
        <v>1023</v>
      </c>
      <c r="F291" s="295" t="s">
        <v>55</v>
      </c>
      <c r="G291" s="295"/>
      <c r="H291" s="295"/>
      <c r="I291" s="1"/>
      <c r="J291" s="1"/>
      <c r="K291" s="295"/>
      <c r="L291" s="295"/>
      <c r="M291" s="295"/>
      <c r="N291" s="295"/>
      <c r="O291" s="295"/>
      <c r="P291" s="295"/>
      <c r="Q291" s="295"/>
      <c r="R291" s="295"/>
      <c r="S291" s="295"/>
      <c r="T291" s="295"/>
      <c r="U291" s="295"/>
      <c r="V291" s="295"/>
      <c r="W291" s="295"/>
      <c r="X291" s="1"/>
      <c r="Y291" s="1"/>
      <c r="Z291" s="1"/>
      <c r="AA291" s="1"/>
      <c r="AB291" s="1"/>
      <c r="AC291" s="1"/>
      <c r="AD291" s="1"/>
      <c r="AE291" s="1"/>
      <c r="AF291" s="1"/>
      <c r="AG291" s="1"/>
      <c r="AH291" s="1"/>
      <c r="AI291" s="1"/>
      <c r="AJ291" s="1"/>
      <c r="AK291" s="1"/>
      <c r="AL291" s="1"/>
    </row>
    <row r="292" spans="1:38">
      <c r="A292" s="1"/>
      <c r="B292" s="376"/>
      <c r="C292" s="1"/>
      <c r="D292" s="295"/>
      <c r="E292" s="295"/>
      <c r="F292" s="295" t="s">
        <v>911</v>
      </c>
      <c r="G292" s="295" t="s">
        <v>615</v>
      </c>
      <c r="H292" s="1"/>
      <c r="I292" s="1"/>
      <c r="J292" s="1"/>
      <c r="K292" s="295"/>
      <c r="L292" s="295"/>
      <c r="M292" s="295"/>
      <c r="N292" s="295"/>
      <c r="O292" s="295"/>
      <c r="P292" s="295"/>
      <c r="Q292" s="295"/>
      <c r="R292" s="295"/>
      <c r="S292" s="295"/>
      <c r="T292" s="295"/>
      <c r="U292" s="295"/>
      <c r="V292" s="295"/>
      <c r="W292" s="295"/>
      <c r="X292" s="1"/>
      <c r="Y292" s="1"/>
      <c r="Z292" s="1"/>
      <c r="AA292" s="1"/>
      <c r="AB292" s="1"/>
      <c r="AC292" s="1"/>
      <c r="AD292" s="1"/>
      <c r="AE292" s="1"/>
      <c r="AF292" s="1"/>
      <c r="AG292" s="1"/>
      <c r="AH292" s="1"/>
      <c r="AI292" s="1"/>
      <c r="AJ292" s="1"/>
      <c r="AK292" s="1"/>
      <c r="AL292" s="1"/>
    </row>
    <row r="293" spans="1:38">
      <c r="A293" s="1"/>
      <c r="B293" s="376"/>
      <c r="C293" s="1"/>
      <c r="D293" s="295"/>
      <c r="E293" s="295"/>
      <c r="F293" s="295" t="s">
        <v>79</v>
      </c>
      <c r="G293" s="295" t="s">
        <v>1356</v>
      </c>
      <c r="H293" s="295"/>
      <c r="I293" s="1"/>
      <c r="J293" s="1"/>
      <c r="K293" s="295"/>
      <c r="L293" s="295"/>
      <c r="M293" s="295"/>
      <c r="N293" s="295"/>
      <c r="O293" s="295"/>
      <c r="P293" s="295"/>
      <c r="Q293" s="295"/>
      <c r="R293" s="295"/>
      <c r="S293" s="295"/>
      <c r="T293" s="295"/>
      <c r="U293" s="295"/>
      <c r="V293" s="295"/>
      <c r="W293" s="295"/>
      <c r="X293" s="1"/>
      <c r="Y293" s="1"/>
      <c r="Z293" s="1"/>
      <c r="AA293" s="1"/>
      <c r="AB293" s="1"/>
      <c r="AC293" s="1"/>
      <c r="AD293" s="1"/>
      <c r="AE293" s="1"/>
      <c r="AF293" s="1"/>
      <c r="AG293" s="1"/>
      <c r="AH293" s="1"/>
      <c r="AI293" s="1"/>
      <c r="AJ293" s="1"/>
      <c r="AK293" s="1"/>
      <c r="AL293" s="1"/>
    </row>
    <row r="294" spans="1:38">
      <c r="A294" s="1"/>
      <c r="B294" s="376"/>
      <c r="C294" s="1"/>
      <c r="D294" s="295"/>
      <c r="E294" s="295"/>
      <c r="F294" s="295" t="s">
        <v>603</v>
      </c>
      <c r="G294" s="295" t="s">
        <v>809</v>
      </c>
      <c r="H294" s="1"/>
      <c r="I294" s="1"/>
      <c r="J294" s="1"/>
      <c r="K294" s="295"/>
      <c r="L294" s="295"/>
      <c r="M294" s="295"/>
      <c r="N294" s="295"/>
      <c r="O294" s="295"/>
      <c r="P294" s="295"/>
      <c r="Q294" s="295"/>
      <c r="R294" s="295"/>
      <c r="S294" s="295"/>
      <c r="T294" s="295"/>
      <c r="U294" s="295"/>
      <c r="V294" s="295"/>
      <c r="W294" s="295"/>
      <c r="X294" s="1"/>
      <c r="Y294" s="1"/>
      <c r="Z294" s="1"/>
      <c r="AA294" s="1"/>
      <c r="AB294" s="1"/>
      <c r="AC294" s="1"/>
      <c r="AD294" s="1"/>
      <c r="AE294" s="1"/>
      <c r="AF294" s="1"/>
      <c r="AG294" s="1"/>
      <c r="AH294" s="1"/>
      <c r="AI294" s="1"/>
      <c r="AJ294" s="1"/>
      <c r="AK294" s="1"/>
      <c r="AL294" s="1"/>
    </row>
    <row r="295" spans="1:38">
      <c r="A295" s="1"/>
      <c r="B295" s="376"/>
      <c r="C295" s="1"/>
      <c r="D295" s="295"/>
      <c r="E295" s="295"/>
      <c r="F295" s="295" t="s">
        <v>514</v>
      </c>
      <c r="G295" s="295" t="s">
        <v>616</v>
      </c>
      <c r="H295" s="295"/>
      <c r="I295" s="1"/>
      <c r="J295" s="1"/>
      <c r="K295" s="295"/>
      <c r="L295" s="295"/>
      <c r="M295" s="295"/>
      <c r="N295" s="295"/>
      <c r="O295" s="295"/>
      <c r="P295" s="295"/>
      <c r="Q295" s="295"/>
      <c r="R295" s="295"/>
      <c r="S295" s="295"/>
      <c r="T295" s="295"/>
      <c r="U295" s="295"/>
      <c r="V295" s="295"/>
      <c r="W295" s="295"/>
      <c r="X295" s="1"/>
      <c r="Y295" s="1"/>
      <c r="Z295" s="1"/>
      <c r="AA295" s="1"/>
      <c r="AB295" s="1"/>
      <c r="AC295" s="1"/>
      <c r="AD295" s="1"/>
      <c r="AE295" s="1"/>
      <c r="AF295" s="1"/>
      <c r="AG295" s="1"/>
      <c r="AH295" s="1"/>
      <c r="AI295" s="1"/>
      <c r="AJ295" s="1"/>
      <c r="AK295" s="1"/>
      <c r="AL295" s="1"/>
    </row>
    <row r="296" spans="1:38">
      <c r="A296" s="1"/>
      <c r="B296" s="376"/>
      <c r="C296" s="1"/>
      <c r="D296" s="295"/>
      <c r="E296" s="295"/>
      <c r="F296" s="295" t="s">
        <v>53</v>
      </c>
      <c r="G296" s="295" t="s">
        <v>60</v>
      </c>
      <c r="H296" s="1"/>
      <c r="I296" s="1"/>
      <c r="J296" s="1"/>
      <c r="K296" s="295"/>
      <c r="L296" s="295"/>
      <c r="M296" s="295"/>
      <c r="N296" s="295"/>
      <c r="O296" s="295"/>
      <c r="P296" s="295"/>
      <c r="Q296" s="295"/>
      <c r="R296" s="295"/>
      <c r="S296" s="295"/>
      <c r="T296" s="295"/>
      <c r="U296" s="295"/>
      <c r="V296" s="295"/>
      <c r="W296" s="295"/>
      <c r="X296" s="1"/>
      <c r="Y296" s="1"/>
      <c r="Z296" s="1"/>
      <c r="AA296" s="1"/>
      <c r="AB296" s="1"/>
      <c r="AC296" s="1"/>
      <c r="AD296" s="1"/>
      <c r="AE296" s="1"/>
      <c r="AF296" s="1"/>
      <c r="AG296" s="1"/>
      <c r="AH296" s="1"/>
      <c r="AI296" s="1"/>
      <c r="AJ296" s="1"/>
      <c r="AK296" s="1"/>
      <c r="AL296" s="1"/>
    </row>
    <row r="297" spans="1:38">
      <c r="A297" s="1"/>
      <c r="B297" s="376"/>
      <c r="C297" s="1"/>
      <c r="D297" s="295"/>
      <c r="E297" s="295"/>
      <c r="F297" s="295" t="s">
        <v>54</v>
      </c>
      <c r="G297" s="295" t="s">
        <v>554</v>
      </c>
      <c r="H297" s="295"/>
      <c r="I297" s="1"/>
      <c r="J297" s="1"/>
      <c r="K297" s="295"/>
      <c r="L297" s="295"/>
      <c r="M297" s="295"/>
      <c r="N297" s="295"/>
      <c r="O297" s="295"/>
      <c r="P297" s="295"/>
      <c r="Q297" s="295"/>
      <c r="R297" s="295"/>
      <c r="S297" s="295"/>
      <c r="T297" s="295"/>
      <c r="U297" s="295"/>
      <c r="V297" s="295"/>
      <c r="W297" s="295"/>
      <c r="X297" s="1"/>
      <c r="Y297" s="1"/>
      <c r="Z297" s="1"/>
      <c r="AA297" s="1"/>
      <c r="AB297" s="1"/>
      <c r="AC297" s="1"/>
      <c r="AD297" s="1"/>
      <c r="AE297" s="1"/>
      <c r="AF297" s="1"/>
      <c r="AG297" s="1"/>
      <c r="AH297" s="1"/>
      <c r="AI297" s="1"/>
      <c r="AJ297" s="1"/>
      <c r="AK297" s="1"/>
      <c r="AL297" s="1"/>
    </row>
    <row r="298" spans="1:38">
      <c r="A298" s="1"/>
      <c r="B298" s="376"/>
      <c r="C298" s="1"/>
      <c r="D298" s="295"/>
      <c r="E298" s="295" t="s">
        <v>486</v>
      </c>
      <c r="F298" s="295" t="s">
        <v>530</v>
      </c>
      <c r="G298" s="295"/>
      <c r="H298" s="1"/>
      <c r="I298" s="1"/>
      <c r="J298" s="1"/>
      <c r="K298" s="295"/>
      <c r="L298" s="295"/>
      <c r="M298" s="295"/>
      <c r="N298" s="295"/>
      <c r="O298" s="295"/>
      <c r="P298" s="295"/>
      <c r="Q298" s="295"/>
      <c r="R298" s="295"/>
      <c r="S298" s="295"/>
      <c r="T298" s="295"/>
      <c r="U298" s="295"/>
      <c r="V298" s="295"/>
      <c r="W298" s="295"/>
      <c r="X298" s="1"/>
      <c r="Y298" s="1"/>
      <c r="Z298" s="1"/>
      <c r="AA298" s="1"/>
      <c r="AB298" s="1"/>
      <c r="AC298" s="1"/>
      <c r="AD298" s="1"/>
      <c r="AE298" s="1"/>
      <c r="AF298" s="1"/>
      <c r="AG298" s="1"/>
      <c r="AH298" s="1"/>
      <c r="AI298" s="1"/>
      <c r="AJ298" s="1"/>
      <c r="AK298" s="1"/>
      <c r="AL298" s="1"/>
    </row>
    <row r="299" spans="1:38">
      <c r="A299" s="1"/>
      <c r="B299" s="376"/>
      <c r="C299" s="1"/>
      <c r="D299" s="295"/>
      <c r="E299" s="295" t="s">
        <v>189</v>
      </c>
      <c r="F299" s="295" t="s">
        <v>1357</v>
      </c>
      <c r="G299" s="295"/>
      <c r="H299" s="1"/>
      <c r="I299" s="1"/>
      <c r="J299" s="1"/>
      <c r="K299" s="295"/>
      <c r="L299" s="295"/>
      <c r="M299" s="295"/>
      <c r="N299" s="295"/>
      <c r="O299" s="295"/>
      <c r="P299" s="295"/>
      <c r="Q299" s="295"/>
      <c r="R299" s="295"/>
      <c r="S299" s="295"/>
      <c r="T299" s="295"/>
      <c r="U299" s="295"/>
      <c r="V299" s="295"/>
      <c r="W299" s="295"/>
      <c r="X299" s="1"/>
      <c r="Y299" s="1"/>
      <c r="Z299" s="1"/>
      <c r="AA299" s="1"/>
      <c r="AB299" s="1"/>
      <c r="AC299" s="1"/>
      <c r="AD299" s="1"/>
      <c r="AE299" s="1"/>
      <c r="AF299" s="1"/>
      <c r="AG299" s="1"/>
      <c r="AH299" s="1"/>
      <c r="AI299" s="1"/>
      <c r="AJ299" s="1"/>
      <c r="AK299" s="1"/>
      <c r="AL299" s="1"/>
    </row>
    <row r="300" spans="1:38">
      <c r="A300" s="1"/>
      <c r="B300" s="376"/>
      <c r="C300" s="1"/>
      <c r="D300" s="295"/>
      <c r="E300" s="295"/>
      <c r="F300" s="1116" t="s">
        <v>1131</v>
      </c>
      <c r="G300" s="1114"/>
      <c r="H300" s="1114"/>
      <c r="I300" s="1116"/>
      <c r="J300" s="1116"/>
      <c r="K300" s="1116"/>
      <c r="L300" s="1116"/>
      <c r="M300" s="300"/>
      <c r="N300" s="300"/>
      <c r="O300" s="300"/>
      <c r="P300" s="300"/>
      <c r="Q300" s="300"/>
      <c r="R300" s="300"/>
      <c r="S300" s="300"/>
      <c r="T300" s="300"/>
      <c r="U300" s="300"/>
      <c r="V300" s="300"/>
      <c r="W300" s="300"/>
      <c r="X300" s="284"/>
      <c r="Y300" s="284"/>
      <c r="Z300" s="284"/>
      <c r="AA300" s="284"/>
      <c r="AB300" s="284"/>
      <c r="AC300" s="284"/>
      <c r="AD300" s="284"/>
      <c r="AE300" s="284"/>
      <c r="AF300" s="284"/>
      <c r="AG300" s="284"/>
      <c r="AH300" s="284"/>
      <c r="AI300" s="284"/>
      <c r="AJ300" s="284"/>
      <c r="AK300" s="284"/>
      <c r="AL300" s="284"/>
    </row>
    <row r="301" spans="1:38">
      <c r="A301" s="1"/>
      <c r="B301" s="376"/>
      <c r="C301" s="1"/>
      <c r="D301" s="295"/>
      <c r="E301" s="295"/>
      <c r="F301" s="1116" t="s">
        <v>1382</v>
      </c>
      <c r="G301" s="1114"/>
      <c r="H301" s="1114"/>
      <c r="I301" s="1116"/>
      <c r="J301" s="1116"/>
      <c r="K301" s="1116"/>
      <c r="L301" s="1116"/>
      <c r="M301" s="300"/>
      <c r="N301" s="300"/>
      <c r="O301" s="300"/>
      <c r="P301" s="300"/>
      <c r="Q301" s="300"/>
      <c r="R301" s="300"/>
      <c r="S301" s="300"/>
      <c r="T301" s="300"/>
      <c r="U301" s="300"/>
      <c r="V301" s="300"/>
      <c r="W301" s="300"/>
      <c r="X301" s="284"/>
      <c r="Y301" s="284"/>
      <c r="Z301" s="284"/>
      <c r="AA301" s="284"/>
      <c r="AB301" s="284"/>
      <c r="AC301" s="284"/>
      <c r="AD301" s="284"/>
      <c r="AE301" s="284"/>
      <c r="AF301" s="284"/>
      <c r="AG301" s="284"/>
      <c r="AH301" s="284"/>
      <c r="AI301" s="284"/>
      <c r="AJ301" s="284"/>
      <c r="AK301" s="284"/>
      <c r="AL301" s="284"/>
    </row>
    <row r="302" spans="1:38">
      <c r="A302" s="1"/>
      <c r="B302" s="376"/>
      <c r="C302" s="1"/>
      <c r="D302" s="295"/>
      <c r="E302" s="295"/>
      <c r="F302" s="1116" t="s">
        <v>1128</v>
      </c>
      <c r="G302" s="1114"/>
      <c r="H302" s="1114"/>
      <c r="I302" s="1116"/>
      <c r="J302" s="1116"/>
      <c r="K302" s="1116"/>
      <c r="L302" s="1116"/>
      <c r="M302" s="300"/>
      <c r="N302" s="300"/>
      <c r="O302" s="300"/>
      <c r="P302" s="300"/>
      <c r="Q302" s="300"/>
      <c r="R302" s="300"/>
      <c r="S302" s="300"/>
      <c r="T302" s="300"/>
      <c r="U302" s="300"/>
      <c r="V302" s="300"/>
      <c r="W302" s="300"/>
      <c r="X302" s="284"/>
      <c r="Y302" s="284"/>
      <c r="Z302" s="284"/>
      <c r="AA302" s="284"/>
      <c r="AB302" s="284"/>
      <c r="AC302" s="284"/>
      <c r="AD302" s="284"/>
      <c r="AE302" s="284"/>
      <c r="AF302" s="284"/>
      <c r="AG302" s="284"/>
      <c r="AH302" s="284"/>
      <c r="AI302" s="284"/>
      <c r="AJ302" s="284"/>
      <c r="AK302" s="284"/>
      <c r="AL302" s="284"/>
    </row>
    <row r="303" spans="1:38">
      <c r="A303" s="1"/>
      <c r="B303" s="376"/>
      <c r="C303" s="1"/>
      <c r="D303" s="295"/>
      <c r="E303" s="295"/>
      <c r="F303" s="1114"/>
      <c r="G303" s="1114"/>
      <c r="H303" s="1114"/>
      <c r="I303" s="1114"/>
      <c r="J303" s="1114"/>
      <c r="K303" s="1114"/>
      <c r="L303" s="1114"/>
      <c r="M303" s="295"/>
      <c r="N303" s="295"/>
      <c r="O303" s="295"/>
      <c r="P303" s="295"/>
      <c r="Q303" s="295"/>
      <c r="R303" s="295"/>
      <c r="S303" s="295"/>
      <c r="T303" s="295"/>
      <c r="U303" s="295"/>
      <c r="V303" s="295"/>
      <c r="W303" s="295"/>
      <c r="X303" s="1"/>
      <c r="Y303" s="1"/>
      <c r="Z303" s="1"/>
      <c r="AA303" s="1"/>
      <c r="AB303" s="1"/>
      <c r="AC303" s="1"/>
      <c r="AD303" s="1"/>
      <c r="AE303" s="1"/>
      <c r="AF303" s="1"/>
      <c r="AG303" s="1"/>
      <c r="AH303" s="1"/>
      <c r="AI303" s="1"/>
      <c r="AJ303" s="1"/>
      <c r="AK303" s="1"/>
      <c r="AL303" s="1"/>
    </row>
    <row r="304" spans="1:38">
      <c r="A304" s="1"/>
      <c r="B304" s="376"/>
      <c r="C304" s="1"/>
      <c r="D304" s="376" t="s">
        <v>802</v>
      </c>
      <c r="E304" s="376" t="s">
        <v>291</v>
      </c>
      <c r="F304" s="1"/>
      <c r="G304" s="295"/>
      <c r="H304" s="295"/>
      <c r="I304" s="1114"/>
      <c r="J304" s="1114"/>
      <c r="K304" s="1114"/>
      <c r="L304" s="1114"/>
      <c r="M304" s="295"/>
      <c r="N304" s="295"/>
      <c r="O304" s="295"/>
      <c r="P304" s="295"/>
      <c r="Q304" s="295"/>
      <c r="R304" s="295"/>
      <c r="S304" s="295"/>
      <c r="T304" s="295"/>
      <c r="U304" s="295"/>
      <c r="V304" s="295"/>
      <c r="W304" s="295"/>
      <c r="X304" s="1"/>
      <c r="Y304" s="1"/>
      <c r="Z304" s="1"/>
      <c r="AA304" s="1"/>
      <c r="AB304" s="1"/>
      <c r="AC304" s="1"/>
      <c r="AD304" s="1"/>
      <c r="AE304" s="1"/>
      <c r="AF304" s="1"/>
      <c r="AG304" s="1"/>
      <c r="AH304" s="1"/>
      <c r="AI304" s="1"/>
      <c r="AJ304" s="1"/>
      <c r="AK304" s="1"/>
      <c r="AL304" s="1"/>
    </row>
    <row r="305" spans="1:38">
      <c r="A305" s="1"/>
      <c r="B305" s="376"/>
      <c r="C305" s="1"/>
      <c r="D305" s="376"/>
      <c r="E305" s="295" t="s">
        <v>1358</v>
      </c>
      <c r="F305" s="1"/>
      <c r="G305" s="1"/>
      <c r="H305" s="1"/>
      <c r="I305" s="1114"/>
      <c r="J305" s="1114"/>
      <c r="K305" s="1114"/>
      <c r="L305" s="1114"/>
      <c r="M305" s="295"/>
      <c r="N305" s="295"/>
      <c r="O305" s="295"/>
      <c r="P305" s="295"/>
      <c r="Q305" s="295"/>
      <c r="R305" s="295"/>
      <c r="S305" s="295"/>
      <c r="T305" s="295"/>
      <c r="U305" s="295"/>
      <c r="V305" s="295"/>
      <c r="W305" s="295"/>
      <c r="X305" s="1"/>
      <c r="Y305" s="1"/>
      <c r="Z305" s="1"/>
      <c r="AA305" s="1"/>
      <c r="AB305" s="1"/>
      <c r="AC305" s="1"/>
      <c r="AD305" s="1"/>
      <c r="AE305" s="1"/>
      <c r="AF305" s="1"/>
      <c r="AG305" s="1"/>
      <c r="AH305" s="1"/>
      <c r="AI305" s="1"/>
      <c r="AJ305" s="1"/>
      <c r="AK305" s="1"/>
      <c r="AL305" s="1"/>
    </row>
    <row r="306" spans="1:38">
      <c r="A306" s="1"/>
      <c r="B306" s="376"/>
      <c r="C306" s="1"/>
      <c r="D306" s="376"/>
      <c r="E306" s="295" t="s">
        <v>1355</v>
      </c>
      <c r="F306" s="295"/>
      <c r="G306" s="1"/>
      <c r="H306" s="1"/>
      <c r="I306" s="1114"/>
      <c r="J306" s="1114"/>
      <c r="K306" s="1114"/>
      <c r="L306" s="1114"/>
      <c r="M306" s="295"/>
      <c r="N306" s="295"/>
      <c r="O306" s="295"/>
      <c r="P306" s="295"/>
      <c r="Q306" s="295"/>
      <c r="R306" s="295"/>
      <c r="S306" s="295"/>
      <c r="T306" s="295"/>
      <c r="U306" s="295"/>
      <c r="V306" s="295"/>
      <c r="W306" s="295"/>
      <c r="X306" s="1"/>
      <c r="Y306" s="1"/>
      <c r="Z306" s="1"/>
      <c r="AA306" s="1"/>
      <c r="AB306" s="1"/>
      <c r="AC306" s="1"/>
      <c r="AD306" s="1"/>
      <c r="AE306" s="1"/>
      <c r="AF306" s="1"/>
      <c r="AG306" s="1"/>
      <c r="AH306" s="1"/>
      <c r="AI306" s="1"/>
      <c r="AJ306" s="1"/>
      <c r="AK306" s="1"/>
      <c r="AL306" s="1"/>
    </row>
    <row r="307" spans="1:38">
      <c r="A307" s="1"/>
      <c r="B307" s="376"/>
      <c r="C307" s="1"/>
      <c r="D307" s="1"/>
      <c r="E307" s="1"/>
      <c r="F307" s="376"/>
      <c r="G307" s="295"/>
      <c r="H307" s="295"/>
      <c r="I307" s="295"/>
      <c r="J307" s="295"/>
      <c r="K307" s="295"/>
      <c r="L307" s="295"/>
      <c r="M307" s="295"/>
      <c r="N307" s="295"/>
      <c r="O307" s="295"/>
      <c r="P307" s="1"/>
      <c r="Q307" s="295"/>
      <c r="R307" s="295"/>
      <c r="S307" s="295"/>
      <c r="T307" s="295"/>
      <c r="U307" s="295"/>
      <c r="V307" s="295"/>
      <c r="W307" s="295"/>
      <c r="X307" s="1"/>
      <c r="Y307" s="1"/>
      <c r="Z307" s="1"/>
      <c r="AA307" s="1"/>
      <c r="AB307" s="1"/>
      <c r="AC307" s="1"/>
      <c r="AD307" s="1"/>
      <c r="AE307" s="1"/>
      <c r="AF307" s="1"/>
      <c r="AG307" s="1"/>
      <c r="AH307" s="1"/>
      <c r="AI307" s="1"/>
      <c r="AJ307" s="1"/>
      <c r="AK307" s="1"/>
      <c r="AL307" s="1"/>
    </row>
    <row r="308" spans="1:38">
      <c r="A308" s="1"/>
      <c r="B308" s="376"/>
      <c r="C308" s="376" t="s">
        <v>374</v>
      </c>
      <c r="D308" s="376"/>
      <c r="E308" s="1"/>
      <c r="F308" s="376"/>
      <c r="G308" s="376" t="s">
        <v>170</v>
      </c>
      <c r="H308" s="1"/>
      <c r="I308" s="295"/>
      <c r="J308" s="295"/>
      <c r="K308" s="295"/>
      <c r="L308" s="295"/>
      <c r="M308" s="295"/>
      <c r="N308" s="295"/>
      <c r="O308" s="295"/>
      <c r="P308" s="295"/>
      <c r="Q308" s="1"/>
      <c r="R308" s="1"/>
      <c r="S308" s="1"/>
      <c r="T308" s="1"/>
      <c r="U308" s="1"/>
      <c r="V308" s="1"/>
      <c r="W308" s="1"/>
      <c r="X308" s="1"/>
      <c r="Y308" s="1"/>
      <c r="Z308" s="1"/>
      <c r="AA308" s="1"/>
      <c r="AB308" s="1"/>
      <c r="AC308" s="1"/>
      <c r="AD308" s="1"/>
      <c r="AE308" s="1"/>
      <c r="AF308" s="1"/>
      <c r="AG308" s="1"/>
      <c r="AH308" s="1"/>
      <c r="AI308" s="1"/>
      <c r="AJ308" s="1"/>
      <c r="AK308" s="1"/>
      <c r="AL308" s="1"/>
    </row>
    <row r="309" spans="1:38">
      <c r="A309" s="1"/>
      <c r="B309" s="376"/>
      <c r="C309" s="1"/>
      <c r="D309" s="376" t="s">
        <v>909</v>
      </c>
      <c r="E309" s="376" t="s">
        <v>617</v>
      </c>
      <c r="F309" s="1"/>
      <c r="G309" s="376"/>
      <c r="H309" s="376"/>
      <c r="I309" s="376"/>
      <c r="J309" s="376"/>
      <c r="K309" s="376"/>
      <c r="L309" s="376"/>
      <c r="M309" s="376"/>
      <c r="N309" s="376"/>
      <c r="O309" s="376"/>
      <c r="P309" s="376"/>
      <c r="Q309" s="376"/>
      <c r="R309" s="376"/>
      <c r="S309" s="1"/>
      <c r="T309" s="1"/>
      <c r="U309" s="1"/>
      <c r="V309" s="1"/>
      <c r="W309" s="1"/>
      <c r="X309" s="1"/>
      <c r="Y309" s="1"/>
      <c r="Z309" s="1"/>
      <c r="AA309" s="1"/>
      <c r="AB309" s="1"/>
      <c r="AC309" s="1"/>
      <c r="AD309" s="1"/>
      <c r="AE309" s="1"/>
      <c r="AF309" s="1"/>
      <c r="AG309" s="1"/>
      <c r="AH309" s="1"/>
      <c r="AI309" s="1"/>
      <c r="AJ309" s="1"/>
      <c r="AK309" s="1"/>
      <c r="AL309" s="1"/>
    </row>
    <row r="310" spans="1:38">
      <c r="A310" s="1"/>
      <c r="B310" s="376"/>
      <c r="C310" s="1"/>
      <c r="D310" s="376"/>
      <c r="E310" s="1" t="s">
        <v>1016</v>
      </c>
      <c r="F310" s="1" t="s">
        <v>618</v>
      </c>
      <c r="G310" s="295"/>
      <c r="H310" s="1"/>
      <c r="I310" s="295"/>
      <c r="J310" s="1"/>
      <c r="K310" s="295"/>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row>
    <row r="311" spans="1:38">
      <c r="A311" s="1"/>
      <c r="B311" s="376"/>
      <c r="C311" s="1"/>
      <c r="D311" s="376"/>
      <c r="E311" s="1"/>
      <c r="F311" s="295" t="s">
        <v>1129</v>
      </c>
      <c r="G311" s="295"/>
      <c r="H311" s="1"/>
      <c r="I311" s="295"/>
      <c r="J311" s="1"/>
      <c r="K311" s="295"/>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spans="1:38">
      <c r="A312" s="1"/>
      <c r="B312" s="376"/>
      <c r="C312" s="1"/>
      <c r="D312" s="376"/>
      <c r="E312" s="1"/>
      <c r="F312" s="295" t="s">
        <v>1360</v>
      </c>
      <c r="G312" s="295"/>
      <c r="H312" s="1"/>
      <c r="I312" s="295"/>
      <c r="J312" s="1"/>
      <c r="K312" s="295"/>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spans="1:38">
      <c r="A313" s="1"/>
      <c r="B313" s="376"/>
      <c r="C313" s="1"/>
      <c r="D313" s="376"/>
      <c r="E313" s="1"/>
      <c r="F313" s="295" t="s">
        <v>1132</v>
      </c>
      <c r="G313" s="295"/>
      <c r="H313" s="1"/>
      <c r="I313" s="295"/>
      <c r="J313" s="1"/>
      <c r="K313" s="295"/>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spans="1:38">
      <c r="A314" s="1"/>
      <c r="B314" s="376"/>
      <c r="C314" s="1"/>
      <c r="D314" s="376"/>
      <c r="E314" s="1"/>
      <c r="F314" s="1"/>
      <c r="G314" s="295"/>
      <c r="H314" s="1"/>
      <c r="I314" s="295"/>
      <c r="J314" s="1"/>
      <c r="K314" s="295"/>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spans="1:38">
      <c r="A315" s="1"/>
      <c r="B315" s="376"/>
      <c r="C315" s="1"/>
      <c r="D315" s="376" t="s">
        <v>520</v>
      </c>
      <c r="E315" s="376" t="s">
        <v>518</v>
      </c>
      <c r="F315" s="1"/>
      <c r="G315" s="295"/>
      <c r="H315" s="295"/>
      <c r="I315" s="295"/>
      <c r="J315" s="295"/>
      <c r="K315" s="295"/>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spans="1:38">
      <c r="A316" s="1"/>
      <c r="B316" s="376"/>
      <c r="C316" s="1"/>
      <c r="D316" s="376"/>
      <c r="E316" s="1" t="s">
        <v>349</v>
      </c>
      <c r="F316" s="1"/>
      <c r="G316" s="295"/>
      <c r="H316" s="1"/>
      <c r="I316" s="295"/>
      <c r="J316" s="295"/>
      <c r="K316" s="295"/>
      <c r="L316" s="295"/>
      <c r="M316" s="295"/>
      <c r="N316" s="295"/>
      <c r="O316" s="295"/>
      <c r="P316" s="295"/>
      <c r="Q316" s="295"/>
      <c r="R316" s="295"/>
      <c r="S316" s="295"/>
      <c r="T316" s="1"/>
      <c r="U316" s="1"/>
      <c r="V316" s="1"/>
      <c r="W316" s="1"/>
      <c r="X316" s="1"/>
      <c r="Y316" s="1"/>
      <c r="Z316" s="1"/>
      <c r="AA316" s="1"/>
      <c r="AB316" s="1"/>
      <c r="AC316" s="1"/>
      <c r="AD316" s="1"/>
      <c r="AE316" s="1"/>
      <c r="AF316" s="1"/>
      <c r="AG316" s="1"/>
      <c r="AH316" s="1"/>
      <c r="AI316" s="1"/>
      <c r="AJ316" s="1"/>
      <c r="AK316" s="1"/>
      <c r="AL316" s="1"/>
    </row>
    <row r="317" spans="1:38">
      <c r="A317" s="1"/>
      <c r="B317" s="376"/>
      <c r="C317" s="1"/>
      <c r="D317" s="376"/>
      <c r="E317" s="1"/>
      <c r="F317" s="1"/>
      <c r="G317" s="295"/>
      <c r="H317" s="1"/>
      <c r="I317" s="295"/>
      <c r="J317" s="295"/>
      <c r="K317" s="295"/>
      <c r="L317" s="295"/>
      <c r="M317" s="295"/>
      <c r="N317" s="295"/>
      <c r="O317" s="295"/>
      <c r="P317" s="295"/>
      <c r="Q317" s="295"/>
      <c r="R317" s="295"/>
      <c r="S317" s="295"/>
      <c r="T317" s="1"/>
      <c r="U317" s="1"/>
      <c r="V317" s="1"/>
      <c r="W317" s="1"/>
      <c r="X317" s="1"/>
      <c r="Y317" s="1"/>
      <c r="Z317" s="1"/>
      <c r="AA317" s="1"/>
      <c r="AB317" s="1"/>
      <c r="AC317" s="1"/>
      <c r="AD317" s="1"/>
      <c r="AE317" s="1"/>
      <c r="AF317" s="1"/>
      <c r="AG317" s="1"/>
      <c r="AH317" s="1"/>
      <c r="AI317" s="1"/>
      <c r="AJ317" s="1"/>
      <c r="AK317" s="1"/>
      <c r="AL317" s="1"/>
    </row>
    <row r="318" spans="1:38">
      <c r="A318" s="1129"/>
      <c r="B318" s="1130"/>
      <c r="C318" s="1131"/>
      <c r="D318" s="1130" t="s">
        <v>942</v>
      </c>
      <c r="E318" s="1130" t="s">
        <v>890</v>
      </c>
      <c r="F318" s="1131"/>
      <c r="G318" s="1131"/>
      <c r="H318" s="1131"/>
      <c r="I318" s="1131"/>
      <c r="J318" s="1131"/>
      <c r="K318" s="1131"/>
      <c r="L318" s="1131"/>
      <c r="M318" s="1131"/>
      <c r="N318" s="1131"/>
      <c r="O318" s="1131"/>
      <c r="P318" s="1131"/>
      <c r="Q318" s="1131"/>
      <c r="R318" s="1131"/>
      <c r="S318" s="1131"/>
      <c r="T318" s="1131"/>
      <c r="U318" s="1131"/>
      <c r="V318" s="1131"/>
      <c r="W318" s="1131"/>
      <c r="X318" s="1131"/>
      <c r="Y318" s="1131"/>
      <c r="Z318" s="1131"/>
      <c r="AA318" s="1131"/>
      <c r="AB318" s="1131"/>
      <c r="AC318" s="1131"/>
      <c r="AD318" s="1131"/>
      <c r="AE318" s="1131"/>
      <c r="AF318" s="1131"/>
      <c r="AG318" s="1131"/>
      <c r="AH318" s="1131"/>
      <c r="AI318" s="1131"/>
      <c r="AJ318" s="1131"/>
      <c r="AK318" s="1131"/>
      <c r="AL318" s="1131"/>
    </row>
    <row r="319" spans="1:38">
      <c r="A319" s="1"/>
      <c r="B319" s="376"/>
      <c r="C319" s="1"/>
      <c r="D319" s="1"/>
      <c r="E319" s="1" t="s">
        <v>350</v>
      </c>
      <c r="F319" s="1"/>
      <c r="G319" s="1"/>
      <c r="H319" s="1"/>
      <c r="I319" s="295"/>
      <c r="J319" s="295"/>
      <c r="K319" s="295"/>
      <c r="L319" s="295"/>
      <c r="M319" s="295"/>
      <c r="N319" s="295"/>
      <c r="O319" s="295"/>
      <c r="P319" s="295"/>
      <c r="Q319" s="295"/>
      <c r="R319" s="295"/>
      <c r="S319" s="295"/>
      <c r="T319" s="1"/>
      <c r="U319" s="1"/>
      <c r="V319" s="1"/>
      <c r="W319" s="1"/>
      <c r="X319" s="1"/>
      <c r="Y319" s="1"/>
      <c r="Z319" s="1"/>
      <c r="AA319" s="1"/>
      <c r="AB319" s="1"/>
      <c r="AC319" s="1"/>
      <c r="AD319" s="1"/>
      <c r="AE319" s="1"/>
      <c r="AF319" s="1"/>
      <c r="AG319" s="1"/>
      <c r="AH319" s="1"/>
      <c r="AI319" s="1"/>
      <c r="AJ319" s="1"/>
      <c r="AK319" s="1"/>
      <c r="AL319" s="1"/>
    </row>
    <row r="320" spans="1:38">
      <c r="A320" s="1"/>
      <c r="B320" s="376"/>
      <c r="C320" s="1"/>
      <c r="D320" s="1"/>
      <c r="E320" s="1" t="s">
        <v>351</v>
      </c>
      <c r="F320" s="1"/>
      <c r="G320" s="1"/>
      <c r="H320" s="1"/>
      <c r="I320" s="295"/>
      <c r="J320" s="295"/>
      <c r="K320" s="295"/>
      <c r="L320" s="295"/>
      <c r="M320" s="295"/>
      <c r="N320" s="295"/>
      <c r="O320" s="295"/>
      <c r="P320" s="295"/>
      <c r="Q320" s="295"/>
      <c r="R320" s="295"/>
      <c r="S320" s="295"/>
      <c r="T320" s="1"/>
      <c r="U320" s="1"/>
      <c r="V320" s="1"/>
      <c r="W320" s="1"/>
      <c r="X320" s="1"/>
      <c r="Y320" s="1"/>
      <c r="Z320" s="1"/>
      <c r="AA320" s="1"/>
      <c r="AB320" s="1"/>
      <c r="AC320" s="1"/>
      <c r="AD320" s="1"/>
      <c r="AE320" s="1"/>
      <c r="AF320" s="1"/>
      <c r="AG320" s="1"/>
      <c r="AH320" s="1"/>
      <c r="AI320" s="1"/>
      <c r="AJ320" s="1"/>
      <c r="AK320" s="1"/>
      <c r="AL320" s="1"/>
    </row>
    <row r="321" spans="1:38">
      <c r="A321" s="1"/>
      <c r="B321" s="376"/>
      <c r="C321" s="1"/>
      <c r="D321" s="1"/>
      <c r="E321" s="1" t="s">
        <v>352</v>
      </c>
      <c r="F321" s="1"/>
      <c r="G321" s="1"/>
      <c r="H321" s="1"/>
      <c r="I321" s="295"/>
      <c r="J321" s="295"/>
      <c r="K321" s="295"/>
      <c r="L321" s="295"/>
      <c r="M321" s="295"/>
      <c r="N321" s="295"/>
      <c r="O321" s="295"/>
      <c r="P321" s="295"/>
      <c r="Q321" s="295"/>
      <c r="R321" s="295"/>
      <c r="S321" s="295"/>
      <c r="T321" s="1"/>
      <c r="U321" s="1"/>
      <c r="V321" s="1"/>
      <c r="W321" s="1"/>
      <c r="X321" s="1"/>
      <c r="Y321" s="1"/>
      <c r="Z321" s="1"/>
      <c r="AA321" s="1"/>
      <c r="AB321" s="1"/>
      <c r="AC321" s="1"/>
      <c r="AD321" s="1"/>
      <c r="AE321" s="1"/>
      <c r="AF321" s="1"/>
      <c r="AG321" s="1"/>
      <c r="AH321" s="1"/>
      <c r="AI321" s="1"/>
      <c r="AJ321" s="1"/>
      <c r="AK321" s="1"/>
      <c r="AL321" s="1"/>
    </row>
    <row r="322" spans="1:38">
      <c r="A322" s="1"/>
      <c r="B322" s="376"/>
      <c r="C322" s="1"/>
      <c r="D322" s="1"/>
      <c r="E322" s="1"/>
      <c r="F322" s="1"/>
      <c r="G322" s="1"/>
      <c r="H322" s="1"/>
      <c r="I322" s="295"/>
      <c r="J322" s="295"/>
      <c r="K322" s="295"/>
      <c r="L322" s="295"/>
      <c r="M322" s="295"/>
      <c r="N322" s="295"/>
      <c r="O322" s="295"/>
      <c r="P322" s="295"/>
      <c r="Q322" s="295"/>
      <c r="R322" s="295"/>
      <c r="S322" s="295"/>
      <c r="T322" s="1"/>
      <c r="U322" s="1"/>
      <c r="V322" s="1"/>
      <c r="W322" s="1"/>
      <c r="X322" s="1"/>
      <c r="Y322" s="1"/>
      <c r="Z322" s="1"/>
      <c r="AA322" s="1"/>
      <c r="AB322" s="1"/>
      <c r="AC322" s="1"/>
      <c r="AD322" s="1"/>
      <c r="AE322" s="1"/>
      <c r="AF322" s="1"/>
      <c r="AG322" s="1"/>
      <c r="AH322" s="1"/>
      <c r="AI322" s="1"/>
      <c r="AJ322" s="1"/>
      <c r="AK322" s="1"/>
      <c r="AL322" s="1"/>
    </row>
    <row r="323" spans="1:38">
      <c r="A323" s="1"/>
      <c r="B323" s="376"/>
      <c r="C323" s="377" t="s">
        <v>375</v>
      </c>
      <c r="D323" s="1"/>
      <c r="E323" s="1"/>
      <c r="F323" s="1"/>
      <c r="G323" s="377" t="s">
        <v>171</v>
      </c>
      <c r="H323" s="1"/>
      <c r="I323" s="295"/>
      <c r="J323" s="295"/>
      <c r="K323" s="295"/>
      <c r="L323" s="295"/>
      <c r="M323" s="295"/>
      <c r="N323" s="295"/>
      <c r="O323" s="295"/>
      <c r="P323" s="295"/>
      <c r="Q323" s="295"/>
      <c r="R323" s="295"/>
      <c r="S323" s="295"/>
      <c r="T323" s="1"/>
      <c r="U323" s="1"/>
      <c r="V323" s="1"/>
      <c r="W323" s="1"/>
      <c r="X323" s="1"/>
      <c r="Y323" s="1"/>
      <c r="Z323" s="1"/>
      <c r="AA323" s="1"/>
      <c r="AB323" s="1"/>
      <c r="AC323" s="1"/>
      <c r="AD323" s="1"/>
      <c r="AE323" s="1"/>
      <c r="AF323" s="1"/>
      <c r="AG323" s="1"/>
      <c r="AH323" s="1"/>
      <c r="AI323" s="1"/>
      <c r="AJ323" s="1"/>
      <c r="AK323" s="1"/>
      <c r="AL323" s="1"/>
    </row>
    <row r="324" spans="1:38">
      <c r="A324" s="1" t="s">
        <v>256</v>
      </c>
      <c r="B324" s="1"/>
      <c r="C324" s="1"/>
      <c r="D324" s="376" t="s">
        <v>909</v>
      </c>
      <c r="E324" s="377" t="s">
        <v>171</v>
      </c>
      <c r="F324" s="1"/>
      <c r="G324" s="1"/>
      <c r="H324" s="1"/>
      <c r="I324" s="1"/>
      <c r="J324" s="377"/>
      <c r="K324" s="377"/>
      <c r="L324" s="377"/>
      <c r="M324" s="300"/>
      <c r="N324" s="300"/>
      <c r="O324" s="300"/>
      <c r="P324" s="300"/>
      <c r="Q324" s="300"/>
      <c r="R324" s="300"/>
      <c r="S324" s="295"/>
      <c r="T324" s="1"/>
      <c r="U324" s="1"/>
      <c r="V324" s="1"/>
      <c r="W324" s="1"/>
      <c r="X324" s="1"/>
      <c r="Y324" s="1"/>
      <c r="Z324" s="1"/>
      <c r="AA324" s="1"/>
      <c r="AB324" s="1"/>
      <c r="AC324" s="1"/>
      <c r="AD324" s="1"/>
      <c r="AE324" s="1"/>
      <c r="AF324" s="1"/>
      <c r="AG324" s="1"/>
      <c r="AH324" s="1"/>
      <c r="AI324" s="1"/>
      <c r="AJ324" s="1"/>
      <c r="AK324" s="1"/>
      <c r="AL324" s="1"/>
    </row>
    <row r="325" spans="1:38">
      <c r="A325" s="1"/>
      <c r="B325" s="1"/>
      <c r="C325" s="1"/>
      <c r="D325" s="1"/>
      <c r="E325" s="1" t="s">
        <v>1016</v>
      </c>
      <c r="F325" s="295" t="s">
        <v>1361</v>
      </c>
      <c r="G325" s="1"/>
      <c r="H325" s="1"/>
      <c r="I325" s="1"/>
      <c r="J325" s="295"/>
      <c r="K325" s="295"/>
      <c r="L325" s="295"/>
      <c r="M325" s="295"/>
      <c r="N325" s="295"/>
      <c r="O325" s="295"/>
      <c r="P325" s="295"/>
      <c r="Q325" s="295"/>
      <c r="R325" s="295"/>
      <c r="S325" s="295"/>
      <c r="T325" s="1"/>
      <c r="U325" s="1"/>
      <c r="V325" s="1"/>
      <c r="W325" s="1"/>
      <c r="X325" s="1"/>
      <c r="Y325" s="1"/>
      <c r="Z325" s="1"/>
      <c r="AA325" s="1"/>
      <c r="AB325" s="1"/>
      <c r="AC325" s="1"/>
      <c r="AD325" s="1"/>
      <c r="AE325" s="1"/>
      <c r="AF325" s="1"/>
      <c r="AG325" s="1"/>
      <c r="AH325" s="1"/>
      <c r="AI325" s="1"/>
      <c r="AJ325" s="1"/>
      <c r="AK325" s="1"/>
      <c r="AL325" s="1"/>
    </row>
    <row r="326" spans="1:38">
      <c r="A326" s="1"/>
      <c r="B326" s="1"/>
      <c r="C326" s="1"/>
      <c r="D326" s="1"/>
      <c r="E326" s="295" t="s">
        <v>1017</v>
      </c>
      <c r="F326" s="1" t="s">
        <v>989</v>
      </c>
      <c r="G326" s="1"/>
      <c r="H326" s="1"/>
      <c r="I326" s="1"/>
      <c r="J326" s="295"/>
      <c r="K326" s="295"/>
      <c r="L326" s="295"/>
      <c r="M326" s="295"/>
      <c r="N326" s="295"/>
      <c r="O326" s="295"/>
      <c r="P326" s="295"/>
      <c r="Q326" s="295"/>
      <c r="R326" s="295"/>
      <c r="S326" s="295"/>
      <c r="T326" s="1"/>
      <c r="U326" s="1"/>
      <c r="V326" s="1"/>
      <c r="W326" s="1"/>
      <c r="X326" s="1"/>
      <c r="Y326" s="1"/>
      <c r="Z326" s="1"/>
      <c r="AA326" s="1"/>
      <c r="AB326" s="1"/>
      <c r="AC326" s="1"/>
      <c r="AD326" s="1"/>
      <c r="AE326" s="1"/>
      <c r="AF326" s="1"/>
      <c r="AG326" s="1"/>
      <c r="AH326" s="1"/>
      <c r="AI326" s="1"/>
      <c r="AJ326" s="1"/>
      <c r="AK326" s="1"/>
      <c r="AL326" s="1"/>
    </row>
    <row r="327" spans="1:38">
      <c r="A327" s="1"/>
      <c r="B327" s="1"/>
      <c r="C327" s="1"/>
      <c r="D327" s="1"/>
      <c r="E327" s="1"/>
      <c r="F327" s="1114" t="s">
        <v>1832</v>
      </c>
      <c r="G327" s="1"/>
      <c r="H327" s="1"/>
      <c r="I327" s="1114"/>
      <c r="J327" s="295"/>
      <c r="K327" s="295"/>
      <c r="L327" s="295"/>
      <c r="M327" s="295"/>
      <c r="N327" s="295"/>
      <c r="O327" s="295"/>
      <c r="P327" s="295"/>
      <c r="Q327" s="295"/>
      <c r="R327" s="295"/>
      <c r="S327" s="295"/>
      <c r="T327" s="1"/>
      <c r="U327" s="1"/>
      <c r="V327" s="1"/>
      <c r="W327" s="1"/>
      <c r="X327" s="1"/>
      <c r="Y327" s="1"/>
      <c r="Z327" s="1"/>
      <c r="AA327" s="1"/>
      <c r="AB327" s="1"/>
      <c r="AC327" s="1"/>
      <c r="AD327" s="1"/>
      <c r="AE327" s="1"/>
      <c r="AF327" s="1"/>
      <c r="AG327" s="1"/>
      <c r="AH327" s="1"/>
      <c r="AI327" s="1"/>
      <c r="AJ327" s="1"/>
      <c r="AK327" s="1"/>
      <c r="AL327" s="1"/>
    </row>
    <row r="328" spans="1:38">
      <c r="A328" s="1"/>
      <c r="B328" s="1"/>
      <c r="C328" s="1"/>
      <c r="D328" s="1"/>
      <c r="E328" s="1"/>
      <c r="F328" s="1114" t="s">
        <v>1833</v>
      </c>
      <c r="G328" s="1"/>
      <c r="H328" s="1"/>
      <c r="I328" s="1114"/>
      <c r="J328" s="295"/>
      <c r="K328" s="295"/>
      <c r="L328" s="295"/>
      <c r="M328" s="295"/>
      <c r="N328" s="295"/>
      <c r="O328" s="295"/>
      <c r="P328" s="295"/>
      <c r="Q328" s="295"/>
      <c r="R328" s="295"/>
      <c r="S328" s="295"/>
      <c r="T328" s="1"/>
      <c r="U328" s="1"/>
      <c r="V328" s="1"/>
      <c r="W328" s="1"/>
      <c r="X328" s="1"/>
      <c r="Y328" s="1"/>
      <c r="Z328" s="1"/>
      <c r="AA328" s="1"/>
      <c r="AB328" s="1"/>
      <c r="AC328" s="1"/>
      <c r="AD328" s="1"/>
      <c r="AE328" s="1"/>
      <c r="AF328" s="1"/>
      <c r="AG328" s="1"/>
      <c r="AH328" s="1"/>
      <c r="AI328" s="1"/>
      <c r="AJ328" s="1"/>
      <c r="AK328" s="1"/>
      <c r="AL328" s="1"/>
    </row>
    <row r="329" spans="1:38">
      <c r="A329" s="1"/>
      <c r="B329" s="1"/>
      <c r="C329" s="1"/>
      <c r="D329" s="1"/>
      <c r="E329" s="1"/>
      <c r="F329" s="1"/>
      <c r="G329" s="1"/>
      <c r="H329" s="1"/>
      <c r="I329" s="1"/>
      <c r="J329" s="295"/>
      <c r="K329" s="295"/>
      <c r="L329" s="295"/>
      <c r="M329" s="295"/>
      <c r="N329" s="295"/>
      <c r="O329" s="295"/>
      <c r="P329" s="295"/>
      <c r="Q329" s="295"/>
      <c r="R329" s="295"/>
      <c r="S329" s="295"/>
      <c r="T329" s="1"/>
      <c r="U329" s="1"/>
      <c r="V329" s="1"/>
      <c r="W329" s="1"/>
      <c r="X329" s="1"/>
      <c r="Y329" s="1"/>
      <c r="Z329" s="1"/>
      <c r="AA329" s="1"/>
      <c r="AB329" s="1"/>
      <c r="AC329" s="1"/>
      <c r="AD329" s="1"/>
      <c r="AE329" s="1"/>
      <c r="AF329" s="1"/>
      <c r="AG329" s="1"/>
      <c r="AH329" s="1"/>
      <c r="AI329" s="1"/>
      <c r="AJ329" s="1"/>
      <c r="AK329" s="1"/>
      <c r="AL329" s="1"/>
    </row>
    <row r="330" spans="1:38">
      <c r="A330" s="12"/>
      <c r="B330" s="1113" t="s">
        <v>830</v>
      </c>
      <c r="C330" s="375" t="s">
        <v>883</v>
      </c>
      <c r="D330" s="12"/>
      <c r="E330" s="375"/>
      <c r="F330" s="375"/>
      <c r="G330" s="375"/>
      <c r="H330" s="375"/>
      <c r="I330" s="375"/>
      <c r="J330" s="374"/>
      <c r="K330" s="374"/>
      <c r="L330" s="374"/>
      <c r="M330" s="374"/>
      <c r="N330" s="374"/>
      <c r="O330" s="374"/>
      <c r="P330" s="374"/>
      <c r="Q330" s="374"/>
      <c r="R330" s="374"/>
      <c r="S330" s="374"/>
      <c r="T330" s="12"/>
      <c r="U330" s="12"/>
      <c r="V330" s="12"/>
      <c r="W330" s="12"/>
      <c r="X330" s="12"/>
      <c r="Y330" s="12"/>
      <c r="Z330" s="12"/>
      <c r="AA330" s="12"/>
      <c r="AB330" s="12"/>
      <c r="AC330" s="12"/>
      <c r="AD330" s="12"/>
      <c r="AE330" s="12"/>
      <c r="AF330" s="12"/>
      <c r="AG330" s="12"/>
      <c r="AH330" s="12"/>
      <c r="AI330" s="12"/>
      <c r="AJ330" s="12"/>
      <c r="AK330" s="12"/>
      <c r="AL330" s="12"/>
    </row>
    <row r="331" spans="1:38">
      <c r="A331" s="1"/>
      <c r="B331" s="376"/>
      <c r="C331" s="1"/>
      <c r="D331" s="377"/>
      <c r="E331" s="377"/>
      <c r="F331" s="377"/>
      <c r="G331" s="377"/>
      <c r="H331" s="377"/>
      <c r="I331" s="377"/>
      <c r="J331" s="295"/>
      <c r="K331" s="295"/>
      <c r="L331" s="295"/>
      <c r="M331" s="295"/>
      <c r="N331" s="295"/>
      <c r="O331" s="295"/>
      <c r="P331" s="295"/>
      <c r="Q331" s="295"/>
      <c r="R331" s="295"/>
      <c r="S331" s="295"/>
      <c r="T331" s="1"/>
      <c r="U331" s="1"/>
      <c r="V331" s="1"/>
      <c r="W331" s="1"/>
      <c r="X331" s="1"/>
      <c r="Y331" s="1"/>
      <c r="Z331" s="1"/>
      <c r="AA331" s="1"/>
      <c r="AB331" s="1"/>
      <c r="AC331" s="1"/>
      <c r="AD331" s="1"/>
      <c r="AE331" s="1"/>
      <c r="AF331" s="1"/>
      <c r="AG331" s="1"/>
      <c r="AH331" s="1"/>
      <c r="AI331" s="1"/>
      <c r="AJ331" s="1"/>
      <c r="AK331" s="1"/>
      <c r="AL331" s="1"/>
    </row>
    <row r="332" spans="1:38">
      <c r="A332" s="1"/>
      <c r="B332" s="376"/>
      <c r="C332" s="377" t="s">
        <v>306</v>
      </c>
      <c r="D332" s="1"/>
      <c r="E332" s="1"/>
      <c r="F332" s="1"/>
      <c r="G332" s="377" t="s">
        <v>883</v>
      </c>
      <c r="H332" s="1"/>
      <c r="I332" s="377"/>
      <c r="J332" s="295"/>
      <c r="K332" s="295"/>
      <c r="L332" s="295"/>
      <c r="M332" s="295"/>
      <c r="N332" s="295"/>
      <c r="O332" s="295"/>
      <c r="P332" s="295"/>
      <c r="Q332" s="295"/>
      <c r="R332" s="295"/>
      <c r="S332" s="295"/>
      <c r="T332" s="1"/>
      <c r="U332" s="1"/>
      <c r="V332" s="1"/>
      <c r="W332" s="1"/>
      <c r="X332" s="1"/>
      <c r="Y332" s="1"/>
      <c r="Z332" s="1"/>
      <c r="AA332" s="1"/>
      <c r="AB332" s="1"/>
      <c r="AC332" s="1"/>
      <c r="AD332" s="1"/>
      <c r="AE332" s="1"/>
      <c r="AF332" s="1"/>
      <c r="AG332" s="1"/>
      <c r="AH332" s="1"/>
      <c r="AI332" s="1"/>
      <c r="AJ332" s="1"/>
      <c r="AK332" s="1"/>
      <c r="AL332" s="1"/>
    </row>
    <row r="333" spans="1:38">
      <c r="A333" s="1"/>
      <c r="B333" s="376"/>
      <c r="C333" s="377"/>
      <c r="D333" s="376" t="s">
        <v>909</v>
      </c>
      <c r="E333" s="376" t="s">
        <v>883</v>
      </c>
      <c r="F333" s="1"/>
      <c r="G333" s="377"/>
      <c r="H333" s="1"/>
      <c r="I333" s="377"/>
      <c r="J333" s="295"/>
      <c r="K333" s="295"/>
      <c r="L333" s="295"/>
      <c r="M333" s="295"/>
      <c r="N333" s="295"/>
      <c r="O333" s="295"/>
      <c r="P333" s="295"/>
      <c r="Q333" s="295"/>
      <c r="R333" s="295"/>
      <c r="S333" s="295"/>
      <c r="T333" s="1"/>
      <c r="U333" s="1"/>
      <c r="V333" s="1"/>
      <c r="W333" s="1"/>
      <c r="X333" s="1"/>
      <c r="Y333" s="1"/>
      <c r="Z333" s="1"/>
      <c r="AA333" s="1"/>
      <c r="AB333" s="1"/>
      <c r="AC333" s="1"/>
      <c r="AD333" s="1"/>
      <c r="AE333" s="1"/>
      <c r="AF333" s="1"/>
      <c r="AG333" s="1"/>
      <c r="AH333" s="1"/>
      <c r="AI333" s="1"/>
      <c r="AJ333" s="1"/>
      <c r="AK333" s="1"/>
      <c r="AL333" s="1"/>
    </row>
    <row r="334" spans="1:38">
      <c r="A334" s="1"/>
      <c r="B334" s="376"/>
      <c r="C334" s="1"/>
      <c r="D334" s="1"/>
      <c r="E334" s="1" t="s">
        <v>1016</v>
      </c>
      <c r="F334" s="1" t="s">
        <v>527</v>
      </c>
      <c r="G334" s="1"/>
      <c r="H334" s="1"/>
      <c r="I334" s="1"/>
      <c r="J334" s="295"/>
      <c r="K334" s="295"/>
      <c r="L334" s="295"/>
      <c r="M334" s="295"/>
      <c r="N334" s="295"/>
      <c r="O334" s="295"/>
      <c r="P334" s="295"/>
      <c r="Q334" s="295"/>
      <c r="R334" s="295"/>
      <c r="S334" s="295"/>
      <c r="T334" s="1"/>
      <c r="U334" s="1"/>
      <c r="V334" s="1"/>
      <c r="W334" s="1"/>
      <c r="X334" s="1"/>
      <c r="Y334" s="1"/>
      <c r="Z334" s="1"/>
      <c r="AA334" s="1"/>
      <c r="AB334" s="1"/>
      <c r="AC334" s="1"/>
      <c r="AD334" s="1"/>
      <c r="AE334" s="1"/>
      <c r="AF334" s="1"/>
      <c r="AG334" s="1"/>
      <c r="AH334" s="1"/>
      <c r="AI334" s="1"/>
      <c r="AJ334" s="1"/>
      <c r="AK334" s="1"/>
      <c r="AL334" s="1"/>
    </row>
    <row r="335" spans="1:38">
      <c r="A335" s="1"/>
      <c r="B335" s="376"/>
      <c r="C335" s="1"/>
      <c r="D335" s="1"/>
      <c r="E335" s="295"/>
      <c r="F335" s="295" t="s">
        <v>528</v>
      </c>
      <c r="G335" s="1"/>
      <c r="H335" s="1"/>
      <c r="I335" s="1"/>
      <c r="J335" s="295"/>
      <c r="K335" s="295"/>
      <c r="L335" s="295"/>
      <c r="M335" s="295"/>
      <c r="N335" s="295"/>
      <c r="O335" s="295"/>
      <c r="P335" s="295"/>
      <c r="Q335" s="295"/>
      <c r="R335" s="295"/>
      <c r="S335" s="295"/>
      <c r="T335" s="1"/>
      <c r="U335" s="1"/>
      <c r="V335" s="1"/>
      <c r="W335" s="1"/>
      <c r="X335" s="1"/>
      <c r="Y335" s="1"/>
      <c r="Z335" s="1"/>
      <c r="AA335" s="1"/>
      <c r="AB335" s="1"/>
      <c r="AC335" s="1"/>
      <c r="AD335" s="1"/>
      <c r="AE335" s="1"/>
      <c r="AF335" s="1"/>
      <c r="AG335" s="1"/>
      <c r="AH335" s="1"/>
      <c r="AI335" s="1"/>
      <c r="AJ335" s="1"/>
      <c r="AK335" s="1"/>
      <c r="AL335" s="1"/>
    </row>
    <row r="336" spans="1:38">
      <c r="A336" s="1"/>
      <c r="B336" s="376"/>
      <c r="C336" s="1"/>
      <c r="D336" s="1"/>
      <c r="E336" s="295"/>
      <c r="F336" s="295" t="s">
        <v>529</v>
      </c>
      <c r="G336" s="1"/>
      <c r="H336" s="1"/>
      <c r="I336" s="295"/>
      <c r="J336" s="295"/>
      <c r="K336" s="295"/>
      <c r="L336" s="295"/>
      <c r="M336" s="295"/>
      <c r="N336" s="295"/>
      <c r="O336" s="295"/>
      <c r="P336" s="295"/>
      <c r="Q336" s="295"/>
      <c r="R336" s="295"/>
      <c r="S336" s="295"/>
      <c r="T336" s="1"/>
      <c r="U336" s="1"/>
      <c r="V336" s="1"/>
      <c r="W336" s="1"/>
      <c r="X336" s="1"/>
      <c r="Y336" s="1"/>
      <c r="Z336" s="1"/>
      <c r="AA336" s="1"/>
      <c r="AB336" s="1"/>
      <c r="AC336" s="1"/>
      <c r="AD336" s="1"/>
      <c r="AE336" s="1"/>
      <c r="AF336" s="1"/>
      <c r="AG336" s="1"/>
      <c r="AH336" s="1"/>
      <c r="AI336" s="1"/>
      <c r="AJ336" s="1"/>
      <c r="AK336" s="1"/>
      <c r="AL336" s="1"/>
    </row>
    <row r="337" spans="1:38">
      <c r="A337" s="1"/>
      <c r="B337" s="376"/>
      <c r="C337" s="1"/>
      <c r="D337" s="1"/>
      <c r="E337" s="295" t="s">
        <v>1017</v>
      </c>
      <c r="F337" s="295" t="s">
        <v>1834</v>
      </c>
      <c r="G337" s="1"/>
      <c r="H337" s="1"/>
      <c r="I337" s="295"/>
      <c r="J337" s="295"/>
      <c r="K337" s="295"/>
      <c r="L337" s="295"/>
      <c r="M337" s="295"/>
      <c r="N337" s="295"/>
      <c r="O337" s="295"/>
      <c r="P337" s="295"/>
      <c r="Q337" s="295"/>
      <c r="R337" s="295"/>
      <c r="S337" s="295"/>
      <c r="T337" s="1"/>
      <c r="U337" s="1"/>
      <c r="V337" s="1"/>
      <c r="W337" s="1"/>
      <c r="X337" s="1"/>
      <c r="Y337" s="1"/>
      <c r="Z337" s="1"/>
      <c r="AA337" s="1"/>
      <c r="AB337" s="1"/>
      <c r="AC337" s="1"/>
      <c r="AD337" s="1"/>
      <c r="AE337" s="1"/>
      <c r="AF337" s="1"/>
      <c r="AG337" s="1"/>
      <c r="AH337" s="1"/>
      <c r="AI337" s="1"/>
      <c r="AJ337" s="1"/>
      <c r="AK337" s="1"/>
      <c r="AL337" s="1"/>
    </row>
    <row r="338" spans="1:38">
      <c r="A338" s="1"/>
      <c r="B338" s="376"/>
      <c r="C338" s="1"/>
      <c r="D338" s="1"/>
      <c r="E338" s="295"/>
      <c r="F338" s="295" t="s">
        <v>1835</v>
      </c>
      <c r="G338" s="1"/>
      <c r="H338" s="1"/>
      <c r="I338" s="295"/>
      <c r="J338" s="295"/>
      <c r="K338" s="295"/>
      <c r="L338" s="295"/>
      <c r="M338" s="295"/>
      <c r="N338" s="295"/>
      <c r="O338" s="295"/>
      <c r="P338" s="295"/>
      <c r="Q338" s="295"/>
      <c r="R338" s="295"/>
      <c r="S338" s="295"/>
      <c r="T338" s="1"/>
      <c r="U338" s="1"/>
      <c r="V338" s="1"/>
      <c r="W338" s="1"/>
      <c r="X338" s="1"/>
      <c r="Y338" s="1"/>
      <c r="Z338" s="1"/>
      <c r="AA338" s="1"/>
      <c r="AB338" s="1"/>
      <c r="AC338" s="1"/>
      <c r="AD338" s="1"/>
      <c r="AE338" s="1"/>
      <c r="AF338" s="1"/>
      <c r="AG338" s="1"/>
      <c r="AH338" s="1"/>
      <c r="AI338" s="1"/>
      <c r="AJ338" s="1"/>
      <c r="AK338" s="1"/>
      <c r="AL338" s="1"/>
    </row>
    <row r="339" spans="1:38">
      <c r="A339" s="1"/>
      <c r="B339" s="376"/>
      <c r="C339" s="1"/>
      <c r="D339" s="1"/>
      <c r="E339" s="295"/>
      <c r="F339" s="295" t="s">
        <v>1367</v>
      </c>
      <c r="G339" s="1"/>
      <c r="H339" s="1"/>
      <c r="I339" s="295"/>
      <c r="J339" s="295"/>
      <c r="K339" s="295"/>
      <c r="L339" s="295"/>
      <c r="M339" s="295"/>
      <c r="N339" s="295"/>
      <c r="O339" s="295"/>
      <c r="P339" s="295"/>
      <c r="Q339" s="295"/>
      <c r="R339" s="295"/>
      <c r="S339" s="295"/>
      <c r="T339" s="1"/>
      <c r="U339" s="1"/>
      <c r="V339" s="1"/>
      <c r="W339" s="1"/>
      <c r="X339" s="1"/>
      <c r="Y339" s="1"/>
      <c r="Z339" s="1"/>
      <c r="AA339" s="1"/>
      <c r="AB339" s="1"/>
      <c r="AC339" s="1"/>
      <c r="AD339" s="1"/>
      <c r="AE339" s="1"/>
      <c r="AF339" s="1"/>
      <c r="AG339" s="1"/>
      <c r="AH339" s="1"/>
      <c r="AI339" s="1"/>
      <c r="AJ339" s="1"/>
      <c r="AK339" s="1"/>
      <c r="AL339" s="1"/>
    </row>
    <row r="340" spans="1:38">
      <c r="A340" s="1"/>
      <c r="B340" s="376"/>
      <c r="C340" s="1"/>
      <c r="D340" s="1"/>
      <c r="E340" s="1"/>
      <c r="F340" s="295"/>
      <c r="G340" s="1"/>
      <c r="H340" s="295"/>
      <c r="I340" s="295"/>
      <c r="J340" s="295"/>
      <c r="K340" s="295"/>
      <c r="L340" s="295"/>
      <c r="M340" s="295"/>
      <c r="N340" s="295"/>
      <c r="O340" s="295"/>
      <c r="P340" s="295"/>
      <c r="Q340" s="295"/>
      <c r="R340" s="295"/>
      <c r="S340" s="295"/>
      <c r="T340" s="1"/>
      <c r="U340" s="1"/>
      <c r="V340" s="1"/>
      <c r="W340" s="1"/>
      <c r="X340" s="1"/>
      <c r="Y340" s="1"/>
      <c r="Z340" s="1"/>
      <c r="AA340" s="1"/>
      <c r="AB340" s="1"/>
      <c r="AC340" s="1"/>
      <c r="AD340" s="1"/>
      <c r="AE340" s="1"/>
      <c r="AF340" s="1"/>
      <c r="AG340" s="1"/>
      <c r="AH340" s="1"/>
      <c r="AI340" s="1"/>
      <c r="AJ340" s="1"/>
      <c r="AK340" s="1"/>
      <c r="AL340" s="1"/>
    </row>
    <row r="341" spans="1:38">
      <c r="A341" s="1"/>
      <c r="B341" s="376"/>
      <c r="C341" s="377" t="s">
        <v>307</v>
      </c>
      <c r="D341" s="1"/>
      <c r="E341" s="1"/>
      <c r="F341" s="1"/>
      <c r="G341" s="377" t="s">
        <v>2121</v>
      </c>
      <c r="H341" s="1"/>
      <c r="I341" s="377"/>
      <c r="J341" s="295"/>
      <c r="K341" s="295"/>
      <c r="L341" s="295"/>
      <c r="M341" s="295"/>
      <c r="N341" s="295"/>
      <c r="O341" s="295"/>
      <c r="P341" s="295"/>
      <c r="Q341" s="295"/>
      <c r="R341" s="295"/>
      <c r="S341" s="295"/>
      <c r="T341" s="1"/>
      <c r="U341" s="1"/>
      <c r="V341" s="1"/>
      <c r="W341" s="1"/>
      <c r="X341" s="1"/>
      <c r="Y341" s="1"/>
      <c r="Z341" s="1"/>
      <c r="AA341" s="1"/>
      <c r="AB341" s="1"/>
      <c r="AC341" s="1"/>
      <c r="AD341" s="1"/>
      <c r="AE341" s="1"/>
      <c r="AF341" s="1"/>
      <c r="AG341" s="1"/>
      <c r="AH341" s="1"/>
      <c r="AI341" s="1"/>
      <c r="AJ341" s="1"/>
      <c r="AK341" s="1"/>
      <c r="AL341" s="1"/>
    </row>
    <row r="342" spans="1:38" ht="13.7" customHeight="1">
      <c r="A342" s="1"/>
      <c r="B342" s="376"/>
      <c r="C342" s="1"/>
      <c r="D342" s="1"/>
      <c r="E342" s="1469" t="s">
        <v>2122</v>
      </c>
      <c r="F342" s="1469"/>
      <c r="G342" s="1469"/>
      <c r="H342" s="1469"/>
      <c r="I342" s="1469"/>
      <c r="J342" s="1469"/>
      <c r="K342" s="1469"/>
      <c r="L342" s="1469"/>
      <c r="M342" s="1469"/>
      <c r="N342" s="1469"/>
      <c r="O342" s="1469"/>
      <c r="P342" s="1469"/>
      <c r="Q342" s="1469"/>
      <c r="R342" s="1469"/>
      <c r="S342" s="1469"/>
      <c r="T342" s="1469"/>
      <c r="U342" s="1469"/>
      <c r="V342" s="1469"/>
      <c r="W342" s="1469"/>
      <c r="X342" s="1469"/>
      <c r="Y342" s="1469"/>
      <c r="Z342" s="1469"/>
      <c r="AA342" s="1469"/>
      <c r="AB342" s="1469"/>
      <c r="AC342" s="1469"/>
      <c r="AD342" s="1469"/>
      <c r="AE342" s="1469"/>
      <c r="AF342" s="1469"/>
      <c r="AG342" s="1469"/>
      <c r="AH342" s="1469"/>
      <c r="AI342" s="1469"/>
      <c r="AJ342" s="1469"/>
      <c r="AK342" s="1469"/>
      <c r="AL342" s="1"/>
    </row>
    <row r="343" spans="1:38">
      <c r="A343" s="1"/>
      <c r="B343" s="376"/>
      <c r="C343" s="1"/>
      <c r="D343" s="1"/>
      <c r="E343" s="1469"/>
      <c r="F343" s="1469"/>
      <c r="G343" s="1469"/>
      <c r="H343" s="1469"/>
      <c r="I343" s="1469"/>
      <c r="J343" s="1469"/>
      <c r="K343" s="1469"/>
      <c r="L343" s="1469"/>
      <c r="M343" s="1469"/>
      <c r="N343" s="1469"/>
      <c r="O343" s="1469"/>
      <c r="P343" s="1469"/>
      <c r="Q343" s="1469"/>
      <c r="R343" s="1469"/>
      <c r="S343" s="1469"/>
      <c r="T343" s="1469"/>
      <c r="U343" s="1469"/>
      <c r="V343" s="1469"/>
      <c r="W343" s="1469"/>
      <c r="X343" s="1469"/>
      <c r="Y343" s="1469"/>
      <c r="Z343" s="1469"/>
      <c r="AA343" s="1469"/>
      <c r="AB343" s="1469"/>
      <c r="AC343" s="1469"/>
      <c r="AD343" s="1469"/>
      <c r="AE343" s="1469"/>
      <c r="AF343" s="1469"/>
      <c r="AG343" s="1469"/>
      <c r="AH343" s="1469"/>
      <c r="AI343" s="1469"/>
      <c r="AJ343" s="1469"/>
      <c r="AK343" s="1469"/>
      <c r="AL343" s="1"/>
    </row>
    <row r="344" spans="1:38">
      <c r="A344" s="1"/>
      <c r="B344" s="376"/>
      <c r="C344" s="1"/>
      <c r="D344" s="1"/>
      <c r="E344" s="1469"/>
      <c r="F344" s="1469"/>
      <c r="G344" s="1469"/>
      <c r="H344" s="1469"/>
      <c r="I344" s="1469"/>
      <c r="J344" s="1469"/>
      <c r="K344" s="1469"/>
      <c r="L344" s="1469"/>
      <c r="M344" s="1469"/>
      <c r="N344" s="1469"/>
      <c r="O344" s="1469"/>
      <c r="P344" s="1469"/>
      <c r="Q344" s="1469"/>
      <c r="R344" s="1469"/>
      <c r="S344" s="1469"/>
      <c r="T344" s="1469"/>
      <c r="U344" s="1469"/>
      <c r="V344" s="1469"/>
      <c r="W344" s="1469"/>
      <c r="X344" s="1469"/>
      <c r="Y344" s="1469"/>
      <c r="Z344" s="1469"/>
      <c r="AA344" s="1469"/>
      <c r="AB344" s="1469"/>
      <c r="AC344" s="1469"/>
      <c r="AD344" s="1469"/>
      <c r="AE344" s="1469"/>
      <c r="AF344" s="1469"/>
      <c r="AG344" s="1469"/>
      <c r="AH344" s="1469"/>
      <c r="AI344" s="1469"/>
      <c r="AJ344" s="1469"/>
      <c r="AK344" s="1469"/>
      <c r="AL344" s="1"/>
    </row>
    <row r="345" spans="1:38">
      <c r="A345" s="1"/>
      <c r="B345" s="376"/>
      <c r="C345" s="1"/>
      <c r="D345" s="1"/>
      <c r="E345" s="1469"/>
      <c r="F345" s="1469"/>
      <c r="G345" s="1469"/>
      <c r="H345" s="1469"/>
      <c r="I345" s="1469"/>
      <c r="J345" s="1469"/>
      <c r="K345" s="1469"/>
      <c r="L345" s="1469"/>
      <c r="M345" s="1469"/>
      <c r="N345" s="1469"/>
      <c r="O345" s="1469"/>
      <c r="P345" s="1469"/>
      <c r="Q345" s="1469"/>
      <c r="R345" s="1469"/>
      <c r="S345" s="1469"/>
      <c r="T345" s="1469"/>
      <c r="U345" s="1469"/>
      <c r="V345" s="1469"/>
      <c r="W345" s="1469"/>
      <c r="X345" s="1469"/>
      <c r="Y345" s="1469"/>
      <c r="Z345" s="1469"/>
      <c r="AA345" s="1469"/>
      <c r="AB345" s="1469"/>
      <c r="AC345" s="1469"/>
      <c r="AD345" s="1469"/>
      <c r="AE345" s="1469"/>
      <c r="AF345" s="1469"/>
      <c r="AG345" s="1469"/>
      <c r="AH345" s="1469"/>
      <c r="AI345" s="1469"/>
      <c r="AJ345" s="1469"/>
      <c r="AK345" s="1469"/>
      <c r="AL345" s="1"/>
    </row>
    <row r="346" spans="1:38">
      <c r="A346" s="1"/>
      <c r="B346" s="376"/>
      <c r="C346" s="1"/>
      <c r="D346" s="1"/>
      <c r="E346" s="1469"/>
      <c r="F346" s="1469"/>
      <c r="G346" s="1469"/>
      <c r="H346" s="1469"/>
      <c r="I346" s="1469"/>
      <c r="J346" s="1469"/>
      <c r="K346" s="1469"/>
      <c r="L346" s="1469"/>
      <c r="M346" s="1469"/>
      <c r="N346" s="1469"/>
      <c r="O346" s="1469"/>
      <c r="P346" s="1469"/>
      <c r="Q346" s="1469"/>
      <c r="R346" s="1469"/>
      <c r="S346" s="1469"/>
      <c r="T346" s="1469"/>
      <c r="U346" s="1469"/>
      <c r="V346" s="1469"/>
      <c r="W346" s="1469"/>
      <c r="X346" s="1469"/>
      <c r="Y346" s="1469"/>
      <c r="Z346" s="1469"/>
      <c r="AA346" s="1469"/>
      <c r="AB346" s="1469"/>
      <c r="AC346" s="1469"/>
      <c r="AD346" s="1469"/>
      <c r="AE346" s="1469"/>
      <c r="AF346" s="1469"/>
      <c r="AG346" s="1469"/>
      <c r="AH346" s="1469"/>
      <c r="AI346" s="1469"/>
      <c r="AJ346" s="1469"/>
      <c r="AK346" s="1469"/>
      <c r="AL346" s="1"/>
    </row>
    <row r="347" spans="1:38">
      <c r="A347" s="1"/>
      <c r="B347" s="376"/>
      <c r="C347" s="1"/>
      <c r="D347" s="1"/>
      <c r="E347" s="295" t="s">
        <v>1016</v>
      </c>
      <c r="F347" s="1460" t="s">
        <v>2123</v>
      </c>
      <c r="G347" s="1467"/>
      <c r="H347" s="1467"/>
      <c r="I347" s="1467"/>
      <c r="J347" s="1467"/>
      <c r="K347" s="1467"/>
      <c r="L347" s="1467"/>
      <c r="M347" s="1467"/>
      <c r="N347" s="1467"/>
      <c r="O347" s="1467"/>
      <c r="P347" s="1467"/>
      <c r="Q347" s="1467"/>
      <c r="R347" s="1467"/>
      <c r="S347" s="1467"/>
      <c r="T347" s="1467"/>
      <c r="U347" s="1467"/>
      <c r="V347" s="1467"/>
      <c r="W347" s="1467"/>
      <c r="X347" s="1467"/>
      <c r="Y347" s="1467"/>
      <c r="Z347" s="1467"/>
      <c r="AA347" s="1467"/>
      <c r="AB347" s="1467"/>
      <c r="AC347" s="1467"/>
      <c r="AD347" s="1467"/>
      <c r="AE347" s="1467"/>
      <c r="AF347" s="1467"/>
      <c r="AG347" s="1467"/>
      <c r="AH347" s="1467"/>
      <c r="AI347" s="1467"/>
      <c r="AJ347" s="1467"/>
      <c r="AK347" s="1467"/>
      <c r="AL347" s="1"/>
    </row>
    <row r="348" spans="1:38">
      <c r="A348" s="1"/>
      <c r="B348" s="376"/>
      <c r="C348" s="1"/>
      <c r="D348" s="1"/>
      <c r="E348" s="295"/>
      <c r="F348" s="1460"/>
      <c r="G348" s="1467"/>
      <c r="H348" s="1467"/>
      <c r="I348" s="1467"/>
      <c r="J348" s="1467"/>
      <c r="K348" s="1467"/>
      <c r="L348" s="1467"/>
      <c r="M348" s="1467"/>
      <c r="N348" s="1467"/>
      <c r="O348" s="1467"/>
      <c r="P348" s="1467"/>
      <c r="Q348" s="1467"/>
      <c r="R348" s="1467"/>
      <c r="S348" s="1467"/>
      <c r="T348" s="1467"/>
      <c r="U348" s="1467"/>
      <c r="V348" s="1467"/>
      <c r="W348" s="1467"/>
      <c r="X348" s="1467"/>
      <c r="Y348" s="1467"/>
      <c r="Z348" s="1467"/>
      <c r="AA348" s="1467"/>
      <c r="AB348" s="1467"/>
      <c r="AC348" s="1467"/>
      <c r="AD348" s="1467"/>
      <c r="AE348" s="1467"/>
      <c r="AF348" s="1467"/>
      <c r="AG348" s="1467"/>
      <c r="AH348" s="1467"/>
      <c r="AI348" s="1467"/>
      <c r="AJ348" s="1467"/>
      <c r="AK348" s="1467"/>
      <c r="AL348" s="1"/>
    </row>
    <row r="349" spans="1:38">
      <c r="A349" s="1"/>
      <c r="B349" s="376"/>
      <c r="C349" s="1"/>
      <c r="D349" s="1"/>
      <c r="E349" s="295"/>
      <c r="F349" s="1467"/>
      <c r="G349" s="1467"/>
      <c r="H349" s="1467"/>
      <c r="I349" s="1467"/>
      <c r="J349" s="1467"/>
      <c r="K349" s="1467"/>
      <c r="L349" s="1467"/>
      <c r="M349" s="1467"/>
      <c r="N349" s="1467"/>
      <c r="O349" s="1467"/>
      <c r="P349" s="1467"/>
      <c r="Q349" s="1467"/>
      <c r="R349" s="1467"/>
      <c r="S349" s="1467"/>
      <c r="T349" s="1467"/>
      <c r="U349" s="1467"/>
      <c r="V349" s="1467"/>
      <c r="W349" s="1467"/>
      <c r="X349" s="1467"/>
      <c r="Y349" s="1467"/>
      <c r="Z349" s="1467"/>
      <c r="AA349" s="1467"/>
      <c r="AB349" s="1467"/>
      <c r="AC349" s="1467"/>
      <c r="AD349" s="1467"/>
      <c r="AE349" s="1467"/>
      <c r="AF349" s="1467"/>
      <c r="AG349" s="1467"/>
      <c r="AH349" s="1467"/>
      <c r="AI349" s="1467"/>
      <c r="AJ349" s="1467"/>
      <c r="AK349" s="1467"/>
      <c r="AL349" s="1"/>
    </row>
    <row r="350" spans="1:38">
      <c r="A350" s="1"/>
      <c r="B350" s="376"/>
      <c r="C350" s="1"/>
      <c r="D350" s="1"/>
      <c r="E350" s="295"/>
      <c r="F350" s="1467"/>
      <c r="G350" s="1467"/>
      <c r="H350" s="1467"/>
      <c r="I350" s="1467"/>
      <c r="J350" s="1467"/>
      <c r="K350" s="1467"/>
      <c r="L350" s="1467"/>
      <c r="M350" s="1467"/>
      <c r="N350" s="1467"/>
      <c r="O350" s="1467"/>
      <c r="P350" s="1467"/>
      <c r="Q350" s="1467"/>
      <c r="R350" s="1467"/>
      <c r="S350" s="1467"/>
      <c r="T350" s="1467"/>
      <c r="U350" s="1467"/>
      <c r="V350" s="1467"/>
      <c r="W350" s="1467"/>
      <c r="X350" s="1467"/>
      <c r="Y350" s="1467"/>
      <c r="Z350" s="1467"/>
      <c r="AA350" s="1467"/>
      <c r="AB350" s="1467"/>
      <c r="AC350" s="1467"/>
      <c r="AD350" s="1467"/>
      <c r="AE350" s="1467"/>
      <c r="AF350" s="1467"/>
      <c r="AG350" s="1467"/>
      <c r="AH350" s="1467"/>
      <c r="AI350" s="1467"/>
      <c r="AJ350" s="1467"/>
      <c r="AK350" s="1467"/>
      <c r="AL350" s="1"/>
    </row>
    <row r="351" spans="1:38">
      <c r="A351" s="1"/>
      <c r="B351" s="376"/>
      <c r="C351" s="1"/>
      <c r="D351" s="1"/>
      <c r="E351" s="295" t="s">
        <v>1017</v>
      </c>
      <c r="F351" s="1460" t="s">
        <v>2124</v>
      </c>
      <c r="G351" s="1467"/>
      <c r="H351" s="1467"/>
      <c r="I351" s="1467"/>
      <c r="J351" s="1467"/>
      <c r="K351" s="1467"/>
      <c r="L351" s="1467"/>
      <c r="M351" s="1467"/>
      <c r="N351" s="1467"/>
      <c r="O351" s="1467"/>
      <c r="P351" s="1467"/>
      <c r="Q351" s="1467"/>
      <c r="R351" s="1467"/>
      <c r="S351" s="1467"/>
      <c r="T351" s="1467"/>
      <c r="U351" s="1467"/>
      <c r="V351" s="1467"/>
      <c r="W351" s="1467"/>
      <c r="X351" s="1467"/>
      <c r="Y351" s="1467"/>
      <c r="Z351" s="1467"/>
      <c r="AA351" s="1467"/>
      <c r="AB351" s="1467"/>
      <c r="AC351" s="1467"/>
      <c r="AD351" s="1467"/>
      <c r="AE351" s="1467"/>
      <c r="AF351" s="1467"/>
      <c r="AG351" s="1467"/>
      <c r="AH351" s="1467"/>
      <c r="AI351" s="1467"/>
      <c r="AJ351" s="1467"/>
      <c r="AK351" s="1467"/>
      <c r="AL351" s="1"/>
    </row>
    <row r="352" spans="1:38">
      <c r="A352" s="1"/>
      <c r="B352" s="376"/>
      <c r="C352" s="1"/>
      <c r="D352" s="1"/>
      <c r="E352" s="1"/>
      <c r="F352" s="1467"/>
      <c r="G352" s="1467"/>
      <c r="H352" s="1467"/>
      <c r="I352" s="1467"/>
      <c r="J352" s="1467"/>
      <c r="K352" s="1467"/>
      <c r="L352" s="1467"/>
      <c r="M352" s="1467"/>
      <c r="N352" s="1467"/>
      <c r="O352" s="1467"/>
      <c r="P352" s="1467"/>
      <c r="Q352" s="1467"/>
      <c r="R352" s="1467"/>
      <c r="S352" s="1467"/>
      <c r="T352" s="1467"/>
      <c r="U352" s="1467"/>
      <c r="V352" s="1467"/>
      <c r="W352" s="1467"/>
      <c r="X352" s="1467"/>
      <c r="Y352" s="1467"/>
      <c r="Z352" s="1467"/>
      <c r="AA352" s="1467"/>
      <c r="AB352" s="1467"/>
      <c r="AC352" s="1467"/>
      <c r="AD352" s="1467"/>
      <c r="AE352" s="1467"/>
      <c r="AF352" s="1467"/>
      <c r="AG352" s="1467"/>
      <c r="AH352" s="1467"/>
      <c r="AI352" s="1467"/>
      <c r="AJ352" s="1467"/>
      <c r="AK352" s="1467"/>
      <c r="AL352" s="1"/>
    </row>
    <row r="353" spans="1:38">
      <c r="A353" s="1"/>
      <c r="B353" s="376"/>
      <c r="C353" s="1"/>
      <c r="D353" s="1"/>
      <c r="E353" s="1"/>
      <c r="F353" s="1467"/>
      <c r="G353" s="1467"/>
      <c r="H353" s="1467"/>
      <c r="I353" s="1467"/>
      <c r="J353" s="1467"/>
      <c r="K353" s="1467"/>
      <c r="L353" s="1467"/>
      <c r="M353" s="1467"/>
      <c r="N353" s="1467"/>
      <c r="O353" s="1467"/>
      <c r="P353" s="1467"/>
      <c r="Q353" s="1467"/>
      <c r="R353" s="1467"/>
      <c r="S353" s="1467"/>
      <c r="T353" s="1467"/>
      <c r="U353" s="1467"/>
      <c r="V353" s="1467"/>
      <c r="W353" s="1467"/>
      <c r="X353" s="1467"/>
      <c r="Y353" s="1467"/>
      <c r="Z353" s="1467"/>
      <c r="AA353" s="1467"/>
      <c r="AB353" s="1467"/>
      <c r="AC353" s="1467"/>
      <c r="AD353" s="1467"/>
      <c r="AE353" s="1467"/>
      <c r="AF353" s="1467"/>
      <c r="AG353" s="1467"/>
      <c r="AH353" s="1467"/>
      <c r="AI353" s="1467"/>
      <c r="AJ353" s="1467"/>
      <c r="AK353" s="1467"/>
      <c r="AL353" s="1"/>
    </row>
    <row r="354" spans="1:38">
      <c r="A354" s="1"/>
      <c r="B354" s="376"/>
      <c r="C354" s="1"/>
      <c r="D354" s="1"/>
      <c r="E354" s="1"/>
      <c r="F354" s="1467"/>
      <c r="G354" s="1467"/>
      <c r="H354" s="1467"/>
      <c r="I354" s="1467"/>
      <c r="J354" s="1467"/>
      <c r="K354" s="1467"/>
      <c r="L354" s="1467"/>
      <c r="M354" s="1467"/>
      <c r="N354" s="1467"/>
      <c r="O354" s="1467"/>
      <c r="P354" s="1467"/>
      <c r="Q354" s="1467"/>
      <c r="R354" s="1467"/>
      <c r="S354" s="1467"/>
      <c r="T354" s="1467"/>
      <c r="U354" s="1467"/>
      <c r="V354" s="1467"/>
      <c r="W354" s="1467"/>
      <c r="X354" s="1467"/>
      <c r="Y354" s="1467"/>
      <c r="Z354" s="1467"/>
      <c r="AA354" s="1467"/>
      <c r="AB354" s="1467"/>
      <c r="AC354" s="1467"/>
      <c r="AD354" s="1467"/>
      <c r="AE354" s="1467"/>
      <c r="AF354" s="1467"/>
      <c r="AG354" s="1467"/>
      <c r="AH354" s="1467"/>
      <c r="AI354" s="1467"/>
      <c r="AJ354" s="1467"/>
      <c r="AK354" s="1467"/>
      <c r="AL354" s="1"/>
    </row>
    <row r="355" spans="1:38">
      <c r="A355" s="12"/>
      <c r="B355" s="1113" t="s">
        <v>503</v>
      </c>
      <c r="C355" s="1113" t="s">
        <v>172</v>
      </c>
      <c r="D355" s="12"/>
      <c r="E355" s="1113"/>
      <c r="F355" s="12"/>
      <c r="G355" s="12"/>
      <c r="H355" s="12"/>
      <c r="I355" s="12"/>
      <c r="J355" s="12"/>
      <c r="K355" s="12"/>
      <c r="L355" s="12"/>
      <c r="M355" s="374"/>
      <c r="N355" s="374"/>
      <c r="O355" s="374"/>
      <c r="P355" s="374"/>
      <c r="Q355" s="374"/>
      <c r="R355" s="374"/>
      <c r="S355" s="374"/>
      <c r="T355" s="374"/>
      <c r="U355" s="12"/>
      <c r="V355" s="12"/>
      <c r="W355" s="12"/>
      <c r="X355" s="12"/>
      <c r="Y355" s="12"/>
      <c r="Z355" s="12"/>
      <c r="AA355" s="12"/>
      <c r="AB355" s="12"/>
      <c r="AC355" s="12"/>
      <c r="AD355" s="12"/>
      <c r="AE355" s="12"/>
      <c r="AF355" s="12"/>
      <c r="AG355" s="12"/>
      <c r="AH355" s="12"/>
      <c r="AI355" s="12"/>
      <c r="AJ355" s="12"/>
      <c r="AK355" s="12"/>
      <c r="AL355" s="12"/>
    </row>
    <row r="356" spans="1:38">
      <c r="A356" s="1"/>
      <c r="B356" s="376"/>
      <c r="C356" s="1"/>
      <c r="D356" s="376"/>
      <c r="E356" s="376"/>
      <c r="F356" s="1"/>
      <c r="G356" s="1"/>
      <c r="H356" s="1"/>
      <c r="I356" s="1"/>
      <c r="J356" s="1"/>
      <c r="K356" s="1"/>
      <c r="L356" s="1"/>
      <c r="M356" s="295"/>
      <c r="N356" s="295"/>
      <c r="O356" s="295"/>
      <c r="P356" s="295"/>
      <c r="Q356" s="295"/>
      <c r="R356" s="295"/>
      <c r="S356" s="295"/>
      <c r="T356" s="295"/>
      <c r="U356" s="1"/>
      <c r="V356" s="1"/>
      <c r="W356" s="1"/>
      <c r="X356" s="1"/>
      <c r="Y356" s="1"/>
      <c r="Z356" s="1"/>
      <c r="AA356" s="1"/>
      <c r="AB356" s="1"/>
      <c r="AC356" s="1"/>
      <c r="AD356" s="1"/>
      <c r="AE356" s="1"/>
      <c r="AF356" s="1"/>
      <c r="AG356" s="1"/>
      <c r="AH356" s="1"/>
      <c r="AI356" s="1"/>
      <c r="AJ356" s="1"/>
      <c r="AK356" s="1"/>
      <c r="AL356" s="1"/>
    </row>
    <row r="357" spans="1:38">
      <c r="A357" s="1"/>
      <c r="B357" s="376"/>
      <c r="C357" s="1"/>
      <c r="D357" s="376" t="s">
        <v>909</v>
      </c>
      <c r="E357" s="376" t="s">
        <v>230</v>
      </c>
      <c r="F357" s="1"/>
      <c r="G357" s="1"/>
      <c r="H357" s="1"/>
      <c r="I357" s="295"/>
      <c r="J357" s="295"/>
      <c r="K357" s="295"/>
      <c r="L357" s="295"/>
      <c r="M357" s="295"/>
      <c r="N357" s="295"/>
      <c r="O357" s="295"/>
      <c r="P357" s="295"/>
      <c r="Q357" s="295"/>
      <c r="R357" s="295"/>
      <c r="S357" s="295"/>
      <c r="T357" s="1"/>
      <c r="U357" s="1"/>
      <c r="V357" s="1"/>
      <c r="W357" s="1"/>
      <c r="X357" s="1"/>
      <c r="Y357" s="1"/>
      <c r="Z357" s="1"/>
      <c r="AA357" s="1"/>
      <c r="AB357" s="1"/>
      <c r="AC357" s="1"/>
      <c r="AD357" s="1"/>
      <c r="AE357" s="1"/>
      <c r="AF357" s="1"/>
      <c r="AG357" s="1"/>
      <c r="AH357" s="1"/>
      <c r="AI357" s="1"/>
      <c r="AJ357" s="1"/>
      <c r="AK357" s="1"/>
      <c r="AL357" s="1"/>
    </row>
    <row r="358" spans="1:38">
      <c r="A358" s="1"/>
      <c r="B358" s="376"/>
      <c r="C358" s="1"/>
      <c r="D358" s="1"/>
      <c r="E358" s="1" t="s">
        <v>1016</v>
      </c>
      <c r="F358" s="295" t="s">
        <v>636</v>
      </c>
      <c r="G358" s="1"/>
      <c r="H358" s="1"/>
      <c r="I358" s="295"/>
      <c r="J358" s="295"/>
      <c r="K358" s="295"/>
      <c r="L358" s="295"/>
      <c r="M358" s="295"/>
      <c r="N358" s="295"/>
      <c r="O358" s="295"/>
      <c r="P358" s="295"/>
      <c r="Q358" s="295"/>
      <c r="R358" s="295"/>
      <c r="S358" s="295"/>
      <c r="T358" s="1"/>
      <c r="U358" s="1"/>
      <c r="V358" s="1"/>
      <c r="W358" s="1"/>
      <c r="X358" s="1"/>
      <c r="Y358" s="1"/>
      <c r="Z358" s="1"/>
      <c r="AA358" s="1"/>
      <c r="AB358" s="1"/>
      <c r="AC358" s="1"/>
      <c r="AD358" s="1"/>
      <c r="AE358" s="1"/>
      <c r="AF358" s="1"/>
      <c r="AG358" s="1"/>
      <c r="AH358" s="1"/>
      <c r="AI358" s="1"/>
      <c r="AJ358" s="1"/>
      <c r="AK358" s="1"/>
      <c r="AL358" s="1"/>
    </row>
    <row r="359" spans="1:38">
      <c r="A359" s="1"/>
      <c r="B359" s="376"/>
      <c r="C359" s="1"/>
      <c r="D359" s="1"/>
      <c r="E359" s="1"/>
      <c r="F359" s="295" t="s">
        <v>637</v>
      </c>
      <c r="G359" s="1"/>
      <c r="H359" s="1"/>
      <c r="I359" s="295"/>
      <c r="J359" s="295"/>
      <c r="K359" s="295"/>
      <c r="L359" s="295"/>
      <c r="M359" s="295"/>
      <c r="N359" s="295"/>
      <c r="O359" s="295"/>
      <c r="P359" s="295"/>
      <c r="Q359" s="295"/>
      <c r="R359" s="295"/>
      <c r="S359" s="295"/>
      <c r="T359" s="1"/>
      <c r="U359" s="1"/>
      <c r="V359" s="1"/>
      <c r="W359" s="1"/>
      <c r="X359" s="1"/>
      <c r="Y359" s="1"/>
      <c r="Z359" s="1"/>
      <c r="AA359" s="1"/>
      <c r="AB359" s="1"/>
      <c r="AC359" s="1"/>
      <c r="AD359" s="1"/>
      <c r="AE359" s="1"/>
      <c r="AF359" s="1"/>
      <c r="AG359" s="1"/>
      <c r="AH359" s="1"/>
      <c r="AI359" s="1"/>
      <c r="AJ359" s="1"/>
      <c r="AK359" s="1"/>
      <c r="AL359" s="1"/>
    </row>
    <row r="360" spans="1:38">
      <c r="A360" s="1"/>
      <c r="B360" s="376"/>
      <c r="C360" s="1"/>
      <c r="D360" s="1"/>
      <c r="E360" s="1"/>
      <c r="F360" s="295" t="s">
        <v>1196</v>
      </c>
      <c r="G360" s="295"/>
      <c r="H360" s="1"/>
      <c r="I360" s="1"/>
      <c r="J360" s="1"/>
      <c r="K360" s="295"/>
      <c r="L360" s="295"/>
      <c r="M360" s="295"/>
      <c r="N360" s="295"/>
      <c r="O360" s="295"/>
      <c r="P360" s="295"/>
      <c r="Q360" s="295"/>
      <c r="R360" s="295"/>
      <c r="S360" s="295"/>
      <c r="T360" s="1"/>
      <c r="U360" s="1"/>
      <c r="V360" s="1"/>
      <c r="W360" s="1"/>
      <c r="X360" s="1"/>
      <c r="Y360" s="1"/>
      <c r="Z360" s="1"/>
      <c r="AA360" s="1"/>
      <c r="AB360" s="1"/>
      <c r="AC360" s="1"/>
      <c r="AD360" s="1"/>
      <c r="AE360" s="1"/>
      <c r="AF360" s="1"/>
      <c r="AG360" s="1"/>
      <c r="AH360" s="1"/>
      <c r="AI360" s="1"/>
      <c r="AJ360" s="1"/>
      <c r="AK360" s="1"/>
      <c r="AL360" s="1"/>
    </row>
    <row r="361" spans="1:38">
      <c r="A361" s="1"/>
      <c r="B361" s="376"/>
      <c r="C361" s="1"/>
      <c r="D361" s="1"/>
      <c r="E361" s="1" t="s">
        <v>1017</v>
      </c>
      <c r="F361" s="295" t="s">
        <v>1197</v>
      </c>
      <c r="G361" s="1"/>
      <c r="H361" s="1"/>
      <c r="I361" s="295"/>
      <c r="J361" s="295"/>
      <c r="K361" s="295"/>
      <c r="L361" s="295"/>
      <c r="M361" s="295"/>
      <c r="N361" s="295"/>
      <c r="O361" s="295"/>
      <c r="P361" s="295"/>
      <c r="Q361" s="295"/>
      <c r="R361" s="295"/>
      <c r="S361" s="295"/>
      <c r="T361" s="1"/>
      <c r="U361" s="1"/>
      <c r="V361" s="1"/>
      <c r="W361" s="1"/>
      <c r="X361" s="1"/>
      <c r="Y361" s="1"/>
      <c r="Z361" s="1"/>
      <c r="AA361" s="1"/>
      <c r="AB361" s="1"/>
      <c r="AC361" s="1"/>
      <c r="AD361" s="1"/>
      <c r="AE361" s="1"/>
      <c r="AF361" s="1"/>
      <c r="AG361" s="1"/>
      <c r="AH361" s="1"/>
      <c r="AI361" s="1"/>
      <c r="AJ361" s="1"/>
      <c r="AK361" s="1"/>
      <c r="AL361" s="1"/>
    </row>
    <row r="362" spans="1:38">
      <c r="A362" s="1"/>
      <c r="B362" s="376"/>
      <c r="C362" s="1"/>
      <c r="D362" s="1"/>
      <c r="E362" s="1" t="s">
        <v>1023</v>
      </c>
      <c r="F362" s="295" t="s">
        <v>638</v>
      </c>
      <c r="G362" s="1"/>
      <c r="H362" s="1"/>
      <c r="I362" s="295"/>
      <c r="J362" s="295"/>
      <c r="K362" s="295"/>
      <c r="L362" s="295"/>
      <c r="M362" s="295"/>
      <c r="N362" s="295"/>
      <c r="O362" s="295"/>
      <c r="P362" s="295"/>
      <c r="Q362" s="295"/>
      <c r="R362" s="295"/>
      <c r="S362" s="295"/>
      <c r="T362" s="1"/>
      <c r="U362" s="1"/>
      <c r="V362" s="1"/>
      <c r="W362" s="1"/>
      <c r="X362" s="1"/>
      <c r="Y362" s="1"/>
      <c r="Z362" s="1"/>
      <c r="AA362" s="1"/>
      <c r="AB362" s="1"/>
      <c r="AC362" s="1"/>
      <c r="AD362" s="1"/>
      <c r="AE362" s="1"/>
      <c r="AF362" s="1"/>
      <c r="AG362" s="1"/>
      <c r="AH362" s="1"/>
      <c r="AI362" s="1"/>
      <c r="AJ362" s="1"/>
      <c r="AK362" s="1"/>
      <c r="AL362" s="1"/>
    </row>
    <row r="363" spans="1:38">
      <c r="A363" s="1"/>
      <c r="B363" s="376"/>
      <c r="C363" s="1"/>
      <c r="D363" s="1"/>
      <c r="E363" s="1"/>
      <c r="F363" s="295" t="s">
        <v>639</v>
      </c>
      <c r="G363" s="1"/>
      <c r="H363" s="1"/>
      <c r="I363" s="1"/>
      <c r="J363" s="295"/>
      <c r="K363" s="295"/>
      <c r="L363" s="295"/>
      <c r="M363" s="295"/>
      <c r="N363" s="295"/>
      <c r="O363" s="295"/>
      <c r="P363" s="295"/>
      <c r="Q363" s="295"/>
      <c r="R363" s="295"/>
      <c r="S363" s="295"/>
      <c r="T363" s="1"/>
      <c r="U363" s="1"/>
      <c r="V363" s="1"/>
      <c r="W363" s="1"/>
      <c r="X363" s="1"/>
      <c r="Y363" s="1"/>
      <c r="Z363" s="1"/>
      <c r="AA363" s="1"/>
      <c r="AB363" s="1"/>
      <c r="AC363" s="1"/>
      <c r="AD363" s="1"/>
      <c r="AE363" s="1"/>
      <c r="AF363" s="1"/>
      <c r="AG363" s="1"/>
      <c r="AH363" s="1"/>
      <c r="AI363" s="1"/>
      <c r="AJ363" s="1"/>
      <c r="AK363" s="1"/>
      <c r="AL363" s="1"/>
    </row>
    <row r="364" spans="1:38" s="1466" customFormat="1">
      <c r="A364" s="1"/>
      <c r="B364" s="376"/>
      <c r="C364" s="1"/>
      <c r="D364" s="1"/>
      <c r="E364" s="1466" t="s">
        <v>2119</v>
      </c>
    </row>
    <row r="365" spans="1:38" s="1466" customFormat="1">
      <c r="A365" s="1"/>
      <c r="B365" s="376"/>
      <c r="C365" s="1"/>
      <c r="D365" s="1"/>
    </row>
    <row r="366" spans="1:38">
      <c r="A366" s="1"/>
      <c r="B366" s="376"/>
      <c r="C366" s="1"/>
      <c r="D366" s="1"/>
      <c r="E366" s="1"/>
      <c r="F366" s="1464" t="s">
        <v>2120</v>
      </c>
      <c r="G366" s="1465"/>
      <c r="H366" s="1465"/>
      <c r="I366" s="1465"/>
      <c r="J366" s="1465"/>
      <c r="K366" s="1465"/>
      <c r="L366" s="1465"/>
      <c r="M366" s="1465"/>
      <c r="N366" s="1465"/>
      <c r="O366" s="1465"/>
      <c r="P366" s="1465"/>
      <c r="Q366" s="1465"/>
      <c r="R366" s="1465"/>
      <c r="S366" s="1465"/>
      <c r="T366" s="1465"/>
      <c r="U366" s="1465"/>
      <c r="V366" s="1465"/>
      <c r="W366" s="1465"/>
      <c r="X366" s="1465"/>
      <c r="Y366" s="1465"/>
      <c r="Z366" s="1465"/>
      <c r="AA366" s="1465"/>
      <c r="AB366" s="1465"/>
      <c r="AC366" s="1465"/>
      <c r="AD366" s="1465"/>
      <c r="AE366" s="1465"/>
      <c r="AF366" s="1465"/>
      <c r="AG366" s="1465"/>
      <c r="AH366" s="1465"/>
      <c r="AI366" s="1465"/>
      <c r="AJ366" s="1465"/>
      <c r="AK366" s="1465"/>
      <c r="AL366" s="1465"/>
    </row>
    <row r="367" spans="1:38">
      <c r="A367" s="1"/>
      <c r="B367" s="376"/>
      <c r="C367" s="1"/>
      <c r="D367" s="1"/>
      <c r="E367" s="1"/>
      <c r="F367" s="1465"/>
      <c r="G367" s="1465"/>
      <c r="H367" s="1465"/>
      <c r="I367" s="1465"/>
      <c r="J367" s="1465"/>
      <c r="K367" s="1465"/>
      <c r="L367" s="1465"/>
      <c r="M367" s="1465"/>
      <c r="N367" s="1465"/>
      <c r="O367" s="1465"/>
      <c r="P367" s="1465"/>
      <c r="Q367" s="1465"/>
      <c r="R367" s="1465"/>
      <c r="S367" s="1465"/>
      <c r="T367" s="1465"/>
      <c r="U367" s="1465"/>
      <c r="V367" s="1465"/>
      <c r="W367" s="1465"/>
      <c r="X367" s="1465"/>
      <c r="Y367" s="1465"/>
      <c r="Z367" s="1465"/>
      <c r="AA367" s="1465"/>
      <c r="AB367" s="1465"/>
      <c r="AC367" s="1465"/>
      <c r="AD367" s="1465"/>
      <c r="AE367" s="1465"/>
      <c r="AF367" s="1465"/>
      <c r="AG367" s="1465"/>
      <c r="AH367" s="1465"/>
      <c r="AI367" s="1465"/>
      <c r="AJ367" s="1465"/>
      <c r="AK367" s="1465"/>
      <c r="AL367" s="1465"/>
    </row>
    <row r="368" spans="1:38">
      <c r="A368" s="1"/>
      <c r="B368" s="376"/>
      <c r="C368" s="1"/>
      <c r="D368" s="1"/>
      <c r="E368" s="295"/>
      <c r="F368" s="295"/>
      <c r="G368" s="295"/>
      <c r="H368" s="295"/>
      <c r="I368" s="295"/>
      <c r="J368" s="295"/>
      <c r="K368" s="295"/>
      <c r="L368" s="295"/>
      <c r="M368" s="295"/>
      <c r="N368" s="295"/>
      <c r="O368" s="295"/>
      <c r="P368" s="295"/>
      <c r="Q368" s="295"/>
      <c r="R368" s="295"/>
      <c r="S368" s="295"/>
      <c r="T368" s="1"/>
      <c r="U368" s="1"/>
      <c r="V368" s="1"/>
      <c r="W368" s="1"/>
      <c r="X368" s="1"/>
      <c r="Y368" s="1"/>
      <c r="Z368" s="1"/>
      <c r="AA368" s="1"/>
      <c r="AB368" s="1"/>
      <c r="AC368" s="1"/>
      <c r="AD368" s="1"/>
      <c r="AE368" s="1"/>
      <c r="AF368" s="1"/>
      <c r="AG368" s="1"/>
      <c r="AH368" s="1"/>
      <c r="AI368" s="1"/>
      <c r="AJ368" s="1"/>
      <c r="AK368" s="1"/>
      <c r="AL368" s="1"/>
    </row>
    <row r="369" spans="1:38">
      <c r="A369" s="1"/>
      <c r="B369" s="376"/>
      <c r="C369" s="1"/>
      <c r="D369" s="376" t="s">
        <v>520</v>
      </c>
      <c r="E369" s="376" t="s">
        <v>231</v>
      </c>
      <c r="F369" s="1"/>
      <c r="G369" s="1"/>
      <c r="H369" s="1"/>
      <c r="I369" s="1"/>
      <c r="J369" s="295"/>
      <c r="K369" s="295"/>
      <c r="L369" s="295"/>
      <c r="M369" s="295"/>
      <c r="N369" s="295"/>
      <c r="O369" s="295"/>
      <c r="P369" s="295"/>
      <c r="Q369" s="295"/>
      <c r="R369" s="295"/>
      <c r="S369" s="295"/>
      <c r="T369" s="1"/>
      <c r="U369" s="1"/>
      <c r="V369" s="1"/>
      <c r="W369" s="1"/>
      <c r="X369" s="1"/>
      <c r="Y369" s="1"/>
      <c r="Z369" s="1"/>
      <c r="AA369" s="1"/>
      <c r="AB369" s="1"/>
      <c r="AC369" s="1"/>
      <c r="AD369" s="1"/>
      <c r="AE369" s="1"/>
      <c r="AF369" s="1"/>
      <c r="AG369" s="1"/>
      <c r="AH369" s="1"/>
      <c r="AI369" s="1"/>
      <c r="AJ369" s="1"/>
      <c r="AK369" s="1"/>
      <c r="AL369" s="1"/>
    </row>
    <row r="370" spans="1:38">
      <c r="A370" s="1"/>
      <c r="B370" s="376"/>
      <c r="C370" s="1"/>
      <c r="D370" s="1"/>
      <c r="E370" s="295" t="s">
        <v>619</v>
      </c>
      <c r="F370" s="295"/>
      <c r="G370" s="295"/>
      <c r="H370" s="295"/>
      <c r="I370" s="295"/>
      <c r="J370" s="295"/>
      <c r="K370" s="295"/>
      <c r="L370" s="295"/>
      <c r="M370" s="295"/>
      <c r="N370" s="295"/>
      <c r="O370" s="295"/>
      <c r="P370" s="295"/>
      <c r="Q370" s="295"/>
      <c r="R370" s="295"/>
      <c r="S370" s="295"/>
      <c r="T370" s="1"/>
      <c r="U370" s="1"/>
      <c r="V370" s="1"/>
      <c r="W370" s="1"/>
      <c r="X370" s="1"/>
      <c r="Y370" s="1"/>
      <c r="Z370" s="1"/>
      <c r="AA370" s="1"/>
      <c r="AB370" s="1"/>
      <c r="AC370" s="1"/>
      <c r="AD370" s="1"/>
      <c r="AE370" s="1"/>
      <c r="AF370" s="1"/>
      <c r="AG370" s="1"/>
      <c r="AH370" s="1"/>
      <c r="AI370" s="1"/>
      <c r="AJ370" s="1"/>
      <c r="AK370" s="1"/>
      <c r="AL370" s="1"/>
    </row>
    <row r="371" spans="1:38">
      <c r="A371" s="1"/>
      <c r="B371" s="376"/>
      <c r="C371" s="1"/>
      <c r="D371" s="1"/>
      <c r="E371" s="295" t="s">
        <v>620</v>
      </c>
      <c r="F371" s="295"/>
      <c r="G371" s="295"/>
      <c r="H371" s="295"/>
      <c r="I371" s="295"/>
      <c r="J371" s="295"/>
      <c r="K371" s="295"/>
      <c r="L371" s="295"/>
      <c r="M371" s="295"/>
      <c r="N371" s="295"/>
      <c r="O371" s="295"/>
      <c r="P371" s="295"/>
      <c r="Q371" s="295"/>
      <c r="R371" s="295"/>
      <c r="S371" s="295"/>
      <c r="T371" s="1"/>
      <c r="U371" s="1"/>
      <c r="V371" s="1"/>
      <c r="W371" s="1"/>
      <c r="X371" s="1"/>
      <c r="Y371" s="1"/>
      <c r="Z371" s="1"/>
      <c r="AA371" s="1"/>
      <c r="AB371" s="1"/>
      <c r="AC371" s="1"/>
      <c r="AD371" s="1"/>
      <c r="AE371" s="1"/>
      <c r="AF371" s="1"/>
      <c r="AG371" s="1"/>
      <c r="AH371" s="1"/>
      <c r="AI371" s="1"/>
      <c r="AJ371" s="1"/>
      <c r="AK371" s="1"/>
      <c r="AL371" s="1"/>
    </row>
    <row r="372" spans="1:38">
      <c r="A372" s="1"/>
      <c r="B372" s="376"/>
      <c r="C372" s="1"/>
      <c r="D372" s="1"/>
      <c r="E372" s="295"/>
      <c r="F372" s="295"/>
      <c r="G372" s="295"/>
      <c r="H372" s="295"/>
      <c r="I372" s="295"/>
      <c r="J372" s="295"/>
      <c r="K372" s="295"/>
      <c r="L372" s="295"/>
      <c r="M372" s="295"/>
      <c r="N372" s="295"/>
      <c r="O372" s="295"/>
      <c r="P372" s="295"/>
      <c r="Q372" s="295"/>
      <c r="R372" s="295"/>
      <c r="S372" s="295"/>
      <c r="T372" s="1"/>
      <c r="U372" s="1"/>
      <c r="V372" s="1"/>
      <c r="W372" s="1"/>
      <c r="X372" s="1"/>
      <c r="Y372" s="1"/>
      <c r="Z372" s="1"/>
      <c r="AA372" s="1"/>
      <c r="AB372" s="1"/>
      <c r="AC372" s="1"/>
      <c r="AD372" s="1"/>
      <c r="AE372" s="1"/>
      <c r="AF372" s="1"/>
      <c r="AG372" s="1"/>
      <c r="AH372" s="1"/>
      <c r="AI372" s="1"/>
      <c r="AJ372" s="1"/>
      <c r="AK372" s="1"/>
      <c r="AL372" s="1"/>
    </row>
    <row r="373" spans="1:38">
      <c r="A373" s="1"/>
      <c r="B373" s="376"/>
      <c r="C373" s="1"/>
      <c r="D373" s="376" t="s">
        <v>942</v>
      </c>
      <c r="E373" s="376" t="s">
        <v>282</v>
      </c>
      <c r="F373" s="1"/>
      <c r="G373" s="1"/>
      <c r="H373" s="1"/>
      <c r="I373" s="1"/>
      <c r="J373" s="295"/>
      <c r="K373" s="295"/>
      <c r="L373" s="295"/>
      <c r="M373" s="295"/>
      <c r="N373" s="295"/>
      <c r="O373" s="295"/>
      <c r="P373" s="295"/>
      <c r="Q373" s="295"/>
      <c r="R373" s="295"/>
      <c r="S373" s="295"/>
      <c r="T373" s="1"/>
      <c r="U373" s="1"/>
      <c r="V373" s="1"/>
      <c r="W373" s="1"/>
      <c r="X373" s="1"/>
      <c r="Y373" s="1"/>
      <c r="Z373" s="1"/>
      <c r="AA373" s="1"/>
      <c r="AB373" s="1"/>
      <c r="AC373" s="1"/>
      <c r="AD373" s="1"/>
      <c r="AE373" s="1"/>
      <c r="AF373" s="1"/>
      <c r="AG373" s="1"/>
      <c r="AH373" s="1"/>
      <c r="AI373" s="1"/>
      <c r="AJ373" s="1"/>
      <c r="AK373" s="1"/>
      <c r="AL373" s="1"/>
    </row>
    <row r="374" spans="1:38">
      <c r="A374" s="1"/>
      <c r="B374" s="376"/>
      <c r="C374" s="1"/>
      <c r="D374" s="1"/>
      <c r="E374" s="295" t="s">
        <v>1016</v>
      </c>
      <c r="F374" s="295" t="s">
        <v>839</v>
      </c>
      <c r="G374" s="295"/>
      <c r="H374" s="1"/>
      <c r="I374" s="295"/>
      <c r="J374" s="295"/>
      <c r="K374" s="295"/>
      <c r="L374" s="295"/>
      <c r="M374" s="295"/>
      <c r="N374" s="295"/>
      <c r="O374" s="295"/>
      <c r="P374" s="295"/>
      <c r="Q374" s="295"/>
      <c r="R374" s="295"/>
      <c r="S374" s="295"/>
      <c r="T374" s="1"/>
      <c r="U374" s="1"/>
      <c r="V374" s="1"/>
      <c r="W374" s="1"/>
      <c r="X374" s="1"/>
      <c r="Y374" s="1"/>
      <c r="Z374" s="1"/>
      <c r="AA374" s="1"/>
      <c r="AB374" s="1"/>
      <c r="AC374" s="1"/>
      <c r="AD374" s="1"/>
      <c r="AE374" s="1"/>
      <c r="AF374" s="1"/>
      <c r="AG374" s="1"/>
      <c r="AH374" s="1"/>
      <c r="AI374" s="1"/>
      <c r="AJ374" s="1"/>
      <c r="AK374" s="1"/>
      <c r="AL374" s="1"/>
    </row>
    <row r="375" spans="1:38">
      <c r="A375" s="284"/>
      <c r="B375" s="377"/>
      <c r="C375" s="284"/>
      <c r="D375" s="284"/>
      <c r="E375" s="300"/>
      <c r="F375" s="1116" t="s">
        <v>1837</v>
      </c>
      <c r="G375" s="300"/>
      <c r="H375" s="284"/>
      <c r="I375" s="1116"/>
      <c r="J375" s="300"/>
      <c r="K375" s="300"/>
      <c r="L375" s="300"/>
      <c r="M375" s="300"/>
      <c r="N375" s="300"/>
      <c r="O375" s="300"/>
      <c r="P375" s="300"/>
      <c r="Q375" s="300"/>
      <c r="R375" s="300"/>
      <c r="S375" s="300"/>
      <c r="T375" s="284"/>
      <c r="U375" s="284"/>
      <c r="V375" s="284"/>
      <c r="W375" s="284"/>
      <c r="X375" s="284"/>
      <c r="Y375" s="284"/>
      <c r="Z375" s="284"/>
      <c r="AA375" s="284"/>
      <c r="AB375" s="284"/>
      <c r="AC375" s="284"/>
      <c r="AD375" s="284"/>
      <c r="AE375" s="284"/>
      <c r="AF375" s="284"/>
      <c r="AG375" s="284"/>
      <c r="AH375" s="284"/>
      <c r="AI375" s="284"/>
      <c r="AJ375" s="284"/>
      <c r="AK375" s="284"/>
      <c r="AL375" s="284"/>
    </row>
    <row r="376" spans="1:38">
      <c r="A376" s="284"/>
      <c r="B376" s="377"/>
      <c r="C376" s="284"/>
      <c r="D376" s="284"/>
      <c r="E376" s="300" t="s">
        <v>1017</v>
      </c>
      <c r="F376" s="300" t="s">
        <v>840</v>
      </c>
      <c r="G376" s="300"/>
      <c r="H376" s="284"/>
      <c r="I376" s="1116"/>
      <c r="J376" s="300"/>
      <c r="K376" s="300"/>
      <c r="L376" s="300"/>
      <c r="M376" s="300"/>
      <c r="N376" s="300"/>
      <c r="O376" s="300"/>
      <c r="P376" s="300"/>
      <c r="Q376" s="300"/>
      <c r="R376" s="300"/>
      <c r="S376" s="300"/>
      <c r="T376" s="284"/>
      <c r="U376" s="284"/>
      <c r="V376" s="284"/>
      <c r="W376" s="284"/>
      <c r="X376" s="284"/>
      <c r="Y376" s="284"/>
      <c r="Z376" s="284"/>
      <c r="AA376" s="284"/>
      <c r="AB376" s="284"/>
      <c r="AC376" s="284"/>
      <c r="AD376" s="284"/>
      <c r="AE376" s="284"/>
      <c r="AF376" s="284"/>
      <c r="AG376" s="284"/>
      <c r="AH376" s="284"/>
      <c r="AI376" s="284"/>
      <c r="AJ376" s="284"/>
      <c r="AK376" s="284"/>
      <c r="AL376" s="284"/>
    </row>
    <row r="377" spans="1:38">
      <c r="A377" s="284"/>
      <c r="B377" s="377"/>
      <c r="C377" s="284"/>
      <c r="D377" s="284"/>
      <c r="E377" s="300"/>
      <c r="F377" s="300" t="s">
        <v>841</v>
      </c>
      <c r="G377" s="300"/>
      <c r="H377" s="284"/>
      <c r="I377" s="1132"/>
      <c r="J377" s="300"/>
      <c r="K377" s="300"/>
      <c r="L377" s="300"/>
      <c r="M377" s="300"/>
      <c r="N377" s="300"/>
      <c r="O377" s="300"/>
      <c r="P377" s="300"/>
      <c r="Q377" s="300"/>
      <c r="R377" s="300"/>
      <c r="S377" s="300"/>
      <c r="T377" s="284"/>
      <c r="U377" s="284"/>
      <c r="V377" s="284"/>
      <c r="W377" s="284"/>
      <c r="X377" s="284"/>
      <c r="Y377" s="284"/>
      <c r="Z377" s="284"/>
      <c r="AA377" s="284"/>
      <c r="AB377" s="284"/>
      <c r="AC377" s="284"/>
      <c r="AD377" s="284"/>
      <c r="AE377" s="284"/>
      <c r="AF377" s="284"/>
      <c r="AG377" s="284"/>
      <c r="AH377" s="284"/>
      <c r="AI377" s="284"/>
      <c r="AJ377" s="284"/>
      <c r="AK377" s="284"/>
      <c r="AL377" s="284"/>
    </row>
    <row r="378" spans="1:38">
      <c r="A378" s="284"/>
      <c r="B378" s="377"/>
      <c r="C378" s="284"/>
      <c r="D378" s="284"/>
      <c r="E378" s="300"/>
      <c r="F378" s="300" t="s">
        <v>1167</v>
      </c>
      <c r="G378" s="300"/>
      <c r="H378" s="284"/>
      <c r="I378" s="1132"/>
      <c r="J378" s="300"/>
      <c r="K378" s="300"/>
      <c r="L378" s="300"/>
      <c r="M378" s="300"/>
      <c r="N378" s="300"/>
      <c r="O378" s="300"/>
      <c r="P378" s="300"/>
      <c r="Q378" s="300"/>
      <c r="R378" s="300"/>
      <c r="S378" s="300"/>
      <c r="T378" s="284"/>
      <c r="U378" s="284"/>
      <c r="V378" s="284"/>
      <c r="W378" s="284"/>
      <c r="X378" s="284"/>
      <c r="Y378" s="284"/>
      <c r="Z378" s="284"/>
      <c r="AA378" s="284"/>
      <c r="AB378" s="284"/>
      <c r="AC378" s="284"/>
      <c r="AD378" s="284"/>
      <c r="AE378" s="284"/>
      <c r="AF378" s="284"/>
      <c r="AG378" s="284"/>
      <c r="AH378" s="284"/>
      <c r="AI378" s="284"/>
      <c r="AJ378" s="284"/>
      <c r="AK378" s="284"/>
      <c r="AL378" s="284"/>
    </row>
    <row r="379" spans="1:38">
      <c r="A379" s="284"/>
      <c r="B379" s="377"/>
      <c r="C379" s="284"/>
      <c r="D379" s="284"/>
      <c r="E379" s="300"/>
      <c r="F379" s="300"/>
      <c r="G379" s="300"/>
      <c r="H379" s="284"/>
      <c r="I379" s="1116"/>
      <c r="J379" s="300"/>
      <c r="K379" s="300"/>
      <c r="L379" s="300"/>
      <c r="M379" s="300"/>
      <c r="N379" s="300"/>
      <c r="O379" s="300"/>
      <c r="P379" s="300"/>
      <c r="Q379" s="300"/>
      <c r="R379" s="300"/>
      <c r="S379" s="300"/>
      <c r="T379" s="284"/>
      <c r="U379" s="284"/>
      <c r="V379" s="284"/>
      <c r="W379" s="284"/>
      <c r="X379" s="284"/>
      <c r="Y379" s="284"/>
      <c r="Z379" s="284"/>
      <c r="AA379" s="284"/>
      <c r="AB379" s="284"/>
      <c r="AC379" s="284"/>
      <c r="AD379" s="284"/>
      <c r="AE379" s="284"/>
      <c r="AF379" s="284"/>
      <c r="AG379" s="284"/>
      <c r="AH379" s="284"/>
      <c r="AI379" s="284"/>
      <c r="AJ379" s="284"/>
      <c r="AK379" s="284"/>
      <c r="AL379" s="284"/>
    </row>
    <row r="380" spans="1:38">
      <c r="A380" s="1"/>
      <c r="B380" s="376"/>
      <c r="C380" s="1"/>
      <c r="D380" s="376" t="s">
        <v>829</v>
      </c>
      <c r="E380" s="376" t="s">
        <v>574</v>
      </c>
      <c r="F380" s="1"/>
      <c r="G380" s="1"/>
      <c r="H380" s="1"/>
      <c r="I380" s="1"/>
      <c r="J380" s="295"/>
      <c r="K380" s="295"/>
      <c r="L380" s="295"/>
      <c r="M380" s="295"/>
      <c r="N380" s="295"/>
      <c r="O380" s="295"/>
      <c r="P380" s="295"/>
      <c r="Q380" s="295"/>
      <c r="R380" s="295"/>
      <c r="S380" s="295"/>
      <c r="T380" s="1"/>
      <c r="U380" s="1"/>
      <c r="V380" s="1"/>
      <c r="W380" s="1"/>
      <c r="X380" s="1"/>
      <c r="Y380" s="1"/>
      <c r="Z380" s="1"/>
      <c r="AA380" s="1"/>
      <c r="AB380" s="1"/>
      <c r="AC380" s="1"/>
      <c r="AD380" s="1"/>
      <c r="AE380" s="1"/>
      <c r="AF380" s="1"/>
      <c r="AG380" s="1"/>
      <c r="AH380" s="1"/>
      <c r="AI380" s="1"/>
      <c r="AJ380" s="1"/>
      <c r="AK380" s="1"/>
      <c r="AL380" s="1"/>
    </row>
    <row r="381" spans="1:38">
      <c r="A381" s="1"/>
      <c r="B381" s="376"/>
      <c r="C381" s="1"/>
      <c r="D381" s="376"/>
      <c r="E381" s="295" t="s">
        <v>1130</v>
      </c>
      <c r="F381" s="295"/>
      <c r="G381" s="295"/>
      <c r="H381" s="1"/>
      <c r="I381" s="1"/>
      <c r="J381" s="295"/>
      <c r="K381" s="295"/>
      <c r="L381" s="295"/>
      <c r="M381" s="295"/>
      <c r="N381" s="295"/>
      <c r="O381" s="295"/>
      <c r="P381" s="295"/>
      <c r="Q381" s="295"/>
      <c r="R381" s="295"/>
      <c r="S381" s="295"/>
      <c r="T381" s="1"/>
      <c r="U381" s="1"/>
      <c r="V381" s="1"/>
      <c r="W381" s="1"/>
      <c r="X381" s="1"/>
      <c r="Y381" s="1"/>
      <c r="Z381" s="1"/>
      <c r="AA381" s="1"/>
      <c r="AB381" s="1"/>
      <c r="AC381" s="1"/>
      <c r="AD381" s="1"/>
      <c r="AE381" s="1"/>
      <c r="AF381" s="1"/>
      <c r="AG381" s="1"/>
      <c r="AH381" s="1"/>
      <c r="AI381" s="1"/>
      <c r="AJ381" s="1"/>
      <c r="AK381" s="1"/>
      <c r="AL381" s="1"/>
    </row>
    <row r="382" spans="1:38">
      <c r="A382" s="1"/>
      <c r="B382" s="376"/>
      <c r="C382" s="1"/>
      <c r="D382" s="376"/>
      <c r="E382" s="295" t="s">
        <v>621</v>
      </c>
      <c r="F382" s="295"/>
      <c r="G382" s="295"/>
      <c r="H382" s="1"/>
      <c r="I382" s="1"/>
      <c r="J382" s="295"/>
      <c r="K382" s="295"/>
      <c r="L382" s="295"/>
      <c r="M382" s="295"/>
      <c r="N382" s="295"/>
      <c r="O382" s="295"/>
      <c r="P382" s="295"/>
      <c r="Q382" s="295"/>
      <c r="R382" s="295"/>
      <c r="S382" s="295"/>
      <c r="T382" s="1"/>
      <c r="U382" s="1"/>
      <c r="V382" s="1"/>
      <c r="W382" s="1"/>
      <c r="X382" s="1"/>
      <c r="Y382" s="1"/>
      <c r="Z382" s="1"/>
      <c r="AA382" s="1"/>
      <c r="AB382" s="1"/>
      <c r="AC382" s="1"/>
      <c r="AD382" s="1"/>
      <c r="AE382" s="1"/>
      <c r="AF382" s="1"/>
      <c r="AG382" s="1"/>
      <c r="AH382" s="1"/>
      <c r="AI382" s="1"/>
      <c r="AJ382" s="1"/>
      <c r="AK382" s="1"/>
      <c r="AL382" s="1"/>
    </row>
    <row r="383" spans="1:38">
      <c r="A383" s="1"/>
      <c r="B383" s="376"/>
      <c r="C383" s="1"/>
      <c r="D383" s="376"/>
      <c r="E383" s="295"/>
      <c r="F383" s="295"/>
      <c r="G383" s="295"/>
      <c r="H383" s="1"/>
      <c r="I383" s="1"/>
      <c r="J383" s="295"/>
      <c r="K383" s="295"/>
      <c r="L383" s="295"/>
      <c r="M383" s="295"/>
      <c r="N383" s="295"/>
      <c r="O383" s="295"/>
      <c r="P383" s="295"/>
      <c r="Q383" s="295"/>
      <c r="R383" s="295"/>
      <c r="S383" s="295"/>
      <c r="T383" s="1"/>
      <c r="U383" s="1"/>
      <c r="V383" s="1"/>
      <c r="W383" s="1"/>
      <c r="X383" s="1"/>
      <c r="Y383" s="1"/>
      <c r="Z383" s="1"/>
      <c r="AA383" s="1"/>
      <c r="AB383" s="1"/>
      <c r="AC383" s="1"/>
      <c r="AD383" s="1"/>
      <c r="AE383" s="1"/>
      <c r="AF383" s="1"/>
      <c r="AG383" s="1"/>
      <c r="AH383" s="1"/>
      <c r="AI383" s="1"/>
      <c r="AJ383" s="1"/>
      <c r="AK383" s="1"/>
      <c r="AL383" s="1"/>
    </row>
    <row r="384" spans="1:38">
      <c r="A384" s="1"/>
      <c r="B384" s="376"/>
      <c r="C384" s="1"/>
      <c r="D384" s="376" t="s">
        <v>559</v>
      </c>
      <c r="E384" s="376" t="s">
        <v>284</v>
      </c>
      <c r="F384" s="1"/>
      <c r="G384" s="1"/>
      <c r="H384" s="1"/>
      <c r="I384" s="1"/>
      <c r="J384" s="295"/>
      <c r="K384" s="295"/>
      <c r="L384" s="295"/>
      <c r="M384" s="295"/>
      <c r="N384" s="295"/>
      <c r="O384" s="295"/>
      <c r="P384" s="295"/>
      <c r="Q384" s="295"/>
      <c r="R384" s="295"/>
      <c r="S384" s="295"/>
      <c r="T384" s="1"/>
      <c r="U384" s="1"/>
      <c r="V384" s="1"/>
      <c r="W384" s="1"/>
      <c r="X384" s="1"/>
      <c r="Y384" s="1"/>
      <c r="Z384" s="1"/>
      <c r="AA384" s="1"/>
      <c r="AB384" s="1"/>
      <c r="AC384" s="1"/>
      <c r="AD384" s="1"/>
      <c r="AE384" s="1"/>
      <c r="AF384" s="1"/>
      <c r="AG384" s="1"/>
      <c r="AH384" s="1"/>
      <c r="AI384" s="1"/>
      <c r="AJ384" s="1"/>
      <c r="AK384" s="1"/>
      <c r="AL384" s="1"/>
    </row>
    <row r="385" spans="1:38">
      <c r="A385" s="1"/>
      <c r="B385" s="376"/>
      <c r="C385" s="1"/>
      <c r="D385" s="1"/>
      <c r="E385" s="295" t="s">
        <v>1016</v>
      </c>
      <c r="F385" s="295" t="s">
        <v>842</v>
      </c>
      <c r="G385" s="295"/>
      <c r="H385" s="1"/>
      <c r="I385" s="295"/>
      <c r="J385" s="295"/>
      <c r="K385" s="295"/>
      <c r="L385" s="295"/>
      <c r="M385" s="295"/>
      <c r="N385" s="295"/>
      <c r="O385" s="295"/>
      <c r="P385" s="295"/>
      <c r="Q385" s="295"/>
      <c r="R385" s="295"/>
      <c r="S385" s="295"/>
      <c r="T385" s="1"/>
      <c r="U385" s="1"/>
      <c r="V385" s="1"/>
      <c r="W385" s="1"/>
      <c r="X385" s="1"/>
      <c r="Y385" s="1"/>
      <c r="Z385" s="1"/>
      <c r="AA385" s="1"/>
      <c r="AB385" s="1"/>
      <c r="AC385" s="1"/>
      <c r="AD385" s="1"/>
      <c r="AE385" s="1"/>
      <c r="AF385" s="1"/>
      <c r="AG385" s="1"/>
      <c r="AH385" s="1"/>
      <c r="AI385" s="1"/>
      <c r="AJ385" s="1"/>
      <c r="AK385" s="1"/>
      <c r="AL385" s="1"/>
    </row>
    <row r="386" spans="1:38">
      <c r="A386" s="1"/>
      <c r="B386" s="376"/>
      <c r="C386" s="1"/>
      <c r="D386" s="1"/>
      <c r="E386" s="295"/>
      <c r="F386" s="1116" t="s">
        <v>1837</v>
      </c>
      <c r="G386" s="295"/>
      <c r="H386" s="1"/>
      <c r="I386" s="1116"/>
      <c r="J386" s="295"/>
      <c r="K386" s="295"/>
      <c r="L386" s="295"/>
      <c r="M386" s="295"/>
      <c r="N386" s="295"/>
      <c r="O386" s="295"/>
      <c r="P386" s="295"/>
      <c r="Q386" s="295"/>
      <c r="R386" s="295"/>
      <c r="S386" s="295"/>
      <c r="T386" s="1"/>
      <c r="U386" s="1"/>
      <c r="V386" s="1"/>
      <c r="W386" s="1"/>
      <c r="X386" s="1"/>
      <c r="Y386" s="1"/>
      <c r="Z386" s="1"/>
      <c r="AA386" s="1"/>
      <c r="AB386" s="1"/>
      <c r="AC386" s="1"/>
      <c r="AD386" s="1"/>
      <c r="AE386" s="1"/>
      <c r="AF386" s="1"/>
      <c r="AG386" s="1"/>
      <c r="AH386" s="1"/>
      <c r="AI386" s="1"/>
      <c r="AJ386" s="1"/>
      <c r="AK386" s="1"/>
      <c r="AL386" s="1"/>
    </row>
    <row r="387" spans="1:38">
      <c r="A387" s="284"/>
      <c r="B387" s="377"/>
      <c r="C387" s="284"/>
      <c r="D387" s="284"/>
      <c r="E387" s="300" t="s">
        <v>1017</v>
      </c>
      <c r="F387" s="300" t="s">
        <v>843</v>
      </c>
      <c r="G387" s="300"/>
      <c r="H387" s="284"/>
      <c r="I387" s="1116"/>
      <c r="J387" s="300"/>
      <c r="K387" s="300"/>
      <c r="L387" s="300"/>
      <c r="M387" s="300"/>
      <c r="N387" s="300"/>
      <c r="O387" s="300"/>
      <c r="P387" s="300"/>
      <c r="Q387" s="300"/>
      <c r="R387" s="300"/>
      <c r="S387" s="300"/>
      <c r="T387" s="284"/>
      <c r="U387" s="284"/>
      <c r="V387" s="284"/>
      <c r="W387" s="284"/>
      <c r="X387" s="284"/>
      <c r="Y387" s="284"/>
      <c r="Z387" s="284"/>
      <c r="AA387" s="284"/>
      <c r="AB387" s="284"/>
      <c r="AC387" s="284"/>
      <c r="AD387" s="284"/>
      <c r="AE387" s="284"/>
      <c r="AF387" s="284"/>
      <c r="AG387" s="284"/>
      <c r="AH387" s="284"/>
      <c r="AI387" s="284"/>
      <c r="AJ387" s="284"/>
      <c r="AK387" s="284"/>
      <c r="AL387" s="284"/>
    </row>
    <row r="388" spans="1:38">
      <c r="A388" s="284"/>
      <c r="B388" s="377"/>
      <c r="C388" s="284"/>
      <c r="D388" s="284"/>
      <c r="E388" s="300"/>
      <c r="F388" s="300" t="s">
        <v>844</v>
      </c>
      <c r="G388" s="300"/>
      <c r="H388" s="284"/>
      <c r="I388" s="1132"/>
      <c r="J388" s="300"/>
      <c r="K388" s="300"/>
      <c r="L388" s="300"/>
      <c r="M388" s="300"/>
      <c r="N388" s="300"/>
      <c r="O388" s="300"/>
      <c r="P388" s="300"/>
      <c r="Q388" s="300"/>
      <c r="R388" s="300"/>
      <c r="S388" s="300"/>
      <c r="T388" s="284"/>
      <c r="U388" s="284"/>
      <c r="V388" s="284"/>
      <c r="W388" s="284"/>
      <c r="X388" s="284"/>
      <c r="Y388" s="284"/>
      <c r="Z388" s="284"/>
      <c r="AA388" s="284"/>
      <c r="AB388" s="284"/>
      <c r="AC388" s="284"/>
      <c r="AD388" s="284"/>
      <c r="AE388" s="284"/>
      <c r="AF388" s="284"/>
      <c r="AG388" s="284"/>
      <c r="AH388" s="284"/>
      <c r="AI388" s="284"/>
      <c r="AJ388" s="284"/>
      <c r="AK388" s="284"/>
      <c r="AL388" s="284"/>
    </row>
    <row r="389" spans="1:38">
      <c r="A389" s="284"/>
      <c r="B389" s="377"/>
      <c r="C389" s="284"/>
      <c r="D389" s="284"/>
      <c r="E389" s="300"/>
      <c r="F389" s="300" t="s">
        <v>1168</v>
      </c>
      <c r="G389" s="300"/>
      <c r="H389" s="284"/>
      <c r="I389" s="1132"/>
      <c r="J389" s="300"/>
      <c r="K389" s="300"/>
      <c r="L389" s="300"/>
      <c r="M389" s="300"/>
      <c r="N389" s="300"/>
      <c r="O389" s="300"/>
      <c r="P389" s="300"/>
      <c r="Q389" s="300"/>
      <c r="R389" s="300"/>
      <c r="S389" s="300"/>
      <c r="T389" s="284"/>
      <c r="U389" s="284"/>
      <c r="V389" s="284"/>
      <c r="W389" s="284"/>
      <c r="X389" s="284"/>
      <c r="Y389" s="284"/>
      <c r="Z389" s="284"/>
      <c r="AA389" s="284"/>
      <c r="AB389" s="284"/>
      <c r="AC389" s="284"/>
      <c r="AD389" s="284"/>
      <c r="AE389" s="284"/>
      <c r="AF389" s="284"/>
      <c r="AG389" s="284"/>
      <c r="AH389" s="284"/>
      <c r="AI389" s="284"/>
      <c r="AJ389" s="284"/>
      <c r="AK389" s="284"/>
      <c r="AL389" s="284"/>
    </row>
    <row r="390" spans="1:38">
      <c r="A390" s="1"/>
      <c r="B390" s="376"/>
      <c r="C390" s="1"/>
      <c r="D390" s="1"/>
      <c r="E390" s="295"/>
      <c r="F390" s="295"/>
      <c r="G390" s="295"/>
      <c r="H390" s="295"/>
      <c r="I390" s="295"/>
      <c r="J390" s="295"/>
      <c r="K390" s="295"/>
      <c r="L390" s="295"/>
      <c r="M390" s="295"/>
      <c r="N390" s="295"/>
      <c r="O390" s="295"/>
      <c r="P390" s="295"/>
      <c r="Q390" s="295"/>
      <c r="R390" s="295"/>
      <c r="S390" s="295"/>
      <c r="T390" s="1"/>
      <c r="U390" s="1"/>
      <c r="V390" s="1"/>
      <c r="W390" s="1"/>
      <c r="X390" s="1"/>
      <c r="Y390" s="1"/>
      <c r="Z390" s="1"/>
      <c r="AA390" s="1"/>
      <c r="AB390" s="1"/>
      <c r="AC390" s="1"/>
      <c r="AD390" s="1"/>
      <c r="AE390" s="1"/>
      <c r="AF390" s="1"/>
      <c r="AG390" s="1"/>
      <c r="AH390" s="1"/>
      <c r="AI390" s="1"/>
      <c r="AJ390" s="1"/>
      <c r="AK390" s="1"/>
      <c r="AL390" s="1"/>
    </row>
    <row r="391" spans="1:38">
      <c r="A391" s="284"/>
      <c r="B391" s="377"/>
      <c r="C391" s="284"/>
      <c r="D391" s="284"/>
      <c r="E391" s="300"/>
      <c r="F391" s="1111"/>
      <c r="G391" s="1111"/>
      <c r="H391" s="1111"/>
      <c r="I391" s="1111"/>
      <c r="J391" s="1111"/>
      <c r="K391" s="1111"/>
      <c r="L391" s="1111"/>
      <c r="M391" s="1111"/>
      <c r="N391" s="1111"/>
      <c r="O391" s="1111"/>
      <c r="P391" s="1111"/>
      <c r="Q391" s="1111"/>
      <c r="R391" s="1111"/>
      <c r="S391" s="1111"/>
      <c r="T391" s="1111"/>
      <c r="U391" s="1111"/>
      <c r="V391" s="1111"/>
      <c r="W391" s="1111"/>
      <c r="X391" s="1111"/>
      <c r="Y391" s="1111"/>
      <c r="Z391" s="1111"/>
      <c r="AA391" s="1111"/>
      <c r="AB391" s="1111"/>
      <c r="AC391" s="1111"/>
      <c r="AD391" s="1111"/>
      <c r="AE391" s="1111"/>
      <c r="AF391" s="1111"/>
      <c r="AG391" s="1111"/>
      <c r="AH391" s="1111"/>
      <c r="AI391" s="1111"/>
      <c r="AJ391" s="1111"/>
      <c r="AK391" s="1111"/>
      <c r="AL391" s="284"/>
    </row>
    <row r="392" spans="1:38">
      <c r="A392" s="12"/>
      <c r="B392" s="1113" t="s">
        <v>831</v>
      </c>
      <c r="C392" s="1113" t="s">
        <v>946</v>
      </c>
      <c r="D392" s="12"/>
      <c r="E392" s="12"/>
      <c r="F392" s="374"/>
      <c r="G392" s="374"/>
      <c r="H392" s="374"/>
      <c r="I392" s="374"/>
      <c r="J392" s="374"/>
      <c r="K392" s="374"/>
      <c r="L392" s="374"/>
      <c r="M392" s="374"/>
      <c r="N392" s="374"/>
      <c r="O392" s="374"/>
      <c r="P392" s="374"/>
      <c r="Q392" s="374"/>
      <c r="R392" s="374"/>
      <c r="S392" s="374"/>
      <c r="T392" s="12"/>
      <c r="U392" s="12"/>
      <c r="V392" s="12"/>
      <c r="W392" s="12"/>
      <c r="X392" s="12"/>
      <c r="Y392" s="12"/>
      <c r="Z392" s="12"/>
      <c r="AA392" s="12"/>
      <c r="AB392" s="12"/>
      <c r="AC392" s="12"/>
      <c r="AD392" s="12"/>
      <c r="AE392" s="12"/>
      <c r="AF392" s="12"/>
      <c r="AG392" s="12"/>
      <c r="AH392" s="12"/>
      <c r="AI392" s="12"/>
      <c r="AJ392" s="12"/>
      <c r="AK392" s="12"/>
      <c r="AL392" s="12"/>
    </row>
    <row r="393" spans="1:38">
      <c r="A393" s="1"/>
      <c r="B393" s="376"/>
      <c r="C393" s="1"/>
      <c r="D393" s="376"/>
      <c r="E393" s="1"/>
      <c r="F393" s="295"/>
      <c r="G393" s="295"/>
      <c r="H393" s="295"/>
      <c r="I393" s="295"/>
      <c r="J393" s="295"/>
      <c r="K393" s="295"/>
      <c r="L393" s="295"/>
      <c r="M393" s="295"/>
      <c r="N393" s="295"/>
      <c r="O393" s="295"/>
      <c r="P393" s="295"/>
      <c r="Q393" s="295"/>
      <c r="R393" s="295"/>
      <c r="S393" s="295"/>
      <c r="T393" s="1"/>
      <c r="U393" s="1"/>
      <c r="V393" s="1"/>
      <c r="W393" s="1"/>
      <c r="X393" s="1"/>
      <c r="Y393" s="1"/>
      <c r="Z393" s="1"/>
      <c r="AA393" s="1"/>
      <c r="AB393" s="1"/>
      <c r="AC393" s="1"/>
      <c r="AD393" s="1"/>
      <c r="AE393" s="1"/>
      <c r="AF393" s="1"/>
      <c r="AG393" s="1"/>
      <c r="AH393" s="1"/>
      <c r="AI393" s="1"/>
      <c r="AJ393" s="1"/>
      <c r="AK393" s="1"/>
      <c r="AL393" s="1"/>
    </row>
    <row r="394" spans="1:38">
      <c r="A394" s="1"/>
      <c r="B394" s="376"/>
      <c r="C394" s="376" t="s">
        <v>306</v>
      </c>
      <c r="D394" s="1"/>
      <c r="E394" s="1"/>
      <c r="F394" s="1"/>
      <c r="G394" s="376" t="s">
        <v>946</v>
      </c>
      <c r="H394" s="1"/>
      <c r="I394" s="295"/>
      <c r="J394" s="295"/>
      <c r="K394" s="295"/>
      <c r="L394" s="295"/>
      <c r="M394" s="295"/>
      <c r="N394" s="295"/>
      <c r="O394" s="295"/>
      <c r="P394" s="295"/>
      <c r="Q394" s="295"/>
      <c r="R394" s="295"/>
      <c r="S394" s="295"/>
      <c r="T394" s="1"/>
      <c r="U394" s="1"/>
      <c r="V394" s="1"/>
      <c r="W394" s="1"/>
      <c r="X394" s="1"/>
      <c r="Y394" s="1"/>
      <c r="Z394" s="1"/>
      <c r="AA394" s="1"/>
      <c r="AB394" s="1"/>
      <c r="AC394" s="1"/>
      <c r="AD394" s="1"/>
      <c r="AE394" s="1"/>
      <c r="AF394" s="1"/>
      <c r="AG394" s="1"/>
      <c r="AH394" s="1"/>
      <c r="AI394" s="1"/>
      <c r="AJ394" s="1"/>
      <c r="AK394" s="1"/>
      <c r="AL394" s="1"/>
    </row>
    <row r="395" spans="1:38">
      <c r="A395" s="1"/>
      <c r="B395" s="376"/>
      <c r="C395" s="1"/>
      <c r="D395" s="295"/>
      <c r="E395" s="295" t="s">
        <v>1016</v>
      </c>
      <c r="F395" s="295" t="s">
        <v>280</v>
      </c>
      <c r="G395" s="295"/>
      <c r="H395" s="1"/>
      <c r="I395" s="295"/>
      <c r="J395" s="295"/>
      <c r="K395" s="295"/>
      <c r="L395" s="295"/>
      <c r="M395" s="295"/>
      <c r="N395" s="295"/>
      <c r="O395" s="295"/>
      <c r="P395" s="295"/>
      <c r="Q395" s="295"/>
      <c r="R395" s="295"/>
      <c r="S395" s="295"/>
      <c r="T395" s="1"/>
      <c r="U395" s="1"/>
      <c r="V395" s="1"/>
      <c r="W395" s="1"/>
      <c r="X395" s="1"/>
      <c r="Y395" s="1"/>
      <c r="Z395" s="1"/>
      <c r="AA395" s="1"/>
      <c r="AB395" s="1"/>
      <c r="AC395" s="1"/>
      <c r="AD395" s="1"/>
      <c r="AE395" s="1"/>
      <c r="AF395" s="1"/>
      <c r="AG395" s="1"/>
      <c r="AH395" s="1"/>
      <c r="AI395" s="1"/>
      <c r="AJ395" s="1"/>
      <c r="AK395" s="1"/>
      <c r="AL395" s="1"/>
    </row>
    <row r="396" spans="1:38">
      <c r="A396" s="1"/>
      <c r="B396" s="376"/>
      <c r="C396" s="1"/>
      <c r="D396" s="1"/>
      <c r="E396" s="295" t="s">
        <v>1017</v>
      </c>
      <c r="F396" s="295" t="s">
        <v>1003</v>
      </c>
      <c r="G396" s="295"/>
      <c r="H396" s="1"/>
      <c r="I396" s="295"/>
      <c r="J396" s="295"/>
      <c r="K396" s="295"/>
      <c r="L396" s="295"/>
      <c r="M396" s="295"/>
      <c r="N396" s="295"/>
      <c r="O396" s="295"/>
      <c r="P396" s="295"/>
      <c r="Q396" s="295"/>
      <c r="R396" s="295"/>
      <c r="S396" s="295"/>
      <c r="T396" s="1"/>
      <c r="U396" s="1"/>
      <c r="V396" s="1"/>
      <c r="W396" s="1"/>
      <c r="X396" s="1"/>
      <c r="Y396" s="1"/>
      <c r="Z396" s="1"/>
      <c r="AA396" s="1"/>
      <c r="AB396" s="1"/>
      <c r="AC396" s="1"/>
      <c r="AD396" s="1"/>
      <c r="AE396" s="1"/>
      <c r="AF396" s="1"/>
      <c r="AG396" s="1"/>
      <c r="AH396" s="1"/>
      <c r="AI396" s="1"/>
      <c r="AJ396" s="1"/>
      <c r="AK396" s="1"/>
      <c r="AL396" s="1"/>
    </row>
    <row r="397" spans="1:38">
      <c r="A397" s="1"/>
      <c r="B397" s="376"/>
      <c r="C397" s="1"/>
      <c r="D397" s="1"/>
      <c r="E397" s="295" t="s">
        <v>1023</v>
      </c>
      <c r="F397" s="295" t="s">
        <v>997</v>
      </c>
      <c r="G397" s="1"/>
      <c r="H397" s="1"/>
      <c r="I397" s="295"/>
      <c r="J397" s="295"/>
      <c r="K397" s="295"/>
      <c r="L397" s="295"/>
      <c r="M397" s="295"/>
      <c r="N397" s="295"/>
      <c r="O397" s="295"/>
      <c r="P397" s="295"/>
      <c r="Q397" s="295"/>
      <c r="R397" s="295"/>
      <c r="S397" s="295"/>
      <c r="T397" s="1"/>
      <c r="U397" s="1"/>
      <c r="V397" s="1"/>
      <c r="W397" s="1"/>
      <c r="X397" s="1"/>
      <c r="Y397" s="1"/>
      <c r="Z397" s="1"/>
      <c r="AA397" s="1"/>
      <c r="AB397" s="1"/>
      <c r="AC397" s="1"/>
      <c r="AD397" s="1"/>
      <c r="AE397" s="1"/>
      <c r="AF397" s="1"/>
      <c r="AG397" s="1"/>
      <c r="AH397" s="1"/>
      <c r="AI397" s="1"/>
      <c r="AJ397" s="1"/>
      <c r="AK397" s="1"/>
      <c r="AL397" s="1"/>
    </row>
    <row r="398" spans="1:38">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row>
    <row r="399" spans="1:38">
      <c r="A399" s="1"/>
      <c r="B399" s="376"/>
      <c r="C399" s="376" t="s">
        <v>307</v>
      </c>
      <c r="D399" s="1"/>
      <c r="E399" s="1"/>
      <c r="F399" s="1"/>
      <c r="G399" s="376" t="s">
        <v>996</v>
      </c>
      <c r="H399" s="1"/>
      <c r="I399" s="295"/>
      <c r="J399" s="1"/>
      <c r="K399" s="1"/>
      <c r="L399" s="1"/>
      <c r="M399" s="1"/>
      <c r="N399" s="1"/>
      <c r="O399" s="1"/>
      <c r="P399" s="1"/>
      <c r="Q399" s="1"/>
      <c r="R399" s="1"/>
      <c r="S399" s="295"/>
      <c r="T399" s="1"/>
      <c r="U399" s="1"/>
      <c r="V399" s="1"/>
      <c r="W399" s="1"/>
      <c r="X399" s="1"/>
      <c r="Y399" s="1"/>
      <c r="Z399" s="1"/>
      <c r="AA399" s="1"/>
      <c r="AB399" s="1"/>
      <c r="AC399" s="1"/>
      <c r="AD399" s="1"/>
      <c r="AE399" s="1"/>
      <c r="AF399" s="1"/>
      <c r="AG399" s="1"/>
      <c r="AH399" s="1"/>
      <c r="AI399" s="1"/>
      <c r="AJ399" s="1"/>
      <c r="AK399" s="1"/>
      <c r="AL399" s="1"/>
    </row>
    <row r="400" spans="1:38">
      <c r="A400" s="1"/>
      <c r="B400" s="376"/>
      <c r="C400" s="1"/>
      <c r="D400" s="1"/>
      <c r="E400" s="1"/>
      <c r="F400" s="295" t="s">
        <v>1363</v>
      </c>
      <c r="G400" s="1"/>
      <c r="H400" s="1"/>
      <c r="I400" s="1"/>
      <c r="J400" s="1"/>
      <c r="K400" s="1"/>
      <c r="L400" s="1"/>
      <c r="M400" s="1"/>
      <c r="N400" s="1"/>
      <c r="O400" s="1"/>
      <c r="P400" s="1"/>
      <c r="Q400" s="1"/>
      <c r="R400" s="1"/>
      <c r="S400" s="295"/>
      <c r="T400" s="1"/>
      <c r="U400" s="1"/>
      <c r="V400" s="1"/>
      <c r="W400" s="1"/>
      <c r="X400" s="1"/>
      <c r="Y400" s="1"/>
      <c r="Z400" s="1"/>
      <c r="AA400" s="1"/>
      <c r="AB400" s="1"/>
      <c r="AC400" s="1"/>
      <c r="AD400" s="1"/>
      <c r="AE400" s="1"/>
      <c r="AF400" s="1"/>
      <c r="AG400" s="1"/>
      <c r="AH400" s="1"/>
      <c r="AI400" s="1"/>
      <c r="AJ400" s="1"/>
      <c r="AK400" s="1"/>
      <c r="AL400" s="1"/>
    </row>
    <row r="401" spans="1:38">
      <c r="A401" s="1"/>
      <c r="B401" s="376"/>
      <c r="C401" s="1"/>
      <c r="D401" s="1"/>
      <c r="E401" s="1"/>
      <c r="F401" s="1"/>
      <c r="G401" s="1"/>
      <c r="H401" s="1"/>
      <c r="I401" s="1"/>
      <c r="J401" s="1"/>
      <c r="K401" s="1"/>
      <c r="L401" s="1"/>
      <c r="M401" s="1"/>
      <c r="N401" s="1"/>
      <c r="O401" s="1"/>
      <c r="P401" s="1"/>
      <c r="Q401" s="1"/>
      <c r="R401" s="1"/>
      <c r="S401" s="295"/>
      <c r="T401" s="1"/>
      <c r="U401" s="1"/>
      <c r="V401" s="1"/>
      <c r="W401" s="1"/>
      <c r="X401" s="1"/>
      <c r="Y401" s="1"/>
      <c r="Z401" s="1"/>
      <c r="AA401" s="1"/>
      <c r="AB401" s="1"/>
      <c r="AC401" s="1"/>
      <c r="AD401" s="1"/>
      <c r="AE401" s="1"/>
      <c r="AF401" s="1"/>
      <c r="AG401" s="1"/>
      <c r="AH401" s="1"/>
      <c r="AI401" s="1"/>
      <c r="AJ401" s="1"/>
      <c r="AK401" s="1"/>
      <c r="AL401" s="1"/>
    </row>
    <row r="402" spans="1:38">
      <c r="A402" s="1"/>
      <c r="B402" s="376"/>
      <c r="C402" s="376" t="s">
        <v>373</v>
      </c>
      <c r="D402" s="1"/>
      <c r="E402" s="1"/>
      <c r="F402" s="1"/>
      <c r="G402" s="376" t="s">
        <v>157</v>
      </c>
      <c r="H402" s="1"/>
      <c r="I402" s="1"/>
      <c r="J402" s="1"/>
      <c r="K402" s="1"/>
      <c r="L402" s="1"/>
      <c r="M402" s="1"/>
      <c r="N402" s="1"/>
      <c r="O402" s="1"/>
      <c r="P402" s="1"/>
      <c r="Q402" s="1"/>
      <c r="R402" s="1"/>
      <c r="S402" s="295"/>
      <c r="T402" s="1"/>
      <c r="U402" s="1"/>
      <c r="V402" s="1"/>
      <c r="W402" s="1"/>
      <c r="X402" s="1"/>
      <c r="Y402" s="1"/>
      <c r="Z402" s="1"/>
      <c r="AA402" s="1"/>
      <c r="AB402" s="1"/>
      <c r="AC402" s="1"/>
      <c r="AD402" s="1"/>
      <c r="AE402" s="1"/>
      <c r="AF402" s="1"/>
      <c r="AG402" s="1"/>
      <c r="AH402" s="1"/>
      <c r="AI402" s="1"/>
      <c r="AJ402" s="1"/>
      <c r="AK402" s="1"/>
      <c r="AL402" s="1"/>
    </row>
    <row r="403" spans="1:38">
      <c r="A403" s="1"/>
      <c r="B403" s="376"/>
      <c r="C403" s="1"/>
      <c r="D403" s="1"/>
      <c r="E403" s="1" t="s">
        <v>1016</v>
      </c>
      <c r="F403" s="1" t="s">
        <v>158</v>
      </c>
      <c r="G403" s="1"/>
      <c r="H403" s="1"/>
      <c r="I403" s="1"/>
      <c r="J403" s="1"/>
      <c r="K403" s="1"/>
      <c r="L403" s="1"/>
      <c r="M403" s="1"/>
      <c r="N403" s="1"/>
      <c r="O403" s="1"/>
      <c r="P403" s="1"/>
      <c r="Q403" s="1"/>
      <c r="R403" s="1"/>
      <c r="S403" s="295"/>
      <c r="T403" s="1"/>
      <c r="U403" s="1"/>
      <c r="V403" s="1"/>
      <c r="W403" s="1"/>
      <c r="X403" s="1"/>
      <c r="Y403" s="1"/>
      <c r="Z403" s="1"/>
      <c r="AA403" s="1"/>
      <c r="AB403" s="1"/>
      <c r="AC403" s="1"/>
      <c r="AD403" s="1"/>
      <c r="AE403" s="1"/>
      <c r="AF403" s="1"/>
      <c r="AG403" s="1"/>
      <c r="AH403" s="1"/>
      <c r="AI403" s="1"/>
      <c r="AJ403" s="1"/>
      <c r="AK403" s="1"/>
      <c r="AL403" s="1"/>
    </row>
    <row r="404" spans="1:38">
      <c r="A404" s="1"/>
      <c r="B404" s="376"/>
      <c r="C404" s="1"/>
      <c r="D404" s="1"/>
      <c r="E404" s="1" t="s">
        <v>1017</v>
      </c>
      <c r="F404" s="295" t="s">
        <v>1362</v>
      </c>
      <c r="G404" s="1"/>
      <c r="H404" s="1"/>
      <c r="I404" s="1"/>
      <c r="J404" s="1"/>
      <c r="K404" s="1"/>
      <c r="L404" s="1"/>
      <c r="M404" s="1"/>
      <c r="N404" s="1"/>
      <c r="O404" s="1"/>
      <c r="P404" s="1"/>
      <c r="Q404" s="1"/>
      <c r="R404" s="1"/>
      <c r="S404" s="295"/>
      <c r="T404" s="1"/>
      <c r="U404" s="1"/>
      <c r="V404" s="1"/>
      <c r="W404" s="1"/>
      <c r="X404" s="1"/>
      <c r="Y404" s="1"/>
      <c r="Z404" s="1"/>
      <c r="AA404" s="1"/>
      <c r="AB404" s="1"/>
      <c r="AC404" s="1"/>
      <c r="AD404" s="1"/>
      <c r="AE404" s="1"/>
      <c r="AF404" s="1"/>
      <c r="AG404" s="1"/>
      <c r="AH404" s="1"/>
      <c r="AI404" s="1"/>
      <c r="AJ404" s="1"/>
      <c r="AK404" s="1"/>
      <c r="AL404" s="1"/>
    </row>
    <row r="405" spans="1:38">
      <c r="A405" s="1"/>
      <c r="B405" s="376"/>
      <c r="C405" s="1"/>
      <c r="D405" s="1"/>
      <c r="E405" s="1"/>
      <c r="F405" s="1" t="s">
        <v>159</v>
      </c>
      <c r="G405" s="1"/>
      <c r="H405" s="1"/>
      <c r="I405" s="1"/>
      <c r="J405" s="1"/>
      <c r="K405" s="1"/>
      <c r="L405" s="1"/>
      <c r="M405" s="1"/>
      <c r="N405" s="1"/>
      <c r="O405" s="1"/>
      <c r="P405" s="1"/>
      <c r="Q405" s="1"/>
      <c r="R405" s="1"/>
      <c r="S405" s="295"/>
      <c r="T405" s="1"/>
      <c r="U405" s="1"/>
      <c r="V405" s="1"/>
      <c r="W405" s="1"/>
      <c r="X405" s="1"/>
      <c r="Y405" s="1"/>
      <c r="Z405" s="1"/>
      <c r="AA405" s="1"/>
      <c r="AB405" s="1"/>
      <c r="AC405" s="1"/>
      <c r="AD405" s="1"/>
      <c r="AE405" s="1"/>
      <c r="AF405" s="1"/>
      <c r="AG405" s="1"/>
      <c r="AH405" s="1"/>
      <c r="AI405" s="1"/>
      <c r="AJ405" s="1"/>
      <c r="AK405" s="1"/>
      <c r="AL405" s="1"/>
    </row>
    <row r="406" spans="1:38">
      <c r="A406" s="1"/>
      <c r="B406" s="376"/>
      <c r="C406" s="1"/>
      <c r="D406" s="1"/>
      <c r="E406" s="1"/>
      <c r="F406" s="1"/>
      <c r="G406" s="1"/>
      <c r="H406" s="1"/>
      <c r="I406" s="1"/>
      <c r="J406" s="1"/>
      <c r="K406" s="1"/>
      <c r="L406" s="1"/>
      <c r="M406" s="1"/>
      <c r="N406" s="1"/>
      <c r="O406" s="1"/>
      <c r="P406" s="1"/>
      <c r="Q406" s="1"/>
      <c r="R406" s="1"/>
      <c r="S406" s="295"/>
      <c r="T406" s="1"/>
      <c r="U406" s="1"/>
      <c r="V406" s="1"/>
      <c r="W406" s="1"/>
      <c r="X406" s="1"/>
      <c r="Y406" s="1"/>
      <c r="Z406" s="1"/>
      <c r="AA406" s="1"/>
      <c r="AB406" s="1"/>
      <c r="AC406" s="1"/>
      <c r="AD406" s="1"/>
      <c r="AE406" s="1"/>
      <c r="AF406" s="1"/>
      <c r="AG406" s="1"/>
      <c r="AH406" s="1"/>
      <c r="AI406" s="1"/>
      <c r="AJ406" s="1"/>
      <c r="AK406" s="1"/>
      <c r="AL406" s="1"/>
    </row>
    <row r="407" spans="1:38">
      <c r="A407" s="12"/>
      <c r="B407" s="1112" t="s">
        <v>160</v>
      </c>
      <c r="C407" s="1113" t="s">
        <v>161</v>
      </c>
      <c r="D407" s="12"/>
      <c r="E407" s="12"/>
      <c r="F407" s="374"/>
      <c r="G407" s="374"/>
      <c r="H407" s="374"/>
      <c r="I407" s="374"/>
      <c r="J407" s="374"/>
      <c r="K407" s="374"/>
      <c r="L407" s="374"/>
      <c r="M407" s="374"/>
      <c r="N407" s="374"/>
      <c r="O407" s="374"/>
      <c r="P407" s="374"/>
      <c r="Q407" s="374"/>
      <c r="R407" s="374"/>
      <c r="S407" s="374"/>
      <c r="T407" s="12"/>
      <c r="U407" s="12"/>
      <c r="V407" s="12"/>
      <c r="W407" s="12"/>
      <c r="X407" s="12"/>
      <c r="Y407" s="12"/>
      <c r="Z407" s="12"/>
      <c r="AA407" s="12"/>
      <c r="AB407" s="12"/>
      <c r="AC407" s="12"/>
      <c r="AD407" s="12"/>
      <c r="AE407" s="12"/>
      <c r="AF407" s="12"/>
      <c r="AG407" s="12"/>
      <c r="AH407" s="12"/>
      <c r="AI407" s="12"/>
      <c r="AJ407" s="12"/>
      <c r="AK407" s="12"/>
      <c r="AL407" s="12"/>
    </row>
    <row r="408" spans="1:38">
      <c r="A408" s="1"/>
      <c r="B408" s="376"/>
      <c r="C408" s="301" t="s">
        <v>2272</v>
      </c>
      <c r="D408" s="1"/>
      <c r="E408" s="1"/>
      <c r="F408" s="1"/>
      <c r="G408" s="376"/>
      <c r="H408" s="1"/>
      <c r="I408" s="295"/>
      <c r="J408" s="1"/>
      <c r="K408" s="1"/>
      <c r="L408" s="1"/>
      <c r="M408" s="1"/>
      <c r="N408" s="1"/>
      <c r="O408" s="1"/>
      <c r="P408" s="1"/>
      <c r="Q408" s="1"/>
      <c r="R408" s="1"/>
      <c r="S408" s="295"/>
      <c r="T408" s="1"/>
      <c r="U408" s="1"/>
      <c r="V408" s="1"/>
      <c r="W408" s="1"/>
      <c r="X408" s="1"/>
      <c r="Y408" s="1"/>
      <c r="Z408" s="1"/>
      <c r="AA408" s="1"/>
      <c r="AB408" s="1"/>
      <c r="AC408" s="1"/>
      <c r="AD408" s="1"/>
      <c r="AE408" s="1"/>
      <c r="AF408" s="1"/>
      <c r="AG408" s="1"/>
      <c r="AH408" s="1"/>
      <c r="AI408" s="1"/>
      <c r="AJ408" s="1"/>
      <c r="AK408" s="1"/>
      <c r="AL408" s="1"/>
    </row>
    <row r="409" spans="1:38">
      <c r="A409" s="1"/>
      <c r="B409" s="376"/>
      <c r="C409" s="1426" t="s">
        <v>2273</v>
      </c>
      <c r="D409" s="1"/>
      <c r="E409" s="1"/>
      <c r="F409" s="1"/>
      <c r="G409" s="1"/>
      <c r="H409" s="1"/>
      <c r="I409" s="1"/>
      <c r="J409" s="1"/>
      <c r="K409" s="1"/>
      <c r="L409" s="1"/>
      <c r="M409" s="1"/>
      <c r="N409" s="1"/>
      <c r="O409" s="1"/>
      <c r="P409" s="1"/>
      <c r="Q409" s="1"/>
      <c r="R409" s="1"/>
      <c r="S409" s="295"/>
      <c r="T409" s="1"/>
      <c r="U409" s="1"/>
      <c r="V409" s="1"/>
      <c r="W409" s="1"/>
      <c r="X409" s="1"/>
      <c r="Y409" s="1"/>
      <c r="Z409" s="1"/>
      <c r="AA409" s="1"/>
      <c r="AB409" s="1"/>
      <c r="AC409" s="1"/>
      <c r="AD409" s="1"/>
      <c r="AE409" s="1"/>
      <c r="AF409" s="1"/>
      <c r="AG409" s="1"/>
      <c r="AH409" s="1"/>
      <c r="AI409" s="1"/>
      <c r="AJ409" s="1"/>
      <c r="AK409" s="1"/>
      <c r="AL409" s="1"/>
    </row>
    <row r="410" spans="1:38">
      <c r="A410" s="1"/>
      <c r="B410" s="376"/>
      <c r="C410" s="295" t="s">
        <v>1836</v>
      </c>
      <c r="D410" s="1"/>
      <c r="E410" s="1"/>
      <c r="F410" s="1"/>
      <c r="G410" s="1"/>
      <c r="H410" s="1"/>
      <c r="I410" s="1"/>
      <c r="J410" s="1"/>
      <c r="K410" s="1"/>
      <c r="L410" s="1"/>
      <c r="M410" s="1"/>
      <c r="N410" s="1"/>
      <c r="O410" s="1"/>
      <c r="P410" s="1"/>
      <c r="Q410" s="1"/>
      <c r="R410" s="1"/>
      <c r="S410" s="295"/>
      <c r="T410" s="1"/>
      <c r="U410" s="1"/>
      <c r="V410" s="1"/>
      <c r="W410" s="1"/>
      <c r="X410" s="1"/>
      <c r="Y410" s="1"/>
      <c r="Z410" s="1"/>
      <c r="AA410" s="1"/>
      <c r="AB410" s="1"/>
      <c r="AC410" s="1"/>
      <c r="AD410" s="1"/>
      <c r="AE410" s="1"/>
      <c r="AF410" s="1"/>
      <c r="AG410" s="1"/>
      <c r="AH410" s="1"/>
      <c r="AI410" s="1"/>
      <c r="AJ410" s="1"/>
      <c r="AK410" s="1"/>
      <c r="AL410" s="1"/>
    </row>
    <row r="411" spans="1:38"/>
    <row r="412" spans="1:38"/>
    <row r="413" spans="1:38"/>
    <row r="414" spans="1:38"/>
    <row r="415" spans="1:38"/>
    <row r="416" spans="1:38"/>
    <row r="417"/>
    <row r="418"/>
  </sheetData>
  <sheetProtection algorithmName="SHA-512" hashValue="+e0cC4Nf56WHbQoMaAzOWXR/YbVNM66CsxG66tTZo3duE4KvCLFf/z6QMoHOekAV9NBOiV4JX5Yq6nx5upgaow==" saltValue="5EQ8jZTNuAPpXcWwfw9MhQ=="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D19:AK24"/>
    <mergeCell ref="D28:AK29"/>
    <mergeCell ref="F35:AK36"/>
    <mergeCell ref="F41:AK43"/>
    <mergeCell ref="E25:AK25"/>
    <mergeCell ref="E26:AK26"/>
    <mergeCell ref="E30:AK30"/>
    <mergeCell ref="E31:AK31"/>
    <mergeCell ref="F366:AL367"/>
    <mergeCell ref="E364:XFD365"/>
    <mergeCell ref="F347:AK350"/>
    <mergeCell ref="F351:AK354"/>
    <mergeCell ref="G104:AK106"/>
    <mergeCell ref="G108:AK109"/>
    <mergeCell ref="G235:AK236"/>
    <mergeCell ref="E111:AK112"/>
    <mergeCell ref="E144:AK145"/>
    <mergeCell ref="G157:AK158"/>
    <mergeCell ref="G221:AK222"/>
    <mergeCell ref="G232:AK233"/>
    <mergeCell ref="E342:AK346"/>
    <mergeCell ref="A1:AL2"/>
    <mergeCell ref="G88:AK91"/>
    <mergeCell ref="G93:AK96"/>
    <mergeCell ref="G98:AK99"/>
    <mergeCell ref="G101:AK102"/>
    <mergeCell ref="G47:AK49"/>
    <mergeCell ref="G50:AK52"/>
    <mergeCell ref="G57:AK59"/>
    <mergeCell ref="G82:AK83"/>
    <mergeCell ref="G85:AK86"/>
    <mergeCell ref="G60:AK62"/>
    <mergeCell ref="G64:AK65"/>
    <mergeCell ref="G66:AK67"/>
    <mergeCell ref="G74:AK76"/>
    <mergeCell ref="G78:AK80"/>
    <mergeCell ref="D7:AK18"/>
  </mergeCells>
  <phoneticPr fontId="0" type="noConversion"/>
  <hyperlinks>
    <hyperlink ref="E26" r:id="rId2" display="http://www.treasurer.ca.gov/ctcac/2018/lra/index.asp" xr:uid="{00000000-0004-0000-0000-000000000000}"/>
    <hyperlink ref="E30" r:id="rId3" xr:uid="{00000000-0004-0000-0000-000001000000}"/>
    <hyperlink ref="E31" r:id="rId4" xr:uid="{00000000-0004-0000-0000-000002000000}"/>
    <hyperlink ref="E25" r:id="rId5" display="https://www.treasurer.ca.gov/ctcac/2019/submittals/competitive.asp" xr:uid="{00000000-0004-0000-0000-000003000000}"/>
    <hyperlink ref="E26:AK26" r:id="rId6" display="http://www.treasurer.ca.gov/ctcac/2019/lra/index.asp" xr:uid="{00000000-0004-0000-0000-000004000000}"/>
    <hyperlink ref="E25:AK25" r:id="rId7" display="https://www.treasurer.ca.gov/ctcac/2019/submitals/competitive.asp" xr:uid="{00000000-0004-0000-0000-000005000000}"/>
  </hyperlinks>
  <pageMargins left="0.75" right="0.75" top="0.75" bottom="0.75" header="0.5" footer="0.5"/>
  <pageSetup scale="98" fitToHeight="0" orientation="portrait" r:id="rId8"/>
  <headerFooter alignWithMargins="0"/>
  <rowBreaks count="9" manualBreakCount="9">
    <brk id="52" max="37" man="1"/>
    <brk id="113" max="37" man="1"/>
    <brk id="213" max="37" man="1"/>
    <brk id="237" max="37" man="1"/>
    <brk id="286" max="37" man="1"/>
    <brk id="329" max="37" man="1"/>
    <brk id="354" max="37" man="1"/>
    <brk id="391" max="37" man="1"/>
    <brk id="406"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C112"/>
  <sheetViews>
    <sheetView showGridLines="0" topLeftCell="A16" zoomScaleNormal="100" zoomScaleSheetLayoutView="80" workbookViewId="0">
      <selection activeCell="G39" sqref="G39"/>
    </sheetView>
  </sheetViews>
  <sheetFormatPr defaultColWidth="0" defaultRowHeight="0" customHeight="1" zeroHeight="1"/>
  <cols>
    <col min="1" max="1" width="3.5703125" style="839" customWidth="1"/>
    <col min="2" max="4" width="17.5703125" style="839" customWidth="1"/>
    <col min="5" max="5" width="15.5703125" style="839" customWidth="1"/>
    <col min="6" max="6" width="2.42578125" style="839" customWidth="1"/>
    <col min="7" max="7" width="14.5703125" style="839" customWidth="1"/>
    <col min="8" max="9" width="2.5703125" style="839" customWidth="1"/>
    <col min="10" max="10" width="3.5703125" style="839" customWidth="1"/>
    <col min="11" max="11" width="2.5703125" style="839" customWidth="1"/>
    <col min="12" max="14" width="2.42578125" style="839" customWidth="1"/>
    <col min="15" max="15" width="42.5703125" style="839" customWidth="1"/>
    <col min="16" max="16" width="7.5703125" style="839" customWidth="1"/>
    <col min="17" max="17" width="3.5703125" style="839" customWidth="1"/>
    <col min="18" max="19" width="10.5703125" style="839" customWidth="1"/>
    <col min="20" max="16384" width="8.85546875" style="839" hidden="1"/>
  </cols>
  <sheetData>
    <row r="1" spans="1:19" ht="15" customHeight="1">
      <c r="A1" s="2520" t="s">
        <v>2189</v>
      </c>
      <c r="B1" s="2520"/>
      <c r="C1" s="2520"/>
      <c r="D1" s="2520"/>
      <c r="E1" s="2520"/>
      <c r="F1" s="2520"/>
      <c r="G1" s="2520"/>
      <c r="H1" s="2520"/>
      <c r="I1" s="2520"/>
      <c r="J1" s="2520"/>
      <c r="K1" s="2520"/>
      <c r="L1" s="2520"/>
      <c r="M1" s="2520"/>
      <c r="N1" s="2520"/>
      <c r="O1" s="2520"/>
      <c r="P1" s="2520"/>
      <c r="Q1" s="2520"/>
      <c r="R1" s="2520"/>
      <c r="S1" s="2520"/>
    </row>
    <row r="2" spans="1:19" ht="15" customHeight="1">
      <c r="A2" s="2520"/>
      <c r="B2" s="2520"/>
      <c r="C2" s="2520"/>
      <c r="D2" s="2520"/>
      <c r="E2" s="2520"/>
      <c r="F2" s="2520"/>
      <c r="G2" s="2520"/>
      <c r="H2" s="2520"/>
      <c r="I2" s="2520"/>
      <c r="J2" s="2520"/>
      <c r="K2" s="2520"/>
      <c r="L2" s="2520"/>
      <c r="M2" s="2520"/>
      <c r="N2" s="2520"/>
      <c r="O2" s="2520"/>
      <c r="P2" s="2520"/>
      <c r="Q2" s="2520"/>
      <c r="R2" s="2520"/>
      <c r="S2" s="2520"/>
    </row>
    <row r="3" spans="1:19" ht="15" customHeight="1">
      <c r="A3" s="862"/>
      <c r="B3" s="862"/>
      <c r="C3" s="862"/>
      <c r="D3" s="862"/>
      <c r="E3" s="862"/>
      <c r="F3" s="862"/>
      <c r="G3" s="862"/>
      <c r="H3" s="862"/>
      <c r="I3" s="862"/>
      <c r="J3" s="862"/>
      <c r="K3" s="862"/>
      <c r="L3" s="862"/>
      <c r="M3" s="862"/>
      <c r="N3" s="862"/>
      <c r="O3" s="862"/>
      <c r="P3" s="862"/>
      <c r="Q3" s="862"/>
      <c r="R3" s="862"/>
      <c r="S3" s="863"/>
    </row>
    <row r="4" spans="1:19" ht="15" customHeight="1">
      <c r="A4" s="862"/>
      <c r="B4" s="2521" t="s">
        <v>1878</v>
      </c>
      <c r="C4" s="2521"/>
      <c r="D4" s="2521"/>
      <c r="E4" s="2521"/>
      <c r="F4" s="2521"/>
      <c r="G4" s="2521"/>
      <c r="H4" s="2521"/>
      <c r="I4" s="2521"/>
      <c r="J4" s="2521"/>
      <c r="K4" s="2521"/>
      <c r="L4" s="2521"/>
      <c r="M4" s="2521"/>
      <c r="N4" s="2521"/>
      <c r="O4" s="2521"/>
      <c r="P4" s="2521"/>
      <c r="Q4" s="2521"/>
      <c r="R4" s="2521"/>
      <c r="S4" s="863"/>
    </row>
    <row r="5" spans="1:19" ht="15" customHeight="1">
      <c r="A5" s="862"/>
      <c r="B5" s="2521"/>
      <c r="C5" s="2521"/>
      <c r="D5" s="2521"/>
      <c r="E5" s="2521"/>
      <c r="F5" s="2521"/>
      <c r="G5" s="2521"/>
      <c r="H5" s="2521"/>
      <c r="I5" s="2521"/>
      <c r="J5" s="2521"/>
      <c r="K5" s="2521"/>
      <c r="L5" s="2521"/>
      <c r="M5" s="2521"/>
      <c r="N5" s="2521"/>
      <c r="O5" s="2521"/>
      <c r="P5" s="2521"/>
      <c r="Q5" s="2521"/>
      <c r="R5" s="2521"/>
      <c r="S5" s="863"/>
    </row>
    <row r="6" spans="1:19" ht="15" customHeight="1">
      <c r="A6" s="862"/>
      <c r="B6" s="2521"/>
      <c r="C6" s="2521"/>
      <c r="D6" s="2521"/>
      <c r="E6" s="2521"/>
      <c r="F6" s="2521"/>
      <c r="G6" s="2521"/>
      <c r="H6" s="2521"/>
      <c r="I6" s="2521"/>
      <c r="J6" s="2521"/>
      <c r="K6" s="2521"/>
      <c r="L6" s="2521"/>
      <c r="M6" s="2521"/>
      <c r="N6" s="2521"/>
      <c r="O6" s="2521"/>
      <c r="P6" s="2521"/>
      <c r="Q6" s="2521"/>
      <c r="R6" s="2521"/>
      <c r="S6" s="863"/>
    </row>
    <row r="7" spans="1:19" ht="15" customHeight="1">
      <c r="A7" s="862"/>
      <c r="B7" s="1092"/>
      <c r="C7" s="1092"/>
      <c r="D7" s="1092"/>
      <c r="E7" s="1092"/>
      <c r="F7" s="1092"/>
      <c r="G7" s="1092"/>
      <c r="H7" s="1092"/>
      <c r="I7" s="1092"/>
      <c r="J7" s="1092"/>
      <c r="K7" s="1092"/>
      <c r="L7" s="1092"/>
      <c r="M7" s="1092"/>
      <c r="N7" s="1092"/>
      <c r="O7" s="1092"/>
      <c r="P7" s="1092"/>
      <c r="Q7" s="1092"/>
      <c r="R7" s="1092"/>
      <c r="S7" s="863"/>
    </row>
    <row r="8" spans="1:19" ht="15" customHeight="1">
      <c r="A8" s="862"/>
      <c r="B8" s="2521" t="s">
        <v>1963</v>
      </c>
      <c r="C8" s="2521"/>
      <c r="D8" s="2521"/>
      <c r="E8" s="2521"/>
      <c r="F8" s="2521"/>
      <c r="G8" s="2521"/>
      <c r="H8" s="2521"/>
      <c r="I8" s="2521"/>
      <c r="J8" s="2521"/>
      <c r="K8" s="2521"/>
      <c r="L8" s="2521"/>
      <c r="M8" s="2521"/>
      <c r="N8" s="2521"/>
      <c r="O8" s="2521"/>
      <c r="P8" s="2521"/>
      <c r="Q8" s="2521"/>
      <c r="R8" s="2521"/>
      <c r="S8" s="863"/>
    </row>
    <row r="9" spans="1:19" ht="15" customHeight="1">
      <c r="A9" s="862"/>
      <c r="B9" s="840"/>
      <c r="C9" s="862"/>
      <c r="D9" s="862"/>
      <c r="E9" s="862"/>
      <c r="F9" s="862"/>
      <c r="G9" s="862"/>
      <c r="H9" s="862"/>
      <c r="I9" s="862"/>
      <c r="J9" s="862"/>
      <c r="K9" s="862"/>
      <c r="L9" s="862"/>
      <c r="M9" s="862"/>
      <c r="N9" s="862"/>
      <c r="O9" s="862"/>
      <c r="P9" s="862"/>
      <c r="Q9" s="862"/>
      <c r="R9" s="862"/>
      <c r="S9" s="863"/>
    </row>
    <row r="10" spans="1:19" ht="15" customHeight="1">
      <c r="A10" s="862"/>
      <c r="B10" s="2522" t="s">
        <v>1964</v>
      </c>
      <c r="C10" s="2522"/>
      <c r="D10" s="2522"/>
      <c r="E10" s="2522"/>
      <c r="F10" s="2522"/>
      <c r="G10" s="2522"/>
      <c r="H10" s="2522"/>
      <c r="I10" s="2522"/>
      <c r="J10" s="2522"/>
      <c r="K10" s="2522"/>
      <c r="L10" s="2522"/>
      <c r="M10" s="2522"/>
      <c r="N10" s="2522"/>
      <c r="O10" s="2522"/>
      <c r="P10" s="2522"/>
      <c r="Q10" s="2522"/>
      <c r="R10" s="2522"/>
      <c r="S10" s="863"/>
    </row>
    <row r="11" spans="1:19" ht="15" customHeight="1">
      <c r="A11" s="862"/>
      <c r="B11" s="2522"/>
      <c r="C11" s="2522"/>
      <c r="D11" s="2522"/>
      <c r="E11" s="2522"/>
      <c r="F11" s="2522"/>
      <c r="G11" s="2522"/>
      <c r="H11" s="2522"/>
      <c r="I11" s="2522"/>
      <c r="J11" s="2522"/>
      <c r="K11" s="2522"/>
      <c r="L11" s="2522"/>
      <c r="M11" s="2522"/>
      <c r="N11" s="2522"/>
      <c r="O11" s="2522"/>
      <c r="P11" s="2522"/>
      <c r="Q11" s="2522"/>
      <c r="R11" s="2522"/>
      <c r="S11" s="863"/>
    </row>
    <row r="12" spans="1:19" ht="15" customHeight="1">
      <c r="A12" s="862"/>
      <c r="B12" s="1101"/>
      <c r="C12" s="1101"/>
      <c r="D12" s="1101"/>
      <c r="E12" s="1101"/>
      <c r="F12" s="1101"/>
      <c r="G12" s="1101"/>
      <c r="H12" s="1101"/>
      <c r="I12" s="1101"/>
      <c r="J12" s="1101"/>
      <c r="K12" s="1101"/>
      <c r="L12" s="1101"/>
      <c r="M12" s="1101"/>
      <c r="N12" s="1101"/>
      <c r="O12" s="1101"/>
      <c r="P12" s="1101"/>
      <c r="Q12" s="1101"/>
      <c r="R12" s="1101"/>
      <c r="S12" s="863"/>
    </row>
    <row r="13" spans="1:19" ht="15" customHeight="1">
      <c r="A13" s="862"/>
      <c r="B13" s="2522" t="s">
        <v>2100</v>
      </c>
      <c r="C13" s="2522"/>
      <c r="D13" s="2522"/>
      <c r="E13" s="2522"/>
      <c r="F13" s="2522"/>
      <c r="G13" s="2522"/>
      <c r="H13" s="2522"/>
      <c r="I13" s="2522"/>
      <c r="J13" s="2522"/>
      <c r="K13" s="2522"/>
      <c r="L13" s="2522"/>
      <c r="M13" s="2522"/>
      <c r="N13" s="2522"/>
      <c r="O13" s="2522"/>
      <c r="P13" s="2522"/>
      <c r="Q13" s="2522"/>
      <c r="R13" s="2522"/>
      <c r="S13" s="863"/>
    </row>
    <row r="14" spans="1:19" ht="15" customHeight="1">
      <c r="A14" s="862"/>
      <c r="B14" s="2522"/>
      <c r="C14" s="2522"/>
      <c r="D14" s="2522"/>
      <c r="E14" s="2522"/>
      <c r="F14" s="2522"/>
      <c r="G14" s="2522"/>
      <c r="H14" s="2522"/>
      <c r="I14" s="2522"/>
      <c r="J14" s="2522"/>
      <c r="K14" s="2522"/>
      <c r="L14" s="2522"/>
      <c r="M14" s="2522"/>
      <c r="N14" s="2522"/>
      <c r="O14" s="2522"/>
      <c r="P14" s="2522"/>
      <c r="Q14" s="2522"/>
      <c r="R14" s="2522"/>
      <c r="S14" s="863"/>
    </row>
    <row r="15" spans="1:19" ht="15" customHeight="1">
      <c r="A15" s="862"/>
      <c r="B15" s="2522"/>
      <c r="C15" s="2522"/>
      <c r="D15" s="2522"/>
      <c r="E15" s="2522"/>
      <c r="F15" s="2522"/>
      <c r="G15" s="2522"/>
      <c r="H15" s="2522"/>
      <c r="I15" s="2522"/>
      <c r="J15" s="2522"/>
      <c r="K15" s="2522"/>
      <c r="L15" s="2522"/>
      <c r="M15" s="2522"/>
      <c r="N15" s="2522"/>
      <c r="O15" s="2522"/>
      <c r="P15" s="2522"/>
      <c r="Q15" s="2522"/>
      <c r="R15" s="2522"/>
      <c r="S15" s="863"/>
    </row>
    <row r="16" spans="1:19" ht="15" customHeight="1">
      <c r="A16" s="862"/>
      <c r="B16" s="2522"/>
      <c r="C16" s="2522"/>
      <c r="D16" s="2522"/>
      <c r="E16" s="2522"/>
      <c r="F16" s="2522"/>
      <c r="G16" s="2522"/>
      <c r="H16" s="2522"/>
      <c r="I16" s="2522"/>
      <c r="J16" s="2522"/>
      <c r="K16" s="2522"/>
      <c r="L16" s="2522"/>
      <c r="M16" s="2522"/>
      <c r="N16" s="2522"/>
      <c r="O16" s="2522"/>
      <c r="P16" s="2522"/>
      <c r="Q16" s="2522"/>
      <c r="R16" s="2522"/>
      <c r="S16" s="863"/>
    </row>
    <row r="17" spans="1:19" ht="15" customHeight="1">
      <c r="A17" s="862"/>
      <c r="B17" s="840"/>
      <c r="C17" s="862"/>
      <c r="D17" s="862"/>
      <c r="E17" s="862"/>
      <c r="F17" s="862"/>
      <c r="G17" s="862"/>
      <c r="H17" s="862"/>
      <c r="I17" s="862"/>
      <c r="J17" s="862"/>
      <c r="K17" s="862"/>
      <c r="L17" s="862"/>
      <c r="M17" s="862"/>
      <c r="N17" s="862"/>
      <c r="O17" s="862"/>
      <c r="P17" s="862"/>
      <c r="Q17" s="862"/>
      <c r="R17" s="862"/>
      <c r="S17" s="863"/>
    </row>
    <row r="18" spans="1:19" ht="15" customHeight="1">
      <c r="A18" s="862"/>
      <c r="B18" s="2523" t="s">
        <v>2098</v>
      </c>
      <c r="C18" s="2523"/>
      <c r="D18" s="2523"/>
      <c r="E18" s="2523"/>
      <c r="F18" s="2523"/>
      <c r="G18" s="2523"/>
      <c r="H18" s="2523"/>
      <c r="I18" s="2523"/>
      <c r="J18" s="2523"/>
      <c r="K18" s="2523"/>
      <c r="L18" s="2523"/>
      <c r="M18" s="2523"/>
      <c r="N18" s="2523"/>
      <c r="O18" s="2523"/>
      <c r="P18" s="2523"/>
      <c r="Q18" s="2523"/>
      <c r="R18" s="2523"/>
      <c r="S18" s="863"/>
    </row>
    <row r="19" spans="1:19" ht="15" customHeight="1">
      <c r="A19" s="862"/>
      <c r="B19" s="2523"/>
      <c r="C19" s="2523"/>
      <c r="D19" s="2523"/>
      <c r="E19" s="2523"/>
      <c r="F19" s="2523"/>
      <c r="G19" s="2523"/>
      <c r="H19" s="2523"/>
      <c r="I19" s="2523"/>
      <c r="J19" s="2523"/>
      <c r="K19" s="2523"/>
      <c r="L19" s="2523"/>
      <c r="M19" s="2523"/>
      <c r="N19" s="2523"/>
      <c r="O19" s="2523"/>
      <c r="P19" s="2523"/>
      <c r="Q19" s="2523"/>
      <c r="R19" s="2523"/>
      <c r="S19" s="863"/>
    </row>
    <row r="20" spans="1:19" ht="15" customHeight="1">
      <c r="A20" s="862"/>
      <c r="B20" s="2523"/>
      <c r="C20" s="2523"/>
      <c r="D20" s="2523"/>
      <c r="E20" s="2523"/>
      <c r="F20" s="2523"/>
      <c r="G20" s="2523"/>
      <c r="H20" s="2523"/>
      <c r="I20" s="2523"/>
      <c r="J20" s="2523"/>
      <c r="K20" s="2523"/>
      <c r="L20" s="2523"/>
      <c r="M20" s="2523"/>
      <c r="N20" s="2523"/>
      <c r="O20" s="2523"/>
      <c r="P20" s="2523"/>
      <c r="Q20" s="2523"/>
      <c r="R20" s="2523"/>
      <c r="S20" s="863"/>
    </row>
    <row r="21" spans="1:19" ht="15" customHeight="1">
      <c r="A21" s="862"/>
      <c r="B21" s="1100"/>
      <c r="C21" s="1100"/>
      <c r="D21" s="1100"/>
      <c r="E21" s="1100"/>
      <c r="F21" s="1100"/>
      <c r="G21" s="1100"/>
      <c r="H21" s="1100"/>
      <c r="I21" s="1100"/>
      <c r="J21" s="1100"/>
      <c r="K21" s="1100"/>
      <c r="L21" s="1100"/>
      <c r="M21" s="1100"/>
      <c r="N21" s="1100"/>
      <c r="O21" s="1100"/>
      <c r="P21" s="1100"/>
      <c r="Q21" s="1100"/>
      <c r="R21" s="1100"/>
      <c r="S21" s="863"/>
    </row>
    <row r="22" spans="1:19" ht="15" customHeight="1">
      <c r="A22" s="862"/>
      <c r="B22" s="2523" t="s">
        <v>2099</v>
      </c>
      <c r="C22" s="2523"/>
      <c r="D22" s="2523"/>
      <c r="E22" s="2523"/>
      <c r="F22" s="2523"/>
      <c r="G22" s="2523"/>
      <c r="H22" s="2523"/>
      <c r="I22" s="2523"/>
      <c r="J22" s="2523"/>
      <c r="K22" s="2523"/>
      <c r="L22" s="2523"/>
      <c r="M22" s="2523"/>
      <c r="N22" s="2523"/>
      <c r="O22" s="2523"/>
      <c r="P22" s="2523"/>
      <c r="Q22" s="2523"/>
      <c r="R22" s="2523"/>
      <c r="S22" s="863"/>
    </row>
    <row r="23" spans="1:19" ht="15" customHeight="1">
      <c r="A23" s="864"/>
      <c r="B23" s="2523"/>
      <c r="C23" s="2523"/>
      <c r="D23" s="2523"/>
      <c r="E23" s="2523"/>
      <c r="F23" s="2523"/>
      <c r="G23" s="2523"/>
      <c r="H23" s="2523"/>
      <c r="I23" s="2523"/>
      <c r="J23" s="2523"/>
      <c r="K23" s="2523"/>
      <c r="L23" s="2523"/>
      <c r="M23" s="2523"/>
      <c r="N23" s="2523"/>
      <c r="O23" s="2523"/>
      <c r="P23" s="2523"/>
      <c r="Q23" s="2523"/>
      <c r="R23" s="2523"/>
      <c r="S23" s="864"/>
    </row>
    <row r="24" spans="1:19" ht="15" customHeight="1">
      <c r="A24" s="864"/>
      <c r="B24" s="1100"/>
      <c r="C24" s="1100"/>
      <c r="D24" s="1100"/>
      <c r="E24" s="1100"/>
      <c r="F24" s="1100"/>
      <c r="G24" s="1100"/>
      <c r="H24" s="1100"/>
      <c r="I24" s="1100"/>
      <c r="J24" s="1100"/>
      <c r="K24" s="1100"/>
      <c r="L24" s="1100"/>
      <c r="M24" s="1100"/>
      <c r="N24" s="1100"/>
      <c r="O24" s="1100"/>
      <c r="P24" s="1100"/>
      <c r="Q24" s="1100"/>
      <c r="R24" s="1100"/>
      <c r="S24" s="864"/>
    </row>
    <row r="25" spans="1:19" ht="15" customHeight="1">
      <c r="A25" s="864"/>
      <c r="B25" s="2521" t="s">
        <v>1962</v>
      </c>
      <c r="C25" s="2521"/>
      <c r="D25" s="2521"/>
      <c r="E25" s="2521"/>
      <c r="F25" s="2521"/>
      <c r="G25" s="2521"/>
      <c r="H25" s="2521"/>
      <c r="I25" s="2521"/>
      <c r="J25" s="2521"/>
      <c r="K25" s="2521"/>
      <c r="L25" s="2521"/>
      <c r="M25" s="2521"/>
      <c r="N25" s="2521"/>
      <c r="O25" s="2521"/>
      <c r="P25" s="2521"/>
      <c r="Q25" s="2521"/>
      <c r="R25" s="2521"/>
      <c r="S25" s="864"/>
    </row>
    <row r="26" spans="1:19" ht="15" customHeight="1">
      <c r="A26" s="864"/>
      <c r="B26" s="1100"/>
      <c r="C26" s="1100"/>
      <c r="D26" s="1100"/>
      <c r="E26" s="1100"/>
      <c r="F26" s="1100"/>
      <c r="G26" s="1100"/>
      <c r="H26" s="1100"/>
      <c r="I26" s="1100"/>
      <c r="J26" s="1100"/>
      <c r="K26" s="1100"/>
      <c r="L26" s="1100"/>
      <c r="M26" s="1100"/>
      <c r="N26" s="1100"/>
      <c r="O26" s="1100"/>
      <c r="P26" s="1100"/>
      <c r="Q26" s="1100"/>
      <c r="R26" s="1100"/>
      <c r="S26" s="864"/>
    </row>
    <row r="27" spans="1:19" ht="15" customHeight="1">
      <c r="A27" s="864"/>
      <c r="B27" s="865" t="s">
        <v>156</v>
      </c>
      <c r="C27" s="864"/>
      <c r="D27" s="864"/>
      <c r="E27" s="864"/>
      <c r="F27" s="864"/>
      <c r="G27" s="864"/>
      <c r="H27" s="864"/>
      <c r="I27" s="864"/>
      <c r="J27" s="864"/>
      <c r="K27" s="864"/>
      <c r="L27" s="864"/>
      <c r="M27" s="864"/>
      <c r="N27" s="864"/>
      <c r="O27" s="864"/>
      <c r="P27" s="864"/>
      <c r="Q27" s="864"/>
      <c r="R27" s="864"/>
      <c r="S27" s="864"/>
    </row>
    <row r="28" spans="1:19" ht="15" customHeight="1">
      <c r="A28" s="864"/>
      <c r="B28" s="625"/>
      <c r="C28" s="865"/>
      <c r="D28" s="865"/>
      <c r="E28" s="865"/>
      <c r="F28" s="865"/>
      <c r="G28" s="865"/>
      <c r="H28" s="866"/>
      <c r="I28" s="866"/>
      <c r="J28" s="866"/>
      <c r="K28" s="866"/>
      <c r="L28" s="866"/>
      <c r="M28" s="866"/>
      <c r="N28" s="866"/>
      <c r="O28" s="2526" t="s">
        <v>2097</v>
      </c>
      <c r="P28" s="864"/>
      <c r="Q28" s="864"/>
      <c r="R28" s="864"/>
      <c r="S28" s="864"/>
    </row>
    <row r="29" spans="1:19" ht="15" customHeight="1">
      <c r="A29" s="864"/>
      <c r="B29" s="2528" t="s">
        <v>1857</v>
      </c>
      <c r="C29" s="2528"/>
      <c r="D29" s="2528"/>
      <c r="E29" s="2528"/>
      <c r="F29" s="2528"/>
      <c r="G29" s="2528"/>
      <c r="H29" s="866"/>
      <c r="I29" s="866"/>
      <c r="J29" s="866"/>
      <c r="K29" s="866"/>
      <c r="L29" s="866"/>
      <c r="M29" s="866"/>
      <c r="N29" s="866"/>
      <c r="O29" s="2526"/>
      <c r="P29" s="864"/>
      <c r="Q29" s="864"/>
      <c r="R29" s="864"/>
      <c r="S29" s="864"/>
    </row>
    <row r="30" spans="1:19" ht="15" customHeight="1">
      <c r="A30" s="864"/>
      <c r="B30" s="2528"/>
      <c r="C30" s="2528"/>
      <c r="D30" s="2528"/>
      <c r="E30" s="2528"/>
      <c r="F30" s="2528"/>
      <c r="G30" s="2528"/>
      <c r="H30" s="866"/>
      <c r="I30" s="866"/>
      <c r="J30" s="866"/>
      <c r="K30" s="866"/>
      <c r="L30" s="866"/>
      <c r="M30" s="866"/>
      <c r="N30" s="866"/>
      <c r="O30" s="2526"/>
      <c r="P30" s="864"/>
      <c r="Q30" s="864"/>
      <c r="R30" s="864"/>
      <c r="S30" s="864"/>
    </row>
    <row r="31" spans="1:19" ht="15" customHeight="1">
      <c r="A31" s="864"/>
      <c r="B31" s="2528"/>
      <c r="C31" s="2528"/>
      <c r="D31" s="2528"/>
      <c r="E31" s="2528"/>
      <c r="F31" s="2528"/>
      <c r="G31" s="2528"/>
      <c r="H31" s="866"/>
      <c r="I31" s="866"/>
      <c r="J31" s="866"/>
      <c r="K31" s="866"/>
      <c r="L31" s="866"/>
      <c r="M31" s="866"/>
      <c r="N31" s="866"/>
      <c r="O31" s="2526"/>
      <c r="P31" s="864"/>
      <c r="Q31" s="864"/>
      <c r="R31" s="864"/>
      <c r="S31" s="864"/>
    </row>
    <row r="32" spans="1:19" ht="15" customHeight="1">
      <c r="A32" s="864"/>
      <c r="B32" s="2529"/>
      <c r="C32" s="2529"/>
      <c r="D32" s="2529"/>
      <c r="E32" s="2529"/>
      <c r="F32" s="2529"/>
      <c r="G32" s="2529"/>
      <c r="H32" s="864"/>
      <c r="I32" s="2498" t="s">
        <v>155</v>
      </c>
      <c r="J32" s="2490" t="s">
        <v>1117</v>
      </c>
      <c r="K32" s="2530">
        <v>1</v>
      </c>
      <c r="L32" s="864"/>
      <c r="M32" s="867"/>
      <c r="N32" s="864"/>
      <c r="O32" s="2527"/>
      <c r="P32" s="2490" t="s">
        <v>1116</v>
      </c>
      <c r="Q32" s="864"/>
      <c r="R32" s="864"/>
      <c r="S32" s="864"/>
    </row>
    <row r="33" spans="1:19" ht="15" customHeight="1">
      <c r="A33" s="864"/>
      <c r="B33" s="2488" t="s">
        <v>1861</v>
      </c>
      <c r="C33" s="2488"/>
      <c r="D33" s="2488"/>
      <c r="E33" s="2488"/>
      <c r="F33" s="2488"/>
      <c r="G33" s="2488"/>
      <c r="H33" s="864"/>
      <c r="I33" s="2498"/>
      <c r="J33" s="2490"/>
      <c r="K33" s="2530"/>
      <c r="L33" s="864"/>
      <c r="M33" s="868"/>
      <c r="N33" s="864"/>
      <c r="O33" s="2488" t="s">
        <v>1861</v>
      </c>
      <c r="P33" s="2490"/>
      <c r="Q33" s="864"/>
      <c r="R33" s="864"/>
      <c r="S33" s="864"/>
    </row>
    <row r="34" spans="1:19" ht="15" customHeight="1">
      <c r="A34" s="864"/>
      <c r="B34" s="2489"/>
      <c r="C34" s="2489"/>
      <c r="D34" s="2489"/>
      <c r="E34" s="2489"/>
      <c r="F34" s="2489"/>
      <c r="G34" s="2489"/>
      <c r="H34" s="864"/>
      <c r="I34" s="1098"/>
      <c r="J34" s="1097"/>
      <c r="K34" s="1099"/>
      <c r="L34" s="864"/>
      <c r="M34" s="868"/>
      <c r="N34" s="864"/>
      <c r="O34" s="2489"/>
      <c r="P34" s="1097"/>
      <c r="Q34" s="864"/>
      <c r="R34" s="864"/>
      <c r="S34" s="864"/>
    </row>
    <row r="35" spans="1:19" ht="12" customHeight="1">
      <c r="A35" s="864"/>
      <c r="B35" s="869"/>
      <c r="C35" s="869"/>
      <c r="D35" s="869"/>
      <c r="E35" s="869"/>
      <c r="F35" s="869"/>
      <c r="G35" s="869"/>
      <c r="H35" s="870"/>
      <c r="I35" s="871"/>
      <c r="J35" s="872"/>
      <c r="K35" s="873"/>
      <c r="L35" s="870"/>
      <c r="M35" s="867"/>
      <c r="N35" s="870"/>
      <c r="O35" s="869"/>
      <c r="P35" s="872"/>
      <c r="Q35" s="870"/>
      <c r="R35" s="870"/>
      <c r="S35" s="864"/>
    </row>
    <row r="36" spans="1:19" ht="15" customHeight="1">
      <c r="A36" s="864"/>
      <c r="B36" s="1091"/>
      <c r="C36" s="1091"/>
      <c r="D36" s="1091"/>
      <c r="E36" s="1091"/>
      <c r="F36" s="1091"/>
      <c r="G36" s="1091"/>
      <c r="H36" s="864"/>
      <c r="I36" s="1089"/>
      <c r="J36" s="1088"/>
      <c r="K36" s="1090"/>
      <c r="L36" s="864"/>
      <c r="M36" s="868"/>
      <c r="N36" s="864"/>
      <c r="O36" s="1091"/>
      <c r="P36" s="1088"/>
      <c r="Q36" s="864"/>
      <c r="R36" s="864"/>
      <c r="S36" s="864"/>
    </row>
    <row r="37" spans="1:19" ht="15" customHeight="1">
      <c r="A37" s="874"/>
      <c r="B37" s="2509" t="s">
        <v>1849</v>
      </c>
      <c r="C37" s="2509"/>
      <c r="D37" s="2509"/>
      <c r="E37" s="2509"/>
      <c r="F37" s="875"/>
      <c r="G37" s="875"/>
      <c r="H37" s="876"/>
      <c r="I37" s="877"/>
      <c r="J37" s="877"/>
      <c r="P37" s="864"/>
      <c r="Q37" s="878"/>
      <c r="R37" s="878"/>
      <c r="S37" s="864"/>
    </row>
    <row r="38" spans="1:19" ht="15" customHeight="1">
      <c r="A38" s="864"/>
      <c r="B38" s="2514" t="s">
        <v>1867</v>
      </c>
      <c r="C38" s="2514"/>
      <c r="D38" s="2514"/>
      <c r="E38" s="2514"/>
      <c r="F38" s="1093"/>
      <c r="G38" s="879">
        <f>D110</f>
        <v>0</v>
      </c>
      <c r="H38" s="880"/>
      <c r="I38" s="881"/>
      <c r="J38" s="880"/>
      <c r="L38" s="1379"/>
      <c r="M38" s="1379"/>
      <c r="N38" s="1379"/>
      <c r="O38" s="1379"/>
      <c r="P38" s="827"/>
      <c r="Q38" s="2487"/>
      <c r="R38" s="2487"/>
      <c r="S38" s="827"/>
    </row>
    <row r="39" spans="1:19" ht="15" customHeight="1">
      <c r="A39" s="625"/>
      <c r="B39" s="2515" t="s">
        <v>1448</v>
      </c>
      <c r="C39" s="2515"/>
      <c r="D39" s="2515"/>
      <c r="E39" s="2515"/>
      <c r="F39" s="1093"/>
      <c r="G39" s="1051"/>
      <c r="H39" s="880"/>
      <c r="I39" s="881"/>
      <c r="J39" s="880"/>
      <c r="L39" s="880"/>
      <c r="M39" s="878"/>
      <c r="N39" s="878"/>
      <c r="O39" s="878"/>
      <c r="P39" s="827"/>
      <c r="Q39" s="1232"/>
      <c r="R39" s="1232"/>
      <c r="S39" s="827"/>
    </row>
    <row r="40" spans="1:19" ht="15" customHeight="1">
      <c r="A40" s="625"/>
      <c r="B40" s="2515" t="s">
        <v>1449</v>
      </c>
      <c r="C40" s="2515"/>
      <c r="D40" s="2515"/>
      <c r="E40" s="2515"/>
      <c r="F40" s="1093"/>
      <c r="G40" s="1051"/>
      <c r="H40" s="880"/>
      <c r="I40" s="881"/>
      <c r="J40" s="880"/>
      <c r="K40" s="2519"/>
      <c r="L40" s="2519"/>
      <c r="M40" s="2519"/>
      <c r="N40" s="2519"/>
      <c r="O40" s="2519"/>
      <c r="P40" s="1122"/>
      <c r="Q40" s="2487"/>
      <c r="R40" s="2487"/>
      <c r="S40" s="864"/>
    </row>
    <row r="41" spans="1:19" ht="15" customHeight="1">
      <c r="A41" s="625"/>
      <c r="B41" s="2516" t="s">
        <v>1862</v>
      </c>
      <c r="C41" s="2516"/>
      <c r="D41" s="2516"/>
      <c r="E41" s="2516"/>
      <c r="F41" s="1093"/>
      <c r="G41" s="880"/>
      <c r="H41" s="880"/>
      <c r="I41" s="881"/>
      <c r="J41" s="880"/>
      <c r="K41" s="880"/>
      <c r="L41" s="880"/>
      <c r="M41" s="878"/>
      <c r="N41" s="878"/>
      <c r="O41" s="878"/>
      <c r="P41" s="827"/>
      <c r="Q41" s="882"/>
      <c r="R41" s="882"/>
      <c r="S41" s="864"/>
    </row>
    <row r="42" spans="1:19" ht="15" customHeight="1">
      <c r="A42" s="625"/>
      <c r="B42" s="1053"/>
      <c r="C42" s="1053"/>
      <c r="D42" s="1046"/>
      <c r="E42" s="1096"/>
      <c r="F42" s="1093"/>
      <c r="G42" s="880"/>
      <c r="H42" s="880"/>
      <c r="I42" s="881"/>
      <c r="J42" s="880"/>
      <c r="K42" s="2519"/>
      <c r="L42" s="2519"/>
      <c r="M42" s="2519"/>
      <c r="N42" s="2519"/>
      <c r="O42" s="2519"/>
      <c r="P42" s="1122"/>
      <c r="Q42" s="2487"/>
      <c r="R42" s="2487"/>
      <c r="S42" s="864"/>
    </row>
    <row r="43" spans="1:19" ht="15" customHeight="1">
      <c r="A43" s="625"/>
      <c r="B43" s="1053"/>
      <c r="C43" s="1053"/>
      <c r="D43" s="859"/>
      <c r="E43" s="1367"/>
      <c r="F43" s="1093"/>
      <c r="G43" s="880"/>
      <c r="H43" s="880"/>
      <c r="I43" s="881"/>
      <c r="J43" s="880"/>
      <c r="L43" s="880"/>
      <c r="M43" s="878"/>
      <c r="N43" s="878"/>
      <c r="O43" s="878"/>
      <c r="P43" s="827"/>
      <c r="Q43" s="882"/>
      <c r="R43" s="882"/>
      <c r="S43" s="864"/>
    </row>
    <row r="44" spans="1:19" ht="15" customHeight="1">
      <c r="A44" s="625"/>
      <c r="B44" s="1053"/>
      <c r="C44" s="1053"/>
      <c r="D44" s="859"/>
      <c r="E44" s="1096"/>
      <c r="F44" s="1093"/>
      <c r="G44" s="880"/>
      <c r="H44" s="880"/>
      <c r="I44" s="881"/>
      <c r="K44" s="1386" t="s">
        <v>2169</v>
      </c>
      <c r="P44" s="1122"/>
      <c r="Q44" s="2487"/>
      <c r="R44" s="2487"/>
      <c r="S44" s="864"/>
    </row>
    <row r="45" spans="1:19" ht="15" customHeight="1">
      <c r="A45" s="625"/>
      <c r="B45" s="1053"/>
      <c r="C45" s="1053"/>
      <c r="D45" s="859"/>
      <c r="E45" s="1096"/>
      <c r="F45" s="1093"/>
      <c r="G45" s="880"/>
      <c r="H45" s="880"/>
      <c r="I45" s="881"/>
      <c r="K45" s="1387" t="s">
        <v>2164</v>
      </c>
      <c r="L45" s="1387"/>
      <c r="M45" s="880"/>
      <c r="N45" s="880"/>
      <c r="O45" s="880"/>
      <c r="P45" s="880"/>
      <c r="Q45" s="625"/>
      <c r="R45" s="625"/>
      <c r="S45" s="864"/>
    </row>
    <row r="46" spans="1:19" ht="15" customHeight="1">
      <c r="A46" s="625"/>
      <c r="B46" s="1053"/>
      <c r="C46" s="1053"/>
      <c r="D46" s="859"/>
      <c r="E46" s="1096"/>
      <c r="F46" s="1093"/>
      <c r="G46" s="880"/>
      <c r="H46" s="880"/>
      <c r="I46" s="881"/>
      <c r="J46" s="880"/>
      <c r="K46" s="2493" t="s">
        <v>2165</v>
      </c>
      <c r="L46" s="2493"/>
      <c r="M46" s="2493"/>
      <c r="N46" s="2493"/>
      <c r="O46" s="2493"/>
      <c r="P46" s="864"/>
      <c r="Q46" s="2491"/>
      <c r="R46" s="2491"/>
      <c r="S46" s="864"/>
    </row>
    <row r="47" spans="1:19" ht="15" customHeight="1">
      <c r="A47" s="625"/>
      <c r="B47" s="1053"/>
      <c r="C47" s="1053"/>
      <c r="D47" s="859"/>
      <c r="E47" s="1096"/>
      <c r="F47" s="1093"/>
      <c r="G47" s="880"/>
      <c r="H47" s="880"/>
      <c r="I47" s="881"/>
      <c r="J47" s="880"/>
      <c r="K47" s="2492" t="s">
        <v>2166</v>
      </c>
      <c r="L47" s="2492"/>
      <c r="M47" s="2492"/>
      <c r="N47" s="2492"/>
      <c r="O47" s="2492"/>
      <c r="P47" s="864"/>
      <c r="Q47" s="2525"/>
      <c r="R47" s="2525"/>
      <c r="S47" s="864"/>
    </row>
    <row r="48" spans="1:19" ht="15" customHeight="1">
      <c r="A48" s="625"/>
      <c r="B48" s="1053"/>
      <c r="C48" s="1053"/>
      <c r="D48" s="859"/>
      <c r="E48" s="1096"/>
      <c r="F48" s="1093"/>
      <c r="G48" s="880"/>
      <c r="H48" s="880"/>
      <c r="I48" s="881"/>
      <c r="J48" s="880"/>
      <c r="K48" s="2524" t="s">
        <v>2167</v>
      </c>
      <c r="L48" s="2524"/>
      <c r="M48" s="2524"/>
      <c r="N48" s="2524"/>
      <c r="O48" s="2524"/>
      <c r="P48" s="864"/>
      <c r="Q48" s="2493">
        <f>Q46+Q47</f>
        <v>0</v>
      </c>
      <c r="R48" s="2493"/>
      <c r="S48" s="864"/>
    </row>
    <row r="49" spans="1:29" ht="15" customHeight="1">
      <c r="A49" s="625"/>
      <c r="B49" s="1053"/>
      <c r="C49" s="1053"/>
      <c r="D49" s="859"/>
      <c r="E49" s="1096"/>
      <c r="F49" s="1093"/>
      <c r="G49" s="880"/>
      <c r="H49" s="880"/>
      <c r="I49" s="881"/>
      <c r="J49" s="880"/>
      <c r="K49" s="625"/>
      <c r="L49" s="625"/>
      <c r="M49" s="625"/>
      <c r="N49" s="625"/>
      <c r="O49" s="625"/>
      <c r="P49" s="625"/>
      <c r="Q49" s="625"/>
      <c r="R49" s="625"/>
      <c r="S49" s="864"/>
    </row>
    <row r="50" spans="1:29" ht="15" customHeight="1">
      <c r="A50" s="625"/>
      <c r="B50" s="1049" t="s">
        <v>1965</v>
      </c>
      <c r="C50" s="1049"/>
      <c r="D50" s="1052"/>
      <c r="E50" s="1050">
        <f>'Sources and Uses Budget'!B15</f>
        <v>0</v>
      </c>
      <c r="F50" s="1093"/>
      <c r="G50" s="880"/>
      <c r="H50" s="880"/>
      <c r="I50" s="881"/>
      <c r="J50" s="880"/>
      <c r="K50" s="625"/>
      <c r="L50" s="625"/>
      <c r="M50" s="625"/>
      <c r="N50" s="625"/>
      <c r="O50" s="625"/>
      <c r="P50" s="625"/>
      <c r="Q50" s="625"/>
      <c r="R50" s="625"/>
      <c r="S50" s="864"/>
    </row>
    <row r="51" spans="1:29" ht="15" customHeight="1">
      <c r="A51" s="625"/>
      <c r="B51" s="1048" t="s">
        <v>1517</v>
      </c>
      <c r="C51" s="1048"/>
      <c r="D51" s="1052"/>
      <c r="E51" s="1050"/>
      <c r="F51" s="1093"/>
      <c r="G51" s="880"/>
      <c r="H51" s="880"/>
      <c r="I51" s="881"/>
      <c r="J51" s="880"/>
      <c r="K51" s="625"/>
      <c r="L51" s="625"/>
      <c r="M51" s="625"/>
      <c r="N51" s="625"/>
      <c r="O51" s="625"/>
      <c r="P51" s="625"/>
      <c r="Q51" s="625"/>
      <c r="R51" s="625"/>
      <c r="S51" s="864"/>
    </row>
    <row r="52" spans="1:29" s="863" customFormat="1" ht="15" customHeight="1">
      <c r="B52" s="2514" t="s">
        <v>1858</v>
      </c>
      <c r="C52" s="2514"/>
      <c r="D52" s="2514"/>
      <c r="E52" s="2514"/>
      <c r="F52" s="1093"/>
      <c r="G52" s="879">
        <f>SUM(E42:E49)-ABS(E50)-ABS(E51)</f>
        <v>0</v>
      </c>
      <c r="H52" s="880"/>
      <c r="I52" s="881"/>
      <c r="J52" s="880"/>
    </row>
    <row r="53" spans="1:29" ht="15" customHeight="1">
      <c r="A53" s="625"/>
      <c r="B53" s="864"/>
      <c r="C53" s="885"/>
      <c r="D53" s="885" t="s">
        <v>984</v>
      </c>
      <c r="E53" s="886"/>
      <c r="F53" s="886"/>
      <c r="G53" s="887">
        <f>SUM(G38:G40)+G52</f>
        <v>0</v>
      </c>
      <c r="H53" s="883"/>
      <c r="I53" s="881"/>
      <c r="J53" s="880"/>
      <c r="K53" s="880"/>
      <c r="L53" s="880"/>
      <c r="M53" s="864"/>
      <c r="N53" s="864"/>
      <c r="O53" s="864"/>
      <c r="P53" s="864"/>
      <c r="Q53" s="864"/>
      <c r="R53" s="864"/>
      <c r="S53" s="864"/>
    </row>
    <row r="54" spans="1:29" ht="15" customHeight="1">
      <c r="A54" s="625"/>
      <c r="B54" s="888"/>
      <c r="C54" s="888"/>
      <c r="D54" s="888"/>
      <c r="E54" s="888"/>
      <c r="F54" s="888"/>
      <c r="G54" s="888"/>
      <c r="H54" s="870"/>
      <c r="I54" s="884"/>
      <c r="J54" s="884"/>
      <c r="K54" s="884"/>
      <c r="L54" s="884"/>
      <c r="M54" s="884"/>
      <c r="N54" s="884"/>
      <c r="O54" s="870"/>
      <c r="P54" s="870"/>
      <c r="Q54" s="870"/>
      <c r="R54" s="870"/>
      <c r="S54" s="864"/>
    </row>
    <row r="55" spans="1:29" ht="15" customHeight="1">
      <c r="A55" s="625"/>
      <c r="B55" s="1093"/>
      <c r="C55" s="1093"/>
      <c r="D55" s="1093"/>
      <c r="E55" s="1093"/>
      <c r="F55" s="1093"/>
      <c r="G55" s="1093"/>
      <c r="H55" s="1093"/>
      <c r="I55" s="1093"/>
      <c r="J55" s="1093"/>
      <c r="K55" s="1093"/>
      <c r="L55" s="1093"/>
      <c r="M55" s="1093"/>
      <c r="N55" s="1093"/>
      <c r="O55" s="1093"/>
      <c r="P55" s="1093"/>
      <c r="Q55" s="864"/>
      <c r="R55" s="864"/>
      <c r="S55" s="864"/>
      <c r="U55" s="1313" t="s">
        <v>136</v>
      </c>
      <c r="AC55" s="1313" t="s">
        <v>1098</v>
      </c>
    </row>
    <row r="56" spans="1:29" ht="15" customHeight="1">
      <c r="A56" s="625"/>
      <c r="B56" s="2517" t="s">
        <v>1427</v>
      </c>
      <c r="C56" s="2517"/>
      <c r="D56" s="1093"/>
      <c r="E56" s="1093"/>
      <c r="F56" s="1093"/>
      <c r="G56" s="1093"/>
      <c r="H56" s="1093"/>
      <c r="I56" s="1093"/>
      <c r="J56" s="1093"/>
      <c r="K56" s="1093"/>
      <c r="L56" s="1093"/>
      <c r="M56" s="1093"/>
      <c r="N56" s="1093"/>
      <c r="O56" s="1093"/>
      <c r="P56" s="1093"/>
      <c r="Q56" s="864"/>
      <c r="R56" s="864"/>
      <c r="S56" s="864"/>
      <c r="U56" s="1312" t="s">
        <v>2090</v>
      </c>
      <c r="AC56" s="1366">
        <v>0.2</v>
      </c>
    </row>
    <row r="57" spans="1:29" ht="15" customHeight="1">
      <c r="A57" s="883"/>
      <c r="B57" s="2518" t="s">
        <v>1852</v>
      </c>
      <c r="C57" s="2518"/>
      <c r="D57" s="2518"/>
      <c r="E57" s="2518"/>
      <c r="F57" s="2518"/>
      <c r="G57" s="2518"/>
      <c r="H57" s="2518"/>
      <c r="I57" s="2518"/>
      <c r="J57" s="2518"/>
      <c r="K57" s="2518"/>
      <c r="L57" s="2518"/>
      <c r="M57" s="2518"/>
      <c r="N57" s="2518"/>
      <c r="O57" s="2518"/>
      <c r="P57" s="1093"/>
      <c r="Q57" s="864"/>
      <c r="R57" s="864"/>
      <c r="S57" s="864"/>
      <c r="U57" s="1312" t="s">
        <v>2091</v>
      </c>
      <c r="AC57" s="1366">
        <v>0.1</v>
      </c>
    </row>
    <row r="58" spans="1:29" ht="15" customHeight="1">
      <c r="A58" s="864"/>
      <c r="B58" s="2509" t="s">
        <v>1851</v>
      </c>
      <c r="C58" s="2510"/>
      <c r="D58" s="2510"/>
      <c r="E58" s="2510"/>
      <c r="F58" s="890"/>
      <c r="G58" s="890"/>
      <c r="H58" s="891"/>
      <c r="I58" s="891"/>
      <c r="J58" s="2511">
        <f>('Sources and Uses Budget'!D104+Q47)/('Sources and Uses Budget'!B104+Q48)</f>
        <v>0</v>
      </c>
      <c r="K58" s="2512"/>
      <c r="L58" s="2512"/>
      <c r="M58" s="2512"/>
      <c r="N58" s="2513"/>
      <c r="O58" s="891"/>
      <c r="P58" s="891"/>
      <c r="Q58" s="864"/>
      <c r="R58" s="864"/>
      <c r="S58" s="864"/>
      <c r="U58" s="1312" t="s">
        <v>2092</v>
      </c>
      <c r="AC58" s="1366">
        <v>0.1</v>
      </c>
    </row>
    <row r="59" spans="1:29" ht="15" customHeight="1">
      <c r="A59" s="864"/>
      <c r="B59" s="2502" t="s">
        <v>2096</v>
      </c>
      <c r="C59" s="2502"/>
      <c r="D59" s="2502"/>
      <c r="E59" s="2502"/>
      <c r="F59" s="2502"/>
      <c r="G59" s="2502"/>
      <c r="H59" s="2502"/>
      <c r="I59" s="2502"/>
      <c r="J59" s="2502"/>
      <c r="K59" s="2502"/>
      <c r="L59" s="2502"/>
      <c r="M59" s="2502"/>
      <c r="N59" s="2502"/>
      <c r="O59" s="2502"/>
      <c r="P59" s="891"/>
      <c r="Q59" s="864"/>
      <c r="R59" s="864"/>
      <c r="S59" s="864"/>
      <c r="U59" s="1312" t="s">
        <v>2093</v>
      </c>
      <c r="AC59" s="1366">
        <v>0.05</v>
      </c>
    </row>
    <row r="60" spans="1:29" ht="15" customHeight="1" thickBot="1">
      <c r="A60" s="864"/>
      <c r="B60" s="2502"/>
      <c r="C60" s="2502"/>
      <c r="D60" s="2502"/>
      <c r="E60" s="2502"/>
      <c r="F60" s="2502"/>
      <c r="G60" s="2502"/>
      <c r="H60" s="2502"/>
      <c r="I60" s="2502"/>
      <c r="J60" s="2502"/>
      <c r="K60" s="2502"/>
      <c r="L60" s="2502"/>
      <c r="M60" s="2502"/>
      <c r="N60" s="2502"/>
      <c r="O60" s="2502"/>
      <c r="P60" s="891"/>
      <c r="Q60" s="864"/>
      <c r="R60" s="864"/>
      <c r="S60" s="864"/>
      <c r="U60" s="1313"/>
      <c r="AC60" s="1314"/>
    </row>
    <row r="61" spans="1:29" ht="15" customHeight="1">
      <c r="A61" s="864"/>
      <c r="B61" s="2503" t="s">
        <v>1853</v>
      </c>
      <c r="C61" s="2503"/>
      <c r="D61" s="2503"/>
      <c r="E61" s="2503"/>
      <c r="F61" s="2503"/>
      <c r="G61" s="2503"/>
      <c r="H61" s="2503"/>
      <c r="I61" s="2503"/>
      <c r="J61" s="2503"/>
      <c r="K61" s="2503"/>
      <c r="L61" s="2503"/>
      <c r="M61" s="2503"/>
      <c r="N61" s="2503"/>
      <c r="O61" s="2503"/>
      <c r="P61" s="891"/>
      <c r="Q61" s="864"/>
      <c r="R61" s="864"/>
      <c r="S61" s="864"/>
      <c r="U61" s="2531">
        <f>IF(J67="Non-rural project, Census Tract is Highest Resource (20 percentage points)",AC56,0)</f>
        <v>0</v>
      </c>
    </row>
    <row r="62" spans="1:29" ht="15" customHeight="1" thickBot="1">
      <c r="A62" s="864"/>
      <c r="B62" s="870"/>
      <c r="C62" s="870"/>
      <c r="D62" s="870"/>
      <c r="E62" s="870"/>
      <c r="F62" s="870"/>
      <c r="G62" s="870"/>
      <c r="H62" s="870"/>
      <c r="I62" s="870"/>
      <c r="J62" s="870"/>
      <c r="K62" s="870"/>
      <c r="L62" s="870"/>
      <c r="M62" s="870"/>
      <c r="N62" s="870"/>
      <c r="O62" s="870"/>
      <c r="P62" s="870"/>
      <c r="Q62" s="870"/>
      <c r="R62" s="870"/>
      <c r="S62" s="864"/>
      <c r="U62" s="2532"/>
    </row>
    <row r="63" spans="1:29" ht="15" customHeight="1">
      <c r="A63" s="864"/>
      <c r="B63" s="878"/>
      <c r="C63" s="878"/>
      <c r="D63" s="878"/>
      <c r="E63" s="1386"/>
      <c r="F63" s="878"/>
      <c r="G63" s="878"/>
      <c r="H63" s="878"/>
      <c r="I63" s="1323"/>
      <c r="K63" s="1322"/>
      <c r="L63" s="1322"/>
      <c r="M63" s="1322"/>
      <c r="N63" s="1322"/>
      <c r="O63" s="1322"/>
      <c r="P63" s="1322"/>
      <c r="Q63" s="1322"/>
      <c r="R63" s="1322"/>
      <c r="S63" s="864"/>
      <c r="U63" s="2531">
        <f>IF(J67="Non-rural project, Census Tract is High Resource (10 percentage points)",AC57,0)</f>
        <v>0</v>
      </c>
    </row>
    <row r="64" spans="1:29" ht="15" customHeight="1" thickBot="1">
      <c r="A64" s="864"/>
      <c r="B64" s="2504" t="s">
        <v>1863</v>
      </c>
      <c r="C64" s="2504"/>
      <c r="D64" s="878"/>
      <c r="F64" s="878"/>
      <c r="G64" s="1388" t="s">
        <v>2168</v>
      </c>
      <c r="H64" s="878"/>
      <c r="I64" s="1324"/>
      <c r="J64" s="2508" t="s">
        <v>2095</v>
      </c>
      <c r="K64" s="2508"/>
      <c r="L64" s="2508"/>
      <c r="M64" s="2508"/>
      <c r="N64" s="2508"/>
      <c r="O64" s="2508"/>
      <c r="P64" s="2508"/>
      <c r="Q64" s="2508"/>
      <c r="R64" s="2508"/>
      <c r="S64" s="864"/>
      <c r="U64" s="2532"/>
    </row>
    <row r="65" spans="1:22" ht="15" customHeight="1">
      <c r="A65" s="864"/>
      <c r="B65" s="893" t="s">
        <v>1856</v>
      </c>
      <c r="C65" s="1059" t="str">
        <f>IF(Application!M354="Yes","Yes","No")</f>
        <v>Yes</v>
      </c>
      <c r="E65" s="1389"/>
      <c r="F65" s="1389"/>
      <c r="G65" s="1390" t="s">
        <v>2170</v>
      </c>
      <c r="H65" s="878"/>
      <c r="I65" s="1324"/>
      <c r="J65" s="2508"/>
      <c r="K65" s="2508"/>
      <c r="L65" s="2508"/>
      <c r="M65" s="2508"/>
      <c r="N65" s="2508"/>
      <c r="O65" s="2508"/>
      <c r="P65" s="2508"/>
      <c r="Q65" s="2508"/>
      <c r="R65" s="2508"/>
      <c r="S65" s="864"/>
      <c r="U65" s="2531">
        <f>IF(J67="Rural project, Census Tract is Highest Resource (10 percentage points)",AC58,0)</f>
        <v>0</v>
      </c>
    </row>
    <row r="66" spans="1:22" ht="15" customHeight="1" thickBot="1">
      <c r="A66" s="864"/>
      <c r="B66" s="894" t="s">
        <v>1949</v>
      </c>
      <c r="C66" s="1060">
        <f>Application!AG423-Application!AG424</f>
        <v>116</v>
      </c>
      <c r="D66" s="1389"/>
      <c r="E66" s="894" t="s">
        <v>2171</v>
      </c>
      <c r="F66" s="1389"/>
      <c r="G66" s="1106"/>
      <c r="H66" s="895"/>
      <c r="I66" s="1325"/>
      <c r="J66" s="2508"/>
      <c r="K66" s="2508"/>
      <c r="L66" s="2508"/>
      <c r="M66" s="2508"/>
      <c r="N66" s="2508"/>
      <c r="O66" s="2508"/>
      <c r="P66" s="2508"/>
      <c r="Q66" s="2508"/>
      <c r="R66" s="2508"/>
      <c r="S66" s="864"/>
      <c r="U66" s="2532"/>
    </row>
    <row r="67" spans="1:22" ht="15" customHeight="1">
      <c r="A67" s="864"/>
      <c r="B67" s="894" t="s">
        <v>1850</v>
      </c>
      <c r="C67" s="1061">
        <f>MIN(IF(AND(C65="Yes",G67&gt;=50),(0.75+(G67/200)),1),1.5)</f>
        <v>1.33</v>
      </c>
      <c r="D67" s="895"/>
      <c r="E67" s="894" t="s">
        <v>1950</v>
      </c>
      <c r="G67" s="1060">
        <f>C66+G66</f>
        <v>116</v>
      </c>
      <c r="H67" s="895"/>
      <c r="I67" s="1325"/>
      <c r="J67" s="2507" t="s">
        <v>136</v>
      </c>
      <c r="K67" s="2507"/>
      <c r="L67" s="2507"/>
      <c r="M67" s="2507"/>
      <c r="N67" s="2507"/>
      <c r="O67" s="2507"/>
      <c r="P67" s="2507"/>
      <c r="Q67" s="2507"/>
      <c r="R67" s="2507"/>
      <c r="S67" s="864"/>
      <c r="U67" s="2531">
        <f>IF(J67="Rural project, Census Tract is High Resource (5 percentage points)",AC59,0)</f>
        <v>0</v>
      </c>
    </row>
    <row r="68" spans="1:22" ht="15" customHeight="1" thickBot="1">
      <c r="A68" s="864"/>
      <c r="B68" s="870"/>
      <c r="C68" s="870"/>
      <c r="D68" s="870"/>
      <c r="E68" s="870"/>
      <c r="F68" s="870"/>
      <c r="G68" s="870"/>
      <c r="H68" s="870"/>
      <c r="I68" s="1326"/>
      <c r="J68" s="870"/>
      <c r="K68" s="870"/>
      <c r="L68" s="870"/>
      <c r="M68" s="870"/>
      <c r="N68" s="870"/>
      <c r="O68" s="870"/>
      <c r="P68" s="870"/>
      <c r="Q68" s="870"/>
      <c r="R68" s="870"/>
      <c r="S68" s="864"/>
      <c r="U68" s="2532"/>
    </row>
    <row r="69" spans="1:22" ht="15" customHeight="1">
      <c r="A69" s="864"/>
      <c r="B69" s="864"/>
      <c r="C69" s="864"/>
      <c r="D69" s="864"/>
      <c r="E69" s="864"/>
      <c r="F69" s="864"/>
      <c r="G69" s="864"/>
      <c r="H69" s="864"/>
      <c r="I69" s="864"/>
      <c r="J69" s="864"/>
      <c r="K69" s="864"/>
      <c r="L69" s="864"/>
      <c r="M69" s="864"/>
      <c r="N69" s="864"/>
      <c r="O69" s="864"/>
      <c r="P69" s="864"/>
      <c r="Q69" s="864"/>
      <c r="R69" s="864"/>
      <c r="S69" s="864"/>
      <c r="U69" s="2535">
        <f>SUM(U61:U68)</f>
        <v>0</v>
      </c>
    </row>
    <row r="70" spans="1:22" ht="15" customHeight="1" thickBot="1">
      <c r="A70" s="864"/>
      <c r="B70" s="2505" t="s">
        <v>1860</v>
      </c>
      <c r="C70" s="2505"/>
      <c r="D70" s="865"/>
      <c r="E70" s="865"/>
      <c r="F70" s="865"/>
      <c r="G70" s="865"/>
      <c r="H70" s="864"/>
      <c r="I70" s="864"/>
      <c r="J70" s="864"/>
      <c r="K70" s="864"/>
      <c r="L70" s="864"/>
      <c r="M70" s="864"/>
      <c r="N70" s="864"/>
      <c r="O70" s="864"/>
      <c r="P70" s="864"/>
      <c r="Q70" s="864"/>
      <c r="R70" s="864"/>
      <c r="S70" s="864"/>
      <c r="U70" s="2536"/>
      <c r="V70" s="666" t="s">
        <v>2094</v>
      </c>
    </row>
    <row r="71" spans="1:22" ht="15" customHeight="1">
      <c r="A71" s="864"/>
      <c r="B71" s="2506" t="s">
        <v>1864</v>
      </c>
      <c r="C71" s="2506"/>
      <c r="D71" s="2506"/>
      <c r="E71" s="865"/>
      <c r="F71" s="865"/>
      <c r="G71" s="879">
        <f>G53*(1-J58)</f>
        <v>0</v>
      </c>
      <c r="H71" s="864"/>
      <c r="I71" s="864"/>
      <c r="J71" s="897"/>
      <c r="K71" s="1217" t="s">
        <v>1866</v>
      </c>
      <c r="L71" s="1217"/>
      <c r="M71" s="1217"/>
      <c r="N71" s="1217"/>
      <c r="O71" s="1217"/>
      <c r="P71" s="864"/>
      <c r="Q71" s="2493">
        <f>'Basis &amp; Credits'!T23+'Basis &amp; Credits'!Y23+'Basis &amp; Credits'!AD23+'Basis &amp; Credits'!AI23</f>
        <v>41430664.041680537</v>
      </c>
      <c r="R71" s="2493"/>
      <c r="S71" s="864"/>
    </row>
    <row r="72" spans="1:22" ht="15" customHeight="1">
      <c r="A72" s="864"/>
      <c r="B72" s="2495" t="s">
        <v>1865</v>
      </c>
      <c r="C72" s="2495"/>
      <c r="D72" s="2495"/>
      <c r="E72" s="865"/>
      <c r="F72" s="865"/>
      <c r="G72" s="879">
        <f>G71*C67</f>
        <v>0</v>
      </c>
      <c r="H72" s="864"/>
      <c r="I72" s="864"/>
      <c r="J72" s="897"/>
      <c r="K72" s="1327"/>
      <c r="L72" s="1327"/>
      <c r="M72" s="1327"/>
      <c r="N72" s="1327"/>
      <c r="O72" s="1327"/>
      <c r="P72" s="864"/>
      <c r="Q72" s="2487"/>
      <c r="R72" s="2487"/>
      <c r="S72" s="864"/>
    </row>
    <row r="73" spans="1:22" ht="15" customHeight="1">
      <c r="A73" s="864"/>
      <c r="B73" s="1054"/>
      <c r="C73" s="1055"/>
      <c r="D73" s="1056"/>
      <c r="E73" s="865"/>
      <c r="F73" s="865"/>
      <c r="G73" s="880"/>
      <c r="H73" s="864"/>
      <c r="I73" s="864"/>
      <c r="J73" s="897"/>
      <c r="K73" s="827"/>
      <c r="L73" s="827"/>
      <c r="M73" s="827"/>
      <c r="N73" s="827"/>
      <c r="O73" s="827"/>
      <c r="P73" s="827"/>
      <c r="Q73" s="827"/>
      <c r="R73" s="827"/>
      <c r="S73" s="864"/>
    </row>
    <row r="74" spans="1:22" ht="15" customHeight="1" thickBot="1">
      <c r="A74" s="864"/>
      <c r="B74" s="892"/>
      <c r="C74" s="892"/>
      <c r="D74" s="892"/>
      <c r="E74" s="892"/>
      <c r="F74" s="892"/>
      <c r="G74" s="892"/>
      <c r="H74" s="864"/>
      <c r="I74" s="864"/>
      <c r="J74" s="864"/>
      <c r="K74" s="864"/>
      <c r="L74" s="864"/>
      <c r="M74" s="864"/>
      <c r="N74" s="864"/>
      <c r="O74" s="864"/>
      <c r="P74" s="864"/>
      <c r="Q74" s="864"/>
      <c r="R74" s="864"/>
      <c r="S74" s="864"/>
    </row>
    <row r="75" spans="1:22" ht="15" customHeight="1">
      <c r="A75" s="883"/>
      <c r="B75" s="2496">
        <f>$G$72</f>
        <v>0</v>
      </c>
      <c r="C75" s="2497"/>
      <c r="D75" s="2497"/>
      <c r="E75" s="2497"/>
      <c r="F75" s="2497"/>
      <c r="G75" s="2497"/>
      <c r="H75" s="898"/>
      <c r="I75" s="2498" t="s">
        <v>155</v>
      </c>
      <c r="J75" s="2490" t="s">
        <v>1117</v>
      </c>
      <c r="K75" s="2498">
        <v>1</v>
      </c>
      <c r="L75" s="864"/>
      <c r="M75" s="870"/>
      <c r="N75" s="896"/>
      <c r="O75" s="1108">
        <f>$Q$71</f>
        <v>41430664.041680537</v>
      </c>
      <c r="P75" s="2490" t="s">
        <v>1116</v>
      </c>
      <c r="Q75" s="2499" t="s">
        <v>154</v>
      </c>
      <c r="R75" s="2533">
        <f>((B75/B76)+((1-(O75/O76))/3))+U69</f>
        <v>3.164917455364117E-2</v>
      </c>
    </row>
    <row r="76" spans="1:22" ht="15" customHeight="1" thickBot="1">
      <c r="A76" s="864"/>
      <c r="B76" s="2500">
        <f>'Sources and Uses Budget'!$C$104+$Q$46-($E$50+$E$51)*(1-$J$58)</f>
        <v>45777084.892653897</v>
      </c>
      <c r="C76" s="2501"/>
      <c r="D76" s="2501"/>
      <c r="E76" s="2501"/>
      <c r="F76" s="2501"/>
      <c r="G76" s="2500"/>
      <c r="H76" s="864"/>
      <c r="I76" s="2498"/>
      <c r="J76" s="2490"/>
      <c r="K76" s="2498"/>
      <c r="L76" s="864"/>
      <c r="M76" s="1089"/>
      <c r="N76" s="864"/>
      <c r="O76" s="1107">
        <f>B76</f>
        <v>45777084.892653897</v>
      </c>
      <c r="P76" s="2490"/>
      <c r="Q76" s="2499"/>
      <c r="R76" s="2534"/>
    </row>
    <row r="77" spans="1:22" ht="15" customHeight="1">
      <c r="A77" s="864"/>
      <c r="B77" s="870"/>
      <c r="C77" s="870"/>
      <c r="D77" s="870"/>
      <c r="E77" s="870"/>
      <c r="F77" s="870"/>
      <c r="G77" s="870"/>
      <c r="H77" s="870"/>
      <c r="I77" s="870"/>
      <c r="J77" s="870"/>
      <c r="K77" s="870"/>
      <c r="L77" s="870"/>
      <c r="M77" s="870"/>
      <c r="N77" s="870"/>
      <c r="O77" s="870"/>
      <c r="P77" s="870"/>
      <c r="Q77" s="870"/>
      <c r="S77" s="864"/>
    </row>
    <row r="78" spans="1:22" ht="15" customHeight="1">
      <c r="A78" s="864"/>
      <c r="S78" s="864"/>
    </row>
    <row r="79" spans="1:22" ht="15" customHeight="1">
      <c r="A79" s="864"/>
      <c r="B79" s="1216" t="s">
        <v>1859</v>
      </c>
      <c r="C79" s="878"/>
      <c r="D79" s="878"/>
      <c r="E79" s="878"/>
      <c r="F79" s="878"/>
      <c r="G79" s="878"/>
      <c r="H79" s="878"/>
      <c r="I79" s="878"/>
      <c r="J79" s="878"/>
      <c r="K79" s="878"/>
      <c r="L79" s="878"/>
      <c r="M79" s="878"/>
      <c r="N79" s="878"/>
      <c r="O79" s="878"/>
      <c r="P79" s="878"/>
      <c r="Q79" s="878"/>
      <c r="R79" s="878"/>
      <c r="S79" s="864"/>
    </row>
    <row r="80" spans="1:22" ht="15" customHeight="1">
      <c r="A80" s="864"/>
      <c r="C80" s="1216"/>
      <c r="D80" s="1216"/>
      <c r="E80" s="1216"/>
      <c r="F80" s="1216"/>
      <c r="G80" s="1216"/>
      <c r="H80" s="1216"/>
      <c r="I80" s="1216"/>
      <c r="J80" s="1216"/>
      <c r="K80" s="1216"/>
      <c r="L80" s="1216"/>
      <c r="M80" s="1216"/>
      <c r="N80" s="1216"/>
      <c r="O80" s="1216"/>
      <c r="P80" s="864"/>
      <c r="Q80" s="864"/>
      <c r="R80" s="864"/>
      <c r="S80" s="864"/>
    </row>
    <row r="81" spans="1:19" ht="15" customHeight="1">
      <c r="A81" s="864"/>
      <c r="B81" s="841" t="s">
        <v>2162</v>
      </c>
      <c r="C81" s="1095"/>
      <c r="D81" s="1095"/>
      <c r="E81" s="1095"/>
      <c r="F81" s="1095"/>
      <c r="G81" s="864"/>
      <c r="H81" s="1095"/>
      <c r="I81" s="881"/>
      <c r="J81" s="1095"/>
      <c r="K81" s="841" t="s">
        <v>2163</v>
      </c>
      <c r="L81" s="1095"/>
      <c r="M81" s="1095"/>
      <c r="N81" s="1095"/>
      <c r="O81" s="1095"/>
      <c r="P81" s="864"/>
      <c r="Q81" s="864"/>
      <c r="R81" s="864"/>
      <c r="S81" s="864"/>
    </row>
    <row r="82" spans="1:19" ht="15" customHeight="1">
      <c r="A82" s="864"/>
      <c r="B82" s="1344" t="s">
        <v>2103</v>
      </c>
      <c r="C82" s="1333"/>
      <c r="D82" s="1328"/>
      <c r="E82" s="1333"/>
      <c r="F82" s="1333"/>
      <c r="G82" s="1335"/>
      <c r="H82" s="864"/>
      <c r="I82" s="881"/>
      <c r="J82" s="864"/>
      <c r="L82" s="864"/>
      <c r="M82" s="864"/>
      <c r="N82" s="864"/>
      <c r="O82" s="864"/>
      <c r="P82" s="864"/>
      <c r="Q82" s="864"/>
      <c r="R82" s="864"/>
      <c r="S82" s="864"/>
    </row>
    <row r="83" spans="1:19" ht="15" customHeight="1">
      <c r="A83" s="864"/>
      <c r="B83" s="1342" t="s">
        <v>2106</v>
      </c>
      <c r="C83" s="1333"/>
      <c r="D83" s="1334"/>
      <c r="E83" s="1331"/>
      <c r="F83" s="1331"/>
      <c r="G83" s="1335"/>
      <c r="H83" s="864"/>
      <c r="I83" s="881"/>
      <c r="J83" s="864"/>
      <c r="K83" s="1315" t="s">
        <v>1951</v>
      </c>
      <c r="L83" s="864"/>
      <c r="M83" s="864"/>
      <c r="N83" s="864"/>
      <c r="O83" s="864"/>
      <c r="P83" s="864"/>
      <c r="Q83" s="864"/>
      <c r="R83" s="864"/>
      <c r="S83" s="864"/>
    </row>
    <row r="84" spans="1:19" ht="15" customHeight="1">
      <c r="A84" s="864"/>
      <c r="B84" s="1343" t="s">
        <v>2254</v>
      </c>
      <c r="C84" s="1336"/>
      <c r="D84" s="1337"/>
      <c r="E84" s="1329"/>
      <c r="F84" s="1329"/>
      <c r="G84" s="1338"/>
      <c r="H84" s="864"/>
      <c r="I84" s="881"/>
      <c r="J84" s="864"/>
      <c r="K84" s="1315" t="s">
        <v>1873</v>
      </c>
      <c r="L84" s="1213"/>
      <c r="M84" s="1213"/>
      <c r="N84" s="1213"/>
      <c r="O84" s="1213"/>
      <c r="P84" s="1213"/>
      <c r="Q84" s="2491"/>
      <c r="R84" s="2491"/>
      <c r="S84" s="864"/>
    </row>
    <row r="85" spans="1:19" ht="15" customHeight="1">
      <c r="A85" s="864"/>
      <c r="B85" s="1343" t="s">
        <v>2102</v>
      </c>
      <c r="C85" s="1339"/>
      <c r="D85" s="1340"/>
      <c r="E85" s="1332"/>
      <c r="F85" s="1332"/>
      <c r="G85" s="1341"/>
      <c r="H85" s="864"/>
      <c r="I85" s="881"/>
      <c r="J85" s="864"/>
      <c r="L85" s="1214"/>
      <c r="M85" s="1214"/>
      <c r="N85" s="1214"/>
      <c r="O85" s="1214"/>
      <c r="P85" s="1214"/>
      <c r="S85" s="864"/>
    </row>
    <row r="86" spans="1:19" ht="15" customHeight="1">
      <c r="A86" s="864"/>
      <c r="B86" s="1344" t="s">
        <v>2187</v>
      </c>
      <c r="C86" s="1336"/>
      <c r="D86" s="1337"/>
      <c r="E86" s="1329"/>
      <c r="F86" s="1329"/>
      <c r="G86" s="1330"/>
      <c r="H86" s="864"/>
      <c r="I86" s="881"/>
      <c r="J86" s="864"/>
      <c r="L86" s="1215"/>
      <c r="M86" s="1215"/>
      <c r="N86" s="1215"/>
      <c r="O86" s="1396" t="s">
        <v>1149</v>
      </c>
      <c r="P86" s="1215"/>
      <c r="Q86" s="864"/>
      <c r="R86" s="625"/>
      <c r="S86" s="864"/>
    </row>
    <row r="87" spans="1:19" ht="15" customHeight="1">
      <c r="A87" s="864"/>
      <c r="B87" s="1344" t="s">
        <v>2290</v>
      </c>
      <c r="C87" s="1339"/>
      <c r="D87" s="1328"/>
      <c r="E87" s="1333"/>
      <c r="F87" s="1333"/>
      <c r="G87" s="1401"/>
      <c r="H87" s="864"/>
      <c r="I87" s="881"/>
      <c r="J87" s="864"/>
      <c r="S87" s="864"/>
    </row>
    <row r="88" spans="1:19" ht="15" customHeight="1">
      <c r="A88" s="864"/>
      <c r="B88" s="1397"/>
      <c r="C88" s="1398"/>
      <c r="D88" s="1399"/>
      <c r="E88" s="1400" t="s">
        <v>2101</v>
      </c>
      <c r="F88" s="1331"/>
      <c r="G88" s="1331" t="s">
        <v>1118</v>
      </c>
      <c r="H88" s="864"/>
      <c r="I88" s="881"/>
      <c r="J88" s="864"/>
      <c r="K88" s="1316" t="s">
        <v>1872</v>
      </c>
      <c r="L88" s="1213"/>
      <c r="M88" s="1213"/>
      <c r="N88" s="1213"/>
      <c r="O88" s="1213"/>
      <c r="P88" s="1213"/>
      <c r="Q88" s="864"/>
      <c r="R88" s="625"/>
      <c r="S88" s="864"/>
    </row>
    <row r="89" spans="1:19" ht="15" customHeight="1">
      <c r="A89" s="864"/>
      <c r="B89" s="899" t="s">
        <v>1110</v>
      </c>
      <c r="C89" s="900" t="s">
        <v>1111</v>
      </c>
      <c r="D89" s="1345" t="s">
        <v>2104</v>
      </c>
      <c r="E89" s="1345" t="s">
        <v>2188</v>
      </c>
      <c r="F89" s="901"/>
      <c r="G89" s="901" t="s">
        <v>2105</v>
      </c>
      <c r="H89" s="864"/>
      <c r="I89" s="881"/>
      <c r="J89" s="864"/>
      <c r="K89" s="1316" t="s">
        <v>1874</v>
      </c>
      <c r="L89" s="1214"/>
      <c r="M89" s="1214"/>
      <c r="N89" s="1214"/>
      <c r="O89" s="1214"/>
      <c r="P89" s="1214"/>
      <c r="Q89" s="2491"/>
      <c r="R89" s="2491"/>
      <c r="S89" s="864"/>
    </row>
    <row r="90" spans="1:19" ht="15" customHeight="1">
      <c r="A90" s="625"/>
      <c r="B90" s="842" t="s">
        <v>689</v>
      </c>
      <c r="C90" s="843"/>
      <c r="D90" s="844"/>
      <c r="E90" s="845"/>
      <c r="F90" s="909"/>
      <c r="G90" s="902">
        <f>MAX(($E90-$D90)*$C90*12,0)</f>
        <v>0</v>
      </c>
      <c r="H90" s="864"/>
      <c r="I90" s="881"/>
      <c r="J90" s="864"/>
      <c r="K90" s="1316" t="s">
        <v>1875</v>
      </c>
      <c r="L90" s="1214"/>
      <c r="M90" s="1214"/>
      <c r="N90" s="1214"/>
      <c r="O90" s="1214"/>
      <c r="P90" s="1214"/>
      <c r="Q90" s="2494"/>
      <c r="R90" s="2494"/>
      <c r="S90" s="864"/>
    </row>
    <row r="91" spans="1:19" ht="15" customHeight="1">
      <c r="A91" s="625"/>
      <c r="B91" s="842" t="s">
        <v>689</v>
      </c>
      <c r="C91" s="843"/>
      <c r="D91" s="844"/>
      <c r="E91" s="845"/>
      <c r="F91" s="909"/>
      <c r="G91" s="902">
        <f t="shared" ref="G91:G97" si="0">MAX(($E91-$D91)*$C91*12,0)</f>
        <v>0</v>
      </c>
      <c r="H91" s="864"/>
      <c r="I91" s="881"/>
      <c r="J91" s="864"/>
      <c r="K91" s="1316" t="s">
        <v>1879</v>
      </c>
      <c r="L91" s="1214"/>
      <c r="M91" s="1214"/>
      <c r="N91" s="1214"/>
      <c r="O91" s="1214"/>
      <c r="P91" s="1214"/>
      <c r="Q91" s="2492">
        <f>IFERROR(Q89/Q90,0)</f>
        <v>0</v>
      </c>
      <c r="R91" s="2492"/>
      <c r="S91" s="864"/>
    </row>
    <row r="92" spans="1:19" ht="15" customHeight="1">
      <c r="A92" s="625"/>
      <c r="B92" s="842" t="s">
        <v>689</v>
      </c>
      <c r="C92" s="843"/>
      <c r="D92" s="844"/>
      <c r="E92" s="845"/>
      <c r="F92" s="909"/>
      <c r="G92" s="902">
        <f t="shared" si="0"/>
        <v>0</v>
      </c>
      <c r="H92" s="864"/>
      <c r="I92" s="881"/>
      <c r="J92" s="864"/>
      <c r="S92" s="864"/>
    </row>
    <row r="93" spans="1:19" ht="15" customHeight="1">
      <c r="A93" s="625"/>
      <c r="B93" s="842" t="s">
        <v>689</v>
      </c>
      <c r="C93" s="843"/>
      <c r="D93" s="844"/>
      <c r="E93" s="845"/>
      <c r="F93" s="909"/>
      <c r="G93" s="902">
        <f t="shared" si="0"/>
        <v>0</v>
      </c>
      <c r="H93" s="864"/>
      <c r="I93" s="881"/>
      <c r="J93" s="864"/>
      <c r="K93" s="1317" t="s">
        <v>1880</v>
      </c>
      <c r="L93" s="1212"/>
      <c r="M93" s="1212"/>
      <c r="N93" s="1212"/>
      <c r="O93" s="1212"/>
      <c r="P93" s="1212"/>
      <c r="Q93" s="2493">
        <f>MAX(Q84,Q91)</f>
        <v>0</v>
      </c>
      <c r="R93" s="2493"/>
      <c r="S93" s="864"/>
    </row>
    <row r="94" spans="1:19" ht="15" customHeight="1">
      <c r="A94" s="625"/>
      <c r="B94" s="842" t="s">
        <v>689</v>
      </c>
      <c r="C94" s="843"/>
      <c r="D94" s="844"/>
      <c r="E94" s="845"/>
      <c r="F94" s="909"/>
      <c r="G94" s="902">
        <f t="shared" si="0"/>
        <v>0</v>
      </c>
      <c r="H94" s="864"/>
      <c r="I94" s="881"/>
      <c r="J94" s="864"/>
      <c r="K94" s="1317"/>
      <c r="L94" s="1212"/>
      <c r="M94" s="1212"/>
      <c r="N94" s="1212"/>
      <c r="O94" s="1212"/>
      <c r="P94" s="1212"/>
      <c r="Q94" s="1392"/>
      <c r="R94" s="1392"/>
      <c r="S94" s="864"/>
    </row>
    <row r="95" spans="1:19" ht="15" customHeight="1">
      <c r="A95" s="625"/>
      <c r="B95" s="842" t="s">
        <v>689</v>
      </c>
      <c r="C95" s="843"/>
      <c r="D95" s="844"/>
      <c r="E95" s="845"/>
      <c r="F95" s="909"/>
      <c r="G95" s="902">
        <f t="shared" si="0"/>
        <v>0</v>
      </c>
      <c r="H95" s="864"/>
      <c r="I95" s="881"/>
      <c r="J95" s="864"/>
      <c r="K95" s="1317"/>
      <c r="L95" s="1212"/>
      <c r="M95" s="1212"/>
      <c r="N95" s="1212"/>
      <c r="O95" s="1212"/>
      <c r="P95" s="1212"/>
      <c r="Q95" s="1392"/>
      <c r="R95" s="1392"/>
      <c r="S95" s="864"/>
    </row>
    <row r="96" spans="1:19" ht="15" customHeight="1">
      <c r="A96" s="625"/>
      <c r="B96" s="842" t="s">
        <v>689</v>
      </c>
      <c r="C96" s="843"/>
      <c r="D96" s="844"/>
      <c r="E96" s="845"/>
      <c r="F96" s="909"/>
      <c r="G96" s="902">
        <f t="shared" si="0"/>
        <v>0</v>
      </c>
      <c r="H96" s="864"/>
      <c r="I96" s="881"/>
      <c r="J96" s="864"/>
      <c r="K96" s="864"/>
      <c r="L96" s="864"/>
      <c r="M96" s="864"/>
      <c r="N96" s="864"/>
      <c r="O96" s="864"/>
      <c r="P96" s="864"/>
      <c r="Q96" s="864"/>
      <c r="R96" s="864"/>
      <c r="S96" s="864"/>
    </row>
    <row r="97" spans="1:19" ht="15" customHeight="1">
      <c r="A97" s="625"/>
      <c r="B97" s="842" t="s">
        <v>689</v>
      </c>
      <c r="C97" s="843"/>
      <c r="D97" s="844"/>
      <c r="E97" s="845"/>
      <c r="F97" s="909"/>
      <c r="G97" s="902">
        <f t="shared" si="0"/>
        <v>0</v>
      </c>
      <c r="H97" s="864"/>
      <c r="I97" s="881"/>
      <c r="J97" s="864"/>
      <c r="K97" s="864"/>
      <c r="L97" s="864"/>
      <c r="M97" s="864"/>
      <c r="N97" s="864"/>
      <c r="O97" s="864"/>
      <c r="P97" s="864"/>
      <c r="Q97" s="864"/>
      <c r="R97" s="864"/>
      <c r="S97" s="864"/>
    </row>
    <row r="98" spans="1:19" ht="15" customHeight="1">
      <c r="A98" s="625"/>
      <c r="B98" s="864"/>
      <c r="C98" s="904"/>
      <c r="D98" s="878"/>
      <c r="E98" s="1094" t="s">
        <v>1989</v>
      </c>
      <c r="F98" s="1094"/>
      <c r="G98" s="1138">
        <f>SUM(G90:G97)</f>
        <v>0</v>
      </c>
      <c r="H98" s="864"/>
      <c r="I98" s="881"/>
      <c r="J98" s="864"/>
      <c r="S98" s="864"/>
    </row>
    <row r="99" spans="1:19" ht="15" customHeight="1">
      <c r="A99" s="864"/>
      <c r="B99" s="864"/>
      <c r="C99" s="864"/>
      <c r="D99" s="864"/>
      <c r="E99" s="864"/>
      <c r="F99" s="864"/>
      <c r="G99" s="864"/>
      <c r="H99" s="864"/>
      <c r="I99" s="881"/>
      <c r="J99" s="864"/>
      <c r="K99" s="864"/>
      <c r="L99" s="864"/>
      <c r="M99" s="864"/>
      <c r="N99" s="864"/>
      <c r="O99" s="864"/>
      <c r="P99" s="864"/>
      <c r="Q99" s="864"/>
      <c r="R99" s="864"/>
      <c r="S99" s="864"/>
    </row>
    <row r="100" spans="1:19" ht="15" customHeight="1">
      <c r="A100" s="864"/>
      <c r="B100" s="889" t="s">
        <v>1876</v>
      </c>
      <c r="C100" s="864"/>
      <c r="D100" s="1057">
        <f>G98+Q93</f>
        <v>0</v>
      </c>
      <c r="E100" s="864"/>
      <c r="F100" s="864"/>
      <c r="G100" s="864"/>
      <c r="H100" s="864"/>
      <c r="I100" s="881"/>
      <c r="J100" s="864"/>
      <c r="K100" s="864"/>
      <c r="L100" s="864"/>
      <c r="M100" s="864"/>
      <c r="N100" s="864"/>
      <c r="O100" s="864"/>
      <c r="P100" s="864"/>
      <c r="Q100" s="864"/>
      <c r="R100" s="864"/>
      <c r="S100" s="864"/>
    </row>
    <row r="101" spans="1:19" ht="15" customHeight="1">
      <c r="A101" s="864"/>
      <c r="B101" s="889" t="s">
        <v>1112</v>
      </c>
      <c r="C101" s="864"/>
      <c r="D101" s="905">
        <v>0.05</v>
      </c>
      <c r="E101" s="864"/>
      <c r="F101" s="864"/>
      <c r="G101" s="864"/>
      <c r="H101" s="864"/>
      <c r="I101" s="881"/>
      <c r="J101" s="864"/>
      <c r="K101" s="864"/>
      <c r="L101" s="864"/>
      <c r="M101" s="864"/>
      <c r="N101" s="864"/>
      <c r="O101" s="864"/>
      <c r="P101" s="864"/>
      <c r="Q101" s="864"/>
      <c r="R101" s="864"/>
      <c r="S101" s="864"/>
    </row>
    <row r="102" spans="1:19" ht="15" customHeight="1">
      <c r="A102" s="864"/>
      <c r="B102" s="889" t="s">
        <v>1150</v>
      </c>
      <c r="C102" s="864"/>
      <c r="D102" s="1057">
        <f>D100-(D100*D101)</f>
        <v>0</v>
      </c>
      <c r="E102" s="864"/>
      <c r="F102" s="864"/>
      <c r="G102" s="864"/>
      <c r="H102" s="864"/>
      <c r="I102" s="864"/>
      <c r="J102" s="864"/>
      <c r="K102" s="864"/>
      <c r="L102" s="864"/>
      <c r="M102" s="864"/>
      <c r="N102" s="864"/>
      <c r="O102" s="864"/>
      <c r="P102" s="864"/>
      <c r="Q102" s="864"/>
      <c r="R102" s="864"/>
      <c r="S102" s="864"/>
    </row>
    <row r="103" spans="1:19" ht="15" customHeight="1">
      <c r="A103" s="864"/>
      <c r="B103" s="889" t="s">
        <v>1868</v>
      </c>
      <c r="C103" s="864"/>
      <c r="D103" s="906"/>
      <c r="E103" s="864"/>
      <c r="F103" s="864"/>
      <c r="G103" s="864"/>
      <c r="H103" s="864"/>
      <c r="I103" s="864"/>
      <c r="J103" s="864"/>
      <c r="K103" s="864"/>
      <c r="L103" s="864"/>
      <c r="M103" s="864"/>
      <c r="N103" s="864"/>
      <c r="O103" s="864"/>
      <c r="P103" s="864"/>
      <c r="Q103" s="864"/>
      <c r="R103" s="864"/>
      <c r="S103" s="864"/>
    </row>
    <row r="104" spans="1:19" ht="15" customHeight="1">
      <c r="A104" s="864"/>
      <c r="B104" s="889" t="s">
        <v>1877</v>
      </c>
      <c r="C104" s="864"/>
      <c r="D104" s="1057">
        <f>D102/D108</f>
        <v>0</v>
      </c>
      <c r="E104" s="864"/>
      <c r="F104" s="864"/>
      <c r="G104" s="864"/>
      <c r="H104" s="864"/>
      <c r="I104" s="864"/>
      <c r="J104" s="864"/>
      <c r="K104" s="864"/>
      <c r="L104" s="864"/>
      <c r="M104" s="864"/>
      <c r="N104" s="864"/>
      <c r="O104" s="864"/>
      <c r="P104" s="864"/>
      <c r="Q104" s="864"/>
      <c r="R104" s="864"/>
      <c r="S104" s="864"/>
    </row>
    <row r="105" spans="1:19" ht="15" customHeight="1">
      <c r="A105" s="864"/>
      <c r="B105" s="864"/>
      <c r="C105" s="864"/>
      <c r="D105" s="864"/>
      <c r="E105" s="864"/>
      <c r="F105" s="864"/>
      <c r="G105" s="864"/>
      <c r="H105" s="864"/>
      <c r="I105" s="864"/>
      <c r="J105" s="864"/>
      <c r="K105" s="864"/>
      <c r="L105" s="864"/>
      <c r="M105" s="864"/>
      <c r="N105" s="864"/>
      <c r="O105" s="864"/>
      <c r="P105" s="864"/>
      <c r="Q105" s="864"/>
      <c r="R105" s="864"/>
      <c r="S105" s="864"/>
    </row>
    <row r="106" spans="1:19" ht="15" customHeight="1">
      <c r="A106" s="864"/>
      <c r="B106" s="889" t="s">
        <v>1869</v>
      </c>
      <c r="C106" s="864"/>
      <c r="D106" s="889">
        <v>15</v>
      </c>
      <c r="E106" s="864"/>
      <c r="F106" s="864"/>
      <c r="G106" s="864"/>
      <c r="H106" s="864"/>
      <c r="I106" s="864"/>
      <c r="J106" s="864"/>
      <c r="K106" s="864"/>
      <c r="L106" s="864"/>
      <c r="M106" s="864"/>
      <c r="N106" s="864"/>
      <c r="O106" s="864"/>
      <c r="P106" s="864"/>
      <c r="Q106" s="864"/>
      <c r="R106" s="864"/>
      <c r="S106" s="864"/>
    </row>
    <row r="107" spans="1:19" ht="15" customHeight="1">
      <c r="A107" s="864"/>
      <c r="B107" s="889" t="s">
        <v>1870</v>
      </c>
      <c r="C107" s="864"/>
      <c r="D107" s="1084">
        <v>5.5E-2</v>
      </c>
      <c r="E107" s="864"/>
      <c r="F107" s="864"/>
      <c r="G107" s="864"/>
      <c r="H107" s="864"/>
      <c r="I107" s="864"/>
      <c r="J107" s="864"/>
      <c r="K107" s="864"/>
      <c r="L107" s="864"/>
      <c r="M107" s="864"/>
      <c r="N107" s="864"/>
      <c r="O107" s="864"/>
      <c r="P107" s="864"/>
      <c r="Q107" s="864"/>
      <c r="R107" s="864"/>
      <c r="S107" s="864"/>
    </row>
    <row r="108" spans="1:19" ht="15" customHeight="1">
      <c r="A108" s="864"/>
      <c r="B108" s="889" t="s">
        <v>1232</v>
      </c>
      <c r="C108" s="864"/>
      <c r="D108" s="907">
        <v>1.1499999999999999</v>
      </c>
      <c r="E108" s="864"/>
      <c r="F108" s="864"/>
      <c r="G108" s="864"/>
      <c r="H108" s="864"/>
      <c r="I108" s="864"/>
      <c r="J108" s="864"/>
      <c r="K108" s="864"/>
      <c r="L108" s="864"/>
      <c r="M108" s="864"/>
      <c r="N108" s="864"/>
      <c r="O108" s="864"/>
      <c r="P108" s="864"/>
      <c r="Q108" s="864"/>
      <c r="R108" s="864"/>
      <c r="S108" s="864"/>
    </row>
    <row r="109" spans="1:19" ht="15" customHeight="1">
      <c r="A109" s="864"/>
      <c r="B109" s="878"/>
      <c r="C109" s="878"/>
      <c r="D109" s="908"/>
      <c r="E109" s="908"/>
      <c r="F109" s="908"/>
      <c r="G109" s="864"/>
      <c r="H109" s="864"/>
      <c r="I109" s="864"/>
      <c r="J109" s="864"/>
      <c r="K109" s="864"/>
      <c r="L109" s="864"/>
      <c r="M109" s="864"/>
      <c r="N109" s="864"/>
      <c r="O109" s="864"/>
      <c r="P109" s="864"/>
      <c r="Q109" s="864"/>
      <c r="R109" s="864"/>
      <c r="S109" s="864"/>
    </row>
    <row r="110" spans="1:19" ht="15" customHeight="1">
      <c r="A110" s="864"/>
      <c r="B110" s="878" t="s">
        <v>1871</v>
      </c>
      <c r="C110" s="878"/>
      <c r="D110" s="1058">
        <f>PV(D107/12,D106*12,-D104/12, ,0)</f>
        <v>0</v>
      </c>
      <c r="E110" s="878"/>
      <c r="F110" s="878"/>
      <c r="G110" s="903"/>
      <c r="H110" s="864"/>
      <c r="I110" s="864"/>
      <c r="J110" s="864"/>
      <c r="K110" s="864"/>
      <c r="L110" s="864"/>
      <c r="M110" s="864"/>
      <c r="N110" s="864"/>
      <c r="O110" s="864"/>
      <c r="P110" s="864"/>
      <c r="Q110" s="864"/>
      <c r="R110" s="864"/>
      <c r="S110" s="864"/>
    </row>
    <row r="111" spans="1:19" ht="0" hidden="1" customHeight="1"/>
    <row r="112" spans="1:19" ht="0" hidden="1" customHeight="1"/>
  </sheetData>
  <sheetProtection algorithmName="SHA-512" hashValue="ia0e7TQWsAM4ma0miov5qSAGaVJfeuH+pCqgXkqXwN+b2UlYJ7pr09a6HXXfm8xKiGsEmKo6rg9dgRxQGCDrdw==" saltValue="RHwyeeO6aDgb4/+rsbM2xg==" spinCount="100000" sheet="1" objects="1" scenarios="1"/>
  <mergeCells count="66">
    <mergeCell ref="U61:U62"/>
    <mergeCell ref="U63:U64"/>
    <mergeCell ref="U65:U66"/>
    <mergeCell ref="U67:U68"/>
    <mergeCell ref="R75:R76"/>
    <mergeCell ref="U69:U70"/>
    <mergeCell ref="Q71:R71"/>
    <mergeCell ref="B25:R25"/>
    <mergeCell ref="B18:R20"/>
    <mergeCell ref="Q46:R46"/>
    <mergeCell ref="K48:O48"/>
    <mergeCell ref="Q47:R47"/>
    <mergeCell ref="Q48:R48"/>
    <mergeCell ref="K47:O47"/>
    <mergeCell ref="K40:O40"/>
    <mergeCell ref="Q40:R40"/>
    <mergeCell ref="O28:O32"/>
    <mergeCell ref="B29:G32"/>
    <mergeCell ref="I32:I33"/>
    <mergeCell ref="J32:J33"/>
    <mergeCell ref="K32:K33"/>
    <mergeCell ref="B22:R23"/>
    <mergeCell ref="Q42:R42"/>
    <mergeCell ref="A1:S2"/>
    <mergeCell ref="B4:R6"/>
    <mergeCell ref="B8:R8"/>
    <mergeCell ref="B10:R11"/>
    <mergeCell ref="B13:R16"/>
    <mergeCell ref="B58:E58"/>
    <mergeCell ref="J58:N58"/>
    <mergeCell ref="B37:E37"/>
    <mergeCell ref="B38:E38"/>
    <mergeCell ref="B40:E40"/>
    <mergeCell ref="B41:E41"/>
    <mergeCell ref="B52:E52"/>
    <mergeCell ref="B56:C56"/>
    <mergeCell ref="B57:O57"/>
    <mergeCell ref="K42:O42"/>
    <mergeCell ref="B39:E39"/>
    <mergeCell ref="K46:O46"/>
    <mergeCell ref="B59:O60"/>
    <mergeCell ref="B61:O61"/>
    <mergeCell ref="B64:C64"/>
    <mergeCell ref="B70:C70"/>
    <mergeCell ref="B71:D71"/>
    <mergeCell ref="J67:R67"/>
    <mergeCell ref="J64:R66"/>
    <mergeCell ref="B72:D72"/>
    <mergeCell ref="Q72:R72"/>
    <mergeCell ref="B75:G75"/>
    <mergeCell ref="I75:I76"/>
    <mergeCell ref="J75:J76"/>
    <mergeCell ref="K75:K76"/>
    <mergeCell ref="P75:P76"/>
    <mergeCell ref="Q75:Q76"/>
    <mergeCell ref="B76:G76"/>
    <mergeCell ref="Q84:R84"/>
    <mergeCell ref="Q91:R91"/>
    <mergeCell ref="Q93:R93"/>
    <mergeCell ref="Q89:R89"/>
    <mergeCell ref="Q90:R90"/>
    <mergeCell ref="Q44:R44"/>
    <mergeCell ref="B33:G34"/>
    <mergeCell ref="O33:O34"/>
    <mergeCell ref="Q38:R38"/>
    <mergeCell ref="P32:P33"/>
  </mergeCells>
  <dataValidations count="3">
    <dataValidation type="whole" operator="greaterThanOrEqual" allowBlank="1" showInputMessage="1" showErrorMessage="1" sqref="G39:G40 E42:E51 Q90:R90 G66 Q46:R47" xr:uid="{00000000-0002-0000-0900-000000000000}">
      <formula1>0</formula1>
    </dataValidation>
    <dataValidation type="list" allowBlank="1" showInputMessage="1" showErrorMessage="1" sqref="B90:B97" xr:uid="{00000000-0002-0000-0900-000001000000}">
      <formula1>"SRO,Studio,1 bedroom,2 bedroom,3 bedroom,4 bedroom,5 bedroom"</formula1>
    </dataValidation>
    <dataValidation type="list" allowBlank="1" showInputMessage="1" showErrorMessage="1" sqref="J67" xr:uid="{00000000-0002-0000-0900-000002000000}">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pageSetUpPr fitToPage="1"/>
  </sheetPr>
  <dimension ref="A1:AI205"/>
  <sheetViews>
    <sheetView view="pageBreakPreview" topLeftCell="A28" zoomScaleNormal="100" zoomScaleSheetLayoutView="100" workbookViewId="0">
      <selection activeCell="O55" sqref="O55"/>
    </sheetView>
  </sheetViews>
  <sheetFormatPr defaultColWidth="0" defaultRowHeight="12.75" zeroHeight="1"/>
  <cols>
    <col min="1" max="1" width="3.5703125" customWidth="1"/>
    <col min="2" max="2" width="31.42578125" customWidth="1"/>
    <col min="3" max="3" width="9.42578125" customWidth="1"/>
    <col min="4" max="4" width="2.5703125" customWidth="1"/>
    <col min="5" max="5" width="12.5703125" customWidth="1"/>
    <col min="6" max="6" width="2.5703125" customWidth="1"/>
    <col min="7" max="7" width="12.5703125" customWidth="1"/>
    <col min="8" max="8" width="2.5703125" customWidth="1"/>
    <col min="9" max="9" width="12.5703125" customWidth="1"/>
    <col min="10" max="10" width="2.5703125" customWidth="1"/>
    <col min="11" max="11" width="12.5703125" customWidth="1"/>
    <col min="12" max="12" width="2.5703125" customWidth="1"/>
    <col min="13" max="13" width="12.5703125" customWidth="1"/>
    <col min="14" max="14" width="2.5703125" customWidth="1"/>
    <col min="15" max="15" width="12.5703125" customWidth="1"/>
    <col min="16" max="16" width="2.5703125" customWidth="1"/>
    <col min="17" max="17" width="12.5703125" customWidth="1"/>
    <col min="18" max="18" width="2.5703125" customWidth="1"/>
    <col min="19" max="19" width="12.5703125" customWidth="1"/>
    <col min="20" max="20" width="2.5703125" customWidth="1"/>
    <col min="21" max="21" width="12.5703125" customWidth="1"/>
    <col min="22" max="22" width="2.5703125" customWidth="1"/>
    <col min="23" max="23" width="12.5703125" customWidth="1"/>
    <col min="24" max="24" width="2.5703125" customWidth="1"/>
    <col min="25" max="25" width="12.5703125" customWidth="1"/>
    <col min="26" max="26" width="2.5703125" customWidth="1"/>
    <col min="27" max="27" width="12.5703125" customWidth="1"/>
    <col min="28" max="28" width="2.5703125" customWidth="1"/>
    <col min="29" max="29" width="12.5703125" customWidth="1"/>
    <col min="30" max="30" width="2.5703125" customWidth="1"/>
    <col min="31" max="31" width="12.5703125" customWidth="1"/>
    <col min="32" max="32" width="2.5703125" customWidth="1"/>
    <col min="33" max="33" width="12.5703125" customWidth="1"/>
    <col min="34" max="34" width="2.5703125" customWidth="1"/>
  </cols>
  <sheetData>
    <row r="1" spans="1:34" ht="18">
      <c r="A1" s="629" t="s">
        <v>1992</v>
      </c>
      <c r="B1" s="629"/>
      <c r="C1" s="625"/>
      <c r="D1" s="625"/>
      <c r="E1" s="625"/>
      <c r="F1" s="625"/>
      <c r="G1" s="625"/>
      <c r="H1" s="625"/>
      <c r="I1" s="625"/>
      <c r="J1" s="625"/>
      <c r="K1" s="625"/>
      <c r="L1" s="625"/>
      <c r="M1" s="625"/>
      <c r="N1" s="625"/>
      <c r="O1" s="625"/>
      <c r="P1" s="625"/>
      <c r="Q1" s="625"/>
      <c r="R1" s="625"/>
      <c r="S1" s="625"/>
      <c r="T1" s="625"/>
      <c r="U1" s="625"/>
      <c r="V1" s="625"/>
      <c r="W1" s="625"/>
      <c r="X1" s="625"/>
      <c r="Y1" s="625"/>
      <c r="Z1" s="625"/>
      <c r="AA1" s="625"/>
      <c r="AB1" s="625"/>
      <c r="AC1" s="625"/>
      <c r="AD1" s="625"/>
      <c r="AE1" s="625"/>
      <c r="AF1" s="625"/>
      <c r="AG1" s="625"/>
      <c r="AH1" s="625"/>
    </row>
    <row r="2" spans="1:34"/>
    <row r="3" spans="1:34" ht="15.75">
      <c r="A3" s="630" t="s">
        <v>1198</v>
      </c>
      <c r="B3" s="630"/>
      <c r="C3" s="658" t="s">
        <v>1199</v>
      </c>
      <c r="D3" s="631"/>
      <c r="E3" s="659" t="s">
        <v>1200</v>
      </c>
      <c r="F3" s="627"/>
      <c r="G3" s="659" t="s">
        <v>1201</v>
      </c>
      <c r="H3" s="627"/>
      <c r="I3" s="659" t="s">
        <v>1202</v>
      </c>
      <c r="J3" s="627"/>
      <c r="K3" s="659" t="s">
        <v>1203</v>
      </c>
      <c r="L3" s="627"/>
      <c r="M3" s="659" t="s">
        <v>1204</v>
      </c>
      <c r="N3" s="627"/>
      <c r="O3" s="659" t="s">
        <v>1205</v>
      </c>
      <c r="P3" s="627"/>
      <c r="Q3" s="659" t="s">
        <v>1206</v>
      </c>
      <c r="R3" s="627"/>
      <c r="S3" s="659" t="s">
        <v>1207</v>
      </c>
      <c r="T3" s="627"/>
      <c r="U3" s="659" t="s">
        <v>1208</v>
      </c>
      <c r="V3" s="627"/>
      <c r="W3" s="659" t="s">
        <v>1209</v>
      </c>
      <c r="X3" s="627"/>
      <c r="Y3" s="659" t="s">
        <v>1210</v>
      </c>
      <c r="Z3" s="627"/>
      <c r="AA3" s="659" t="s">
        <v>1211</v>
      </c>
      <c r="AB3" s="627"/>
      <c r="AC3" s="659" t="s">
        <v>1212</v>
      </c>
      <c r="AD3" s="627"/>
      <c r="AE3" s="659" t="s">
        <v>1213</v>
      </c>
      <c r="AF3" s="627"/>
      <c r="AG3" s="659" t="s">
        <v>1214</v>
      </c>
      <c r="AH3" s="631"/>
    </row>
    <row r="4" spans="1:34" ht="14.25">
      <c r="A4" s="638" t="s">
        <v>1215</v>
      </c>
      <c r="B4" s="638"/>
      <c r="C4" s="662">
        <v>1.0249999999999999</v>
      </c>
      <c r="D4" s="638"/>
      <c r="E4" s="638">
        <f>Application!Y764</f>
        <v>1800340.7999999998</v>
      </c>
      <c r="F4" s="638"/>
      <c r="G4" s="638">
        <f>E4*$C$4</f>
        <v>1845349.3199999996</v>
      </c>
      <c r="H4" s="638"/>
      <c r="I4" s="638">
        <f>G4*$C$4</f>
        <v>1891483.0529999994</v>
      </c>
      <c r="J4" s="638"/>
      <c r="K4" s="638">
        <f>I4*$C$4</f>
        <v>1938770.1293249992</v>
      </c>
      <c r="L4" s="638"/>
      <c r="M4" s="638">
        <f>K4*$C$4</f>
        <v>1987239.3825581239</v>
      </c>
      <c r="N4" s="638"/>
      <c r="O4" s="638">
        <f>M4*$C$4</f>
        <v>2036920.3671220769</v>
      </c>
      <c r="P4" s="638"/>
      <c r="Q4" s="638">
        <f>O4*$C$4</f>
        <v>2087843.3763001286</v>
      </c>
      <c r="R4" s="638"/>
      <c r="S4" s="638">
        <f>Q4*$C$4</f>
        <v>2140039.4607076319</v>
      </c>
      <c r="T4" s="638"/>
      <c r="U4" s="638">
        <f>S4*$C$4</f>
        <v>2193540.4472253225</v>
      </c>
      <c r="V4" s="638"/>
      <c r="W4" s="638">
        <f>U4*$C$4</f>
        <v>2248378.9584059552</v>
      </c>
      <c r="X4" s="638"/>
      <c r="Y4" s="638">
        <f>W4*$C$4</f>
        <v>2304588.4323661039</v>
      </c>
      <c r="Z4" s="638"/>
      <c r="AA4" s="638">
        <f>Y4*$C$4</f>
        <v>2362203.1431752564</v>
      </c>
      <c r="AB4" s="638"/>
      <c r="AC4" s="638">
        <f>AA4*$C$4</f>
        <v>2421258.2217546375</v>
      </c>
      <c r="AD4" s="638"/>
      <c r="AE4" s="638">
        <f>AC4*$C$4</f>
        <v>2481789.6772985035</v>
      </c>
      <c r="AF4" s="638"/>
      <c r="AG4" s="638">
        <f>AE4*$C$4</f>
        <v>2543834.4192309659</v>
      </c>
      <c r="AH4" s="638"/>
    </row>
    <row r="5" spans="1:34" ht="14.25">
      <c r="A5" s="628"/>
      <c r="B5" s="628" t="s">
        <v>1112</v>
      </c>
      <c r="C5" s="663">
        <f>IF(Application!$D$221="Special Needs",0.1,0.05)</f>
        <v>0.05</v>
      </c>
      <c r="D5" s="628"/>
      <c r="E5" s="640">
        <f>-E4*$C$5</f>
        <v>-90017.04</v>
      </c>
      <c r="F5" s="640"/>
      <c r="G5" s="640">
        <f>-G4*$C$5</f>
        <v>-92267.465999999986</v>
      </c>
      <c r="H5" s="640"/>
      <c r="I5" s="640">
        <f>-I4*$C$5</f>
        <v>-94574.152649999975</v>
      </c>
      <c r="J5" s="640"/>
      <c r="K5" s="640">
        <f>-K4*$C$5</f>
        <v>-96938.506466249964</v>
      </c>
      <c r="L5" s="640"/>
      <c r="M5" s="640">
        <f>-M4*$C$5</f>
        <v>-99361.969127906195</v>
      </c>
      <c r="N5" s="640"/>
      <c r="O5" s="640">
        <f>-O4*$C$5</f>
        <v>-101846.01835610386</v>
      </c>
      <c r="P5" s="640"/>
      <c r="Q5" s="640">
        <f>-Q4*$C$5</f>
        <v>-104392.16881500644</v>
      </c>
      <c r="R5" s="640"/>
      <c r="S5" s="640">
        <f>-S4*$C$5</f>
        <v>-107001.9730353816</v>
      </c>
      <c r="T5" s="640"/>
      <c r="U5" s="640">
        <f>-U4*$C$5</f>
        <v>-109677.02236126614</v>
      </c>
      <c r="V5" s="640"/>
      <c r="W5" s="640">
        <f>-W4*$C$5</f>
        <v>-112418.94792029777</v>
      </c>
      <c r="X5" s="640"/>
      <c r="Y5" s="640">
        <f>-Y4*$C$5</f>
        <v>-115229.4216183052</v>
      </c>
      <c r="Z5" s="640"/>
      <c r="AA5" s="640">
        <f>-AA4*$C$5</f>
        <v>-118110.15715876283</v>
      </c>
      <c r="AB5" s="640"/>
      <c r="AC5" s="640">
        <f>-AC4*$C$5</f>
        <v>-121062.91108773189</v>
      </c>
      <c r="AD5" s="640"/>
      <c r="AE5" s="640">
        <f>-AE4*$C$5</f>
        <v>-124089.48386492518</v>
      </c>
      <c r="AF5" s="640"/>
      <c r="AG5" s="640">
        <f>-AG4*$C$5</f>
        <v>-127191.7209615483</v>
      </c>
      <c r="AH5" s="628"/>
    </row>
    <row r="6" spans="1:34" ht="14.25">
      <c r="A6" s="628" t="s">
        <v>1216</v>
      </c>
      <c r="B6" s="628"/>
      <c r="C6" s="662">
        <v>1.0249999999999999</v>
      </c>
      <c r="D6" s="628"/>
      <c r="E6" s="641">
        <f>Application!Z772</f>
        <v>0</v>
      </c>
      <c r="F6" s="641"/>
      <c r="G6" s="641">
        <f>E6*$C$6</f>
        <v>0</v>
      </c>
      <c r="H6" s="641"/>
      <c r="I6" s="641">
        <f>G6*$C$6</f>
        <v>0</v>
      </c>
      <c r="J6" s="641"/>
      <c r="K6" s="641">
        <f>I6*$C$6</f>
        <v>0</v>
      </c>
      <c r="L6" s="641"/>
      <c r="M6" s="641">
        <f>K6*$C$6</f>
        <v>0</v>
      </c>
      <c r="N6" s="641"/>
      <c r="O6" s="641">
        <f>M6*$C$6</f>
        <v>0</v>
      </c>
      <c r="P6" s="641"/>
      <c r="Q6" s="641">
        <f>O6*$C$6</f>
        <v>0</v>
      </c>
      <c r="R6" s="641"/>
      <c r="S6" s="641">
        <f>Q6*$C$6</f>
        <v>0</v>
      </c>
      <c r="T6" s="641"/>
      <c r="U6" s="641">
        <f>S6*$C$6</f>
        <v>0</v>
      </c>
      <c r="V6" s="641"/>
      <c r="W6" s="641">
        <f>U6*$C$6</f>
        <v>0</v>
      </c>
      <c r="X6" s="641"/>
      <c r="Y6" s="641">
        <f>W6*$C$6</f>
        <v>0</v>
      </c>
      <c r="Z6" s="641"/>
      <c r="AA6" s="641">
        <f>Y6*$C$6</f>
        <v>0</v>
      </c>
      <c r="AB6" s="641"/>
      <c r="AC6" s="641">
        <f>AA6*$C$6</f>
        <v>0</v>
      </c>
      <c r="AD6" s="641"/>
      <c r="AE6" s="641">
        <f>AC6*$C$6</f>
        <v>0</v>
      </c>
      <c r="AF6" s="641"/>
      <c r="AG6" s="641">
        <f>AE6*$C$6</f>
        <v>0</v>
      </c>
      <c r="AH6" s="628"/>
    </row>
    <row r="7" spans="1:34" ht="14.25">
      <c r="A7" s="628"/>
      <c r="B7" s="628" t="s">
        <v>1112</v>
      </c>
      <c r="C7" s="663">
        <f>IF(Application!$D$221="Special Needs",0.1,0.05)</f>
        <v>0.05</v>
      </c>
      <c r="D7" s="628"/>
      <c r="E7" s="640">
        <f>-E6*$C$7</f>
        <v>0</v>
      </c>
      <c r="F7" s="640"/>
      <c r="G7" s="640">
        <f>-G6*$C$7</f>
        <v>0</v>
      </c>
      <c r="H7" s="640"/>
      <c r="I7" s="640">
        <f>-I6*$C$7</f>
        <v>0</v>
      </c>
      <c r="J7" s="640"/>
      <c r="K7" s="640">
        <f>-K6*$C$7</f>
        <v>0</v>
      </c>
      <c r="L7" s="640"/>
      <c r="M7" s="640">
        <f>-M6*$C$7</f>
        <v>0</v>
      </c>
      <c r="N7" s="640"/>
      <c r="O7" s="640">
        <f>-O6*$C$7</f>
        <v>0</v>
      </c>
      <c r="P7" s="640"/>
      <c r="Q7" s="640">
        <f>-Q6*$C$7</f>
        <v>0</v>
      </c>
      <c r="R7" s="640"/>
      <c r="S7" s="640">
        <f>-S6*$C$7</f>
        <v>0</v>
      </c>
      <c r="T7" s="640"/>
      <c r="U7" s="640">
        <f>-U6*$C$7</f>
        <v>0</v>
      </c>
      <c r="V7" s="640"/>
      <c r="W7" s="640">
        <f>-W6*$C$7</f>
        <v>0</v>
      </c>
      <c r="X7" s="640"/>
      <c r="Y7" s="640">
        <f>-Y6*$C$7</f>
        <v>0</v>
      </c>
      <c r="Z7" s="640"/>
      <c r="AA7" s="640">
        <f>-AA6*$C$7</f>
        <v>0</v>
      </c>
      <c r="AB7" s="640"/>
      <c r="AC7" s="640">
        <f>-AC6*$C$7</f>
        <v>0</v>
      </c>
      <c r="AD7" s="640"/>
      <c r="AE7" s="640">
        <f>-AE6*$C$7</f>
        <v>0</v>
      </c>
      <c r="AF7" s="640"/>
      <c r="AG7" s="640">
        <f>-AG6*$C$7</f>
        <v>0</v>
      </c>
      <c r="AH7" s="628"/>
    </row>
    <row r="8" spans="1:34" ht="14.25">
      <c r="A8" s="628" t="s">
        <v>290</v>
      </c>
      <c r="B8" s="628"/>
      <c r="C8" s="662">
        <v>1.0249999999999999</v>
      </c>
      <c r="D8" s="628"/>
      <c r="E8" s="641">
        <f>Application!Z780</f>
        <v>13920</v>
      </c>
      <c r="F8" s="641"/>
      <c r="G8" s="641">
        <f>E8*$C$8</f>
        <v>14267.999999999998</v>
      </c>
      <c r="H8" s="641"/>
      <c r="I8" s="641">
        <f>G8*$C$8</f>
        <v>14624.699999999997</v>
      </c>
      <c r="J8" s="641"/>
      <c r="K8" s="641">
        <f>I8*$C$8</f>
        <v>14990.317499999996</v>
      </c>
      <c r="L8" s="641"/>
      <c r="M8" s="641">
        <f>K8*$C$8</f>
        <v>15365.075437499994</v>
      </c>
      <c r="N8" s="641"/>
      <c r="O8" s="641">
        <f>M8*$C$8</f>
        <v>15749.202323437492</v>
      </c>
      <c r="P8" s="641"/>
      <c r="Q8" s="641">
        <f>O8*$C$8</f>
        <v>16142.932381523427</v>
      </c>
      <c r="R8" s="641"/>
      <c r="S8" s="641">
        <f>Q8*$C$8</f>
        <v>16546.505691061513</v>
      </c>
      <c r="T8" s="641"/>
      <c r="U8" s="641">
        <f>S8*$C$8</f>
        <v>16960.16833333805</v>
      </c>
      <c r="V8" s="641"/>
      <c r="W8" s="641">
        <f>U8*$C$8</f>
        <v>17384.172541671498</v>
      </c>
      <c r="X8" s="641"/>
      <c r="Y8" s="641">
        <f>W8*$C$8</f>
        <v>17818.776855213284</v>
      </c>
      <c r="Z8" s="641"/>
      <c r="AA8" s="641">
        <f>Y8*$C$8</f>
        <v>18264.246276593614</v>
      </c>
      <c r="AB8" s="641"/>
      <c r="AC8" s="641">
        <f>AA8*$C$8</f>
        <v>18720.852433508455</v>
      </c>
      <c r="AD8" s="641"/>
      <c r="AE8" s="641">
        <f>AC8*$C$8</f>
        <v>19188.873744346165</v>
      </c>
      <c r="AF8" s="641"/>
      <c r="AG8" s="641">
        <f>AE8*$C$8</f>
        <v>19668.595587954816</v>
      </c>
      <c r="AH8" s="628"/>
    </row>
    <row r="9" spans="1:34" ht="14.25">
      <c r="A9" s="628"/>
      <c r="B9" s="628" t="s">
        <v>1112</v>
      </c>
      <c r="C9" s="663">
        <f>IF(Application!$D$221="Special Needs",0.1,0.05)</f>
        <v>0.05</v>
      </c>
      <c r="D9" s="628"/>
      <c r="E9" s="660">
        <f>-E8*$C$9</f>
        <v>-696</v>
      </c>
      <c r="F9" s="640"/>
      <c r="G9" s="660">
        <f>-G8*$C$9</f>
        <v>-713.4</v>
      </c>
      <c r="H9" s="640"/>
      <c r="I9" s="660">
        <f>-I8*$C$9</f>
        <v>-731.2349999999999</v>
      </c>
      <c r="J9" s="640"/>
      <c r="K9" s="660">
        <f>-K8*$C$9</f>
        <v>-749.51587499999982</v>
      </c>
      <c r="L9" s="640"/>
      <c r="M9" s="660">
        <f>-M8*$C$9</f>
        <v>-768.25377187499976</v>
      </c>
      <c r="N9" s="640"/>
      <c r="O9" s="660">
        <f>-O8*$C$9</f>
        <v>-787.46011617187469</v>
      </c>
      <c r="P9" s="640"/>
      <c r="Q9" s="660">
        <f>-Q8*$C$9</f>
        <v>-807.14661907617142</v>
      </c>
      <c r="R9" s="640"/>
      <c r="S9" s="660">
        <f>-S8*$C$9</f>
        <v>-827.32528455307568</v>
      </c>
      <c r="T9" s="640"/>
      <c r="U9" s="660">
        <f>-U8*$C$9</f>
        <v>-848.00841666690258</v>
      </c>
      <c r="V9" s="640"/>
      <c r="W9" s="660">
        <f>-W8*$C$9</f>
        <v>-869.20862708357492</v>
      </c>
      <c r="X9" s="640"/>
      <c r="Y9" s="660">
        <f>-Y8*$C$9</f>
        <v>-890.93884276066422</v>
      </c>
      <c r="Z9" s="640"/>
      <c r="AA9" s="660">
        <f>-AA8*$C$9</f>
        <v>-913.21231382968074</v>
      </c>
      <c r="AB9" s="640"/>
      <c r="AC9" s="660">
        <f>-AC8*$C$9</f>
        <v>-936.04262167542277</v>
      </c>
      <c r="AD9" s="640"/>
      <c r="AE9" s="660">
        <f>-AE8*$C$9</f>
        <v>-959.44368721730825</v>
      </c>
      <c r="AF9" s="640"/>
      <c r="AG9" s="660">
        <f>-AG8*$C$9</f>
        <v>-983.42977939774084</v>
      </c>
      <c r="AH9" s="628"/>
    </row>
    <row r="10" spans="1:34" ht="15">
      <c r="A10" s="642" t="s">
        <v>1217</v>
      </c>
      <c r="B10" s="642"/>
      <c r="C10" s="633"/>
      <c r="D10" s="642"/>
      <c r="E10" s="642">
        <f>SUM(E4:E9)</f>
        <v>1723547.7599999998</v>
      </c>
      <c r="F10" s="642"/>
      <c r="G10" s="642">
        <f>SUM(G4:G9)</f>
        <v>1766636.4539999997</v>
      </c>
      <c r="H10" s="642"/>
      <c r="I10" s="642">
        <f>SUM(I4:I9)</f>
        <v>1810802.3653499992</v>
      </c>
      <c r="J10" s="642"/>
      <c r="K10" s="642">
        <f>SUM(K4:K9)</f>
        <v>1856072.4244837491</v>
      </c>
      <c r="L10" s="642"/>
      <c r="M10" s="642">
        <f>SUM(M4:M9)</f>
        <v>1902474.2350958425</v>
      </c>
      <c r="N10" s="642"/>
      <c r="O10" s="642">
        <f>SUM(O4:O9)</f>
        <v>1950036.0909732385</v>
      </c>
      <c r="P10" s="642"/>
      <c r="Q10" s="642">
        <f>SUM(Q4:Q9)</f>
        <v>1998786.9932475695</v>
      </c>
      <c r="R10" s="642"/>
      <c r="S10" s="642">
        <f>SUM(S4:S9)</f>
        <v>2048756.6680787588</v>
      </c>
      <c r="T10" s="642"/>
      <c r="U10" s="642">
        <f>SUM(U4:U9)</f>
        <v>2099975.584780727</v>
      </c>
      <c r="V10" s="642"/>
      <c r="W10" s="642">
        <f>SUM(W4:W9)</f>
        <v>2152474.9744002451</v>
      </c>
      <c r="X10" s="642"/>
      <c r="Y10" s="642">
        <f>SUM(Y4:Y9)</f>
        <v>2206286.848760251</v>
      </c>
      <c r="Z10" s="642"/>
      <c r="AA10" s="642">
        <f>SUM(AA4:AA9)</f>
        <v>2261444.0199792581</v>
      </c>
      <c r="AB10" s="642"/>
      <c r="AC10" s="642">
        <f>SUM(AC4:AC9)</f>
        <v>2317980.1204787386</v>
      </c>
      <c r="AD10" s="642"/>
      <c r="AE10" s="642">
        <f>SUM(AE4:AE9)</f>
        <v>2375929.623490707</v>
      </c>
      <c r="AF10" s="642"/>
      <c r="AG10" s="642">
        <f>SUM(AG4:AG9)</f>
        <v>2435327.8640779746</v>
      </c>
      <c r="AH10" s="642"/>
    </row>
    <row r="11" spans="1:34">
      <c r="A11" s="625"/>
      <c r="B11" s="625"/>
      <c r="C11" s="652"/>
      <c r="D11" s="625"/>
      <c r="E11" s="632"/>
      <c r="F11" s="632"/>
      <c r="G11" s="632"/>
      <c r="H11" s="632"/>
      <c r="I11" s="632"/>
      <c r="J11" s="632"/>
      <c r="K11" s="632"/>
      <c r="L11" s="632"/>
      <c r="M11" s="632"/>
      <c r="N11" s="632"/>
      <c r="O11" s="632"/>
      <c r="P11" s="632"/>
      <c r="Q11" s="632"/>
      <c r="R11" s="632"/>
      <c r="S11" s="632"/>
      <c r="T11" s="632"/>
      <c r="U11" s="632"/>
      <c r="V11" s="632"/>
      <c r="W11" s="632"/>
      <c r="X11" s="632"/>
      <c r="Y11" s="632"/>
      <c r="Z11" s="632"/>
      <c r="AA11" s="632"/>
      <c r="AB11" s="632"/>
      <c r="AC11" s="632"/>
      <c r="AD11" s="632"/>
      <c r="AE11" s="632"/>
      <c r="AF11" s="632"/>
      <c r="AG11" s="632"/>
      <c r="AH11" s="625"/>
    </row>
    <row r="12" spans="1:34" ht="15.75">
      <c r="A12" s="630" t="s">
        <v>1218</v>
      </c>
      <c r="B12" s="625"/>
      <c r="C12" s="652"/>
      <c r="D12" s="625"/>
      <c r="E12" s="632"/>
      <c r="F12" s="632"/>
      <c r="G12" s="632"/>
      <c r="H12" s="632"/>
      <c r="I12" s="632"/>
      <c r="J12" s="632"/>
      <c r="K12" s="632"/>
      <c r="L12" s="632"/>
      <c r="M12" s="632"/>
      <c r="N12" s="632"/>
      <c r="O12" s="632"/>
      <c r="P12" s="632"/>
      <c r="Q12" s="632"/>
      <c r="R12" s="632"/>
      <c r="S12" s="632"/>
      <c r="T12" s="632"/>
      <c r="U12" s="632"/>
      <c r="V12" s="632"/>
      <c r="W12" s="632"/>
      <c r="X12" s="632"/>
      <c r="Y12" s="632"/>
      <c r="Z12" s="632"/>
      <c r="AA12" s="632"/>
      <c r="AB12" s="632"/>
      <c r="AC12" s="632"/>
      <c r="AD12" s="632"/>
      <c r="AE12" s="632"/>
      <c r="AF12" s="632"/>
      <c r="AG12" s="632"/>
      <c r="AH12" s="625"/>
    </row>
    <row r="13" spans="1:34" ht="14.25">
      <c r="A13" s="628" t="s">
        <v>1219</v>
      </c>
      <c r="B13" s="628"/>
      <c r="C13" s="662">
        <v>1.0349999999999999</v>
      </c>
      <c r="D13" s="628"/>
      <c r="E13" s="641"/>
      <c r="F13" s="641"/>
      <c r="G13" s="641"/>
      <c r="H13" s="641"/>
      <c r="I13" s="641"/>
      <c r="J13" s="641"/>
      <c r="K13" s="641"/>
      <c r="L13" s="641"/>
      <c r="M13" s="641"/>
      <c r="N13" s="641"/>
      <c r="O13" s="641"/>
      <c r="P13" s="641"/>
      <c r="Q13" s="641"/>
      <c r="R13" s="641"/>
      <c r="S13" s="641"/>
      <c r="T13" s="641"/>
      <c r="U13" s="641"/>
      <c r="V13" s="641"/>
      <c r="W13" s="641"/>
      <c r="X13" s="641"/>
      <c r="Y13" s="641"/>
      <c r="Z13" s="641"/>
      <c r="AA13" s="641"/>
      <c r="AB13" s="641"/>
      <c r="AC13" s="641"/>
      <c r="AD13" s="641"/>
      <c r="AE13" s="641"/>
      <c r="AF13" s="641"/>
      <c r="AG13" s="641"/>
      <c r="AH13" s="628"/>
    </row>
    <row r="14" spans="1:34" ht="14.25">
      <c r="A14" s="638" t="s">
        <v>1220</v>
      </c>
      <c r="B14" s="638"/>
      <c r="C14" s="653"/>
      <c r="D14" s="638"/>
      <c r="E14" s="638">
        <f>Application!W810</f>
        <v>34500</v>
      </c>
      <c r="F14" s="638"/>
      <c r="G14" s="638">
        <f t="shared" ref="G14:G20" si="0">E14*$C$13</f>
        <v>35707.5</v>
      </c>
      <c r="H14" s="638"/>
      <c r="I14" s="638">
        <f t="shared" ref="I14:I20" si="1">G14*$C$13</f>
        <v>36957.262499999997</v>
      </c>
      <c r="J14" s="638"/>
      <c r="K14" s="638">
        <f t="shared" ref="K14:K20" si="2">I14*$C$13</f>
        <v>38250.766687499992</v>
      </c>
      <c r="L14" s="638"/>
      <c r="M14" s="638">
        <f t="shared" ref="M14:M20" si="3">K14*$C$13</f>
        <v>39589.543521562489</v>
      </c>
      <c r="N14" s="638"/>
      <c r="O14" s="638">
        <f t="shared" ref="O14:O20" si="4">M14*$C$13</f>
        <v>40975.177544817176</v>
      </c>
      <c r="P14" s="638"/>
      <c r="Q14" s="638">
        <f t="shared" ref="Q14:Q20" si="5">O14*$C$13</f>
        <v>42409.308758885774</v>
      </c>
      <c r="R14" s="638"/>
      <c r="S14" s="638">
        <f t="shared" ref="S14:S20" si="6">Q14*$C$13</f>
        <v>43893.634565446773</v>
      </c>
      <c r="T14" s="638"/>
      <c r="U14" s="638">
        <f t="shared" ref="U14:U20" si="7">S14*$C$13</f>
        <v>45429.911775237408</v>
      </c>
      <c r="V14" s="638"/>
      <c r="W14" s="638">
        <f t="shared" ref="W14:W20" si="8">U14*$C$13</f>
        <v>47019.958687370716</v>
      </c>
      <c r="X14" s="638"/>
      <c r="Y14" s="638">
        <f t="shared" ref="Y14:Y20" si="9">W14*$C$13</f>
        <v>48665.657241428686</v>
      </c>
      <c r="Z14" s="638"/>
      <c r="AA14" s="638">
        <f t="shared" ref="AA14:AA20" si="10">Y14*$C$13</f>
        <v>50368.955244878685</v>
      </c>
      <c r="AB14" s="638"/>
      <c r="AC14" s="638">
        <f t="shared" ref="AC14:AC20" si="11">AA14*$C$13</f>
        <v>52131.868678449435</v>
      </c>
      <c r="AD14" s="638"/>
      <c r="AE14" s="638">
        <f t="shared" ref="AE14:AE20" si="12">AC14*$C$13</f>
        <v>53956.484082195158</v>
      </c>
      <c r="AF14" s="638"/>
      <c r="AG14" s="638">
        <f t="shared" ref="AG14:AG20" si="13">AE14*$C$13</f>
        <v>55844.961025071985</v>
      </c>
      <c r="AH14" s="638"/>
    </row>
    <row r="15" spans="1:34" ht="14.25">
      <c r="A15" s="628" t="s">
        <v>523</v>
      </c>
      <c r="B15" s="628"/>
      <c r="C15" s="652"/>
      <c r="D15" s="628"/>
      <c r="E15" s="641">
        <f>Application!W812</f>
        <v>68941.910399999993</v>
      </c>
      <c r="F15" s="641"/>
      <c r="G15" s="641">
        <f>G10*0.04</f>
        <v>70665.458159999995</v>
      </c>
      <c r="H15" s="641"/>
      <c r="I15" s="641">
        <f t="shared" ref="I15:AG15" si="14">I10*0.04</f>
        <v>72432.094613999972</v>
      </c>
      <c r="J15" s="641"/>
      <c r="K15" s="641">
        <f t="shared" si="14"/>
        <v>74242.896979349971</v>
      </c>
      <c r="L15" s="641"/>
      <c r="M15" s="641">
        <f t="shared" si="14"/>
        <v>76098.969403833704</v>
      </c>
      <c r="N15" s="641"/>
      <c r="O15" s="641">
        <f t="shared" si="14"/>
        <v>78001.443638929544</v>
      </c>
      <c r="P15" s="641"/>
      <c r="Q15" s="641">
        <f t="shared" si="14"/>
        <v>79951.479729902785</v>
      </c>
      <c r="R15" s="641"/>
      <c r="S15" s="641">
        <f t="shared" si="14"/>
        <v>81950.266723150358</v>
      </c>
      <c r="T15" s="641"/>
      <c r="U15" s="641">
        <f t="shared" si="14"/>
        <v>83999.023391229086</v>
      </c>
      <c r="V15" s="641"/>
      <c r="W15" s="641">
        <f t="shared" si="14"/>
        <v>86098.998976009811</v>
      </c>
      <c r="X15" s="641"/>
      <c r="Y15" s="641">
        <f t="shared" si="14"/>
        <v>88251.473950410043</v>
      </c>
      <c r="Z15" s="641"/>
      <c r="AA15" s="641">
        <f t="shared" si="14"/>
        <v>90457.760799170326</v>
      </c>
      <c r="AB15" s="641"/>
      <c r="AC15" s="641">
        <f t="shared" si="14"/>
        <v>92719.204819149541</v>
      </c>
      <c r="AD15" s="641"/>
      <c r="AE15" s="641">
        <f t="shared" si="14"/>
        <v>95037.184939628278</v>
      </c>
      <c r="AF15" s="641"/>
      <c r="AG15" s="641">
        <f t="shared" si="14"/>
        <v>97413.114563118987</v>
      </c>
      <c r="AH15" s="628"/>
    </row>
    <row r="16" spans="1:34" ht="14.25">
      <c r="A16" s="628" t="s">
        <v>809</v>
      </c>
      <c r="B16" s="628"/>
      <c r="C16" s="652"/>
      <c r="D16" s="628"/>
      <c r="E16" s="641">
        <f>Application!W818</f>
        <v>146480</v>
      </c>
      <c r="F16" s="641"/>
      <c r="G16" s="641">
        <f t="shared" si="0"/>
        <v>151606.79999999999</v>
      </c>
      <c r="H16" s="641"/>
      <c r="I16" s="641">
        <f t="shared" si="1"/>
        <v>156913.03799999997</v>
      </c>
      <c r="J16" s="641"/>
      <c r="K16" s="641">
        <f t="shared" si="2"/>
        <v>162404.99432999996</v>
      </c>
      <c r="L16" s="641"/>
      <c r="M16" s="641">
        <f t="shared" si="3"/>
        <v>168089.16913154995</v>
      </c>
      <c r="N16" s="641"/>
      <c r="O16" s="641">
        <f t="shared" si="4"/>
        <v>173972.29005115418</v>
      </c>
      <c r="P16" s="641"/>
      <c r="Q16" s="641">
        <f t="shared" si="5"/>
        <v>180061.32020294457</v>
      </c>
      <c r="R16" s="641"/>
      <c r="S16" s="641">
        <f t="shared" si="6"/>
        <v>186363.46641004761</v>
      </c>
      <c r="T16" s="641"/>
      <c r="U16" s="641">
        <f t="shared" si="7"/>
        <v>192886.18773439925</v>
      </c>
      <c r="V16" s="641"/>
      <c r="W16" s="641">
        <f t="shared" si="8"/>
        <v>199637.20430510322</v>
      </c>
      <c r="X16" s="641"/>
      <c r="Y16" s="641">
        <f t="shared" si="9"/>
        <v>206624.50645578181</v>
      </c>
      <c r="Z16" s="641"/>
      <c r="AA16" s="641">
        <f t="shared" si="10"/>
        <v>213856.36418173416</v>
      </c>
      <c r="AB16" s="641"/>
      <c r="AC16" s="641">
        <f t="shared" si="11"/>
        <v>221341.33692809482</v>
      </c>
      <c r="AD16" s="641"/>
      <c r="AE16" s="641">
        <f t="shared" si="12"/>
        <v>229088.28372057813</v>
      </c>
      <c r="AF16" s="641"/>
      <c r="AG16" s="641">
        <f t="shared" si="13"/>
        <v>237106.37365079834</v>
      </c>
      <c r="AH16" s="628"/>
    </row>
    <row r="17" spans="1:33" ht="14.25">
      <c r="A17" s="628" t="s">
        <v>1221</v>
      </c>
      <c r="B17" s="628"/>
      <c r="C17" s="652"/>
      <c r="D17" s="628"/>
      <c r="E17" s="641">
        <f>Application!W823</f>
        <v>239599.3</v>
      </c>
      <c r="F17" s="641"/>
      <c r="G17" s="641">
        <f t="shared" si="0"/>
        <v>247985.27549999996</v>
      </c>
      <c r="H17" s="641"/>
      <c r="I17" s="641">
        <f t="shared" si="1"/>
        <v>256664.76014249993</v>
      </c>
      <c r="J17" s="641"/>
      <c r="K17" s="641">
        <f t="shared" si="2"/>
        <v>265648.02674748743</v>
      </c>
      <c r="L17" s="641"/>
      <c r="M17" s="641">
        <f t="shared" si="3"/>
        <v>274945.70768364944</v>
      </c>
      <c r="N17" s="641"/>
      <c r="O17" s="641">
        <f t="shared" si="4"/>
        <v>284568.80745257717</v>
      </c>
      <c r="P17" s="641"/>
      <c r="Q17" s="641">
        <f t="shared" si="5"/>
        <v>294528.71571341733</v>
      </c>
      <c r="R17" s="641"/>
      <c r="S17" s="641">
        <f t="shared" si="6"/>
        <v>304837.22076338693</v>
      </c>
      <c r="T17" s="641"/>
      <c r="U17" s="641">
        <f t="shared" si="7"/>
        <v>315506.52349010546</v>
      </c>
      <c r="V17" s="641"/>
      <c r="W17" s="641">
        <f t="shared" si="8"/>
        <v>326549.25181225914</v>
      </c>
      <c r="X17" s="641"/>
      <c r="Y17" s="641">
        <f t="shared" si="9"/>
        <v>337978.47562568821</v>
      </c>
      <c r="Z17" s="641"/>
      <c r="AA17" s="641">
        <f t="shared" si="10"/>
        <v>349807.72227258724</v>
      </c>
      <c r="AB17" s="641"/>
      <c r="AC17" s="641">
        <f t="shared" si="11"/>
        <v>362050.99255212775</v>
      </c>
      <c r="AD17" s="641"/>
      <c r="AE17" s="641">
        <f t="shared" si="12"/>
        <v>374722.77729145216</v>
      </c>
      <c r="AF17" s="641"/>
      <c r="AG17" s="641">
        <f t="shared" si="13"/>
        <v>387838.07449665293</v>
      </c>
    </row>
    <row r="18" spans="1:33" ht="14.25">
      <c r="A18" s="628" t="s">
        <v>1047</v>
      </c>
      <c r="B18" s="628"/>
      <c r="C18" s="652"/>
      <c r="D18" s="628"/>
      <c r="E18" s="641">
        <f>Application!W824</f>
        <v>55100</v>
      </c>
      <c r="F18" s="641"/>
      <c r="G18" s="641">
        <f t="shared" si="0"/>
        <v>57028.499999999993</v>
      </c>
      <c r="H18" s="641"/>
      <c r="I18" s="641">
        <f t="shared" si="1"/>
        <v>59024.49749999999</v>
      </c>
      <c r="J18" s="641"/>
      <c r="K18" s="641">
        <f t="shared" si="2"/>
        <v>61090.354912499984</v>
      </c>
      <c r="L18" s="641"/>
      <c r="M18" s="641">
        <f t="shared" si="3"/>
        <v>63228.517334437478</v>
      </c>
      <c r="N18" s="641"/>
      <c r="O18" s="641">
        <f t="shared" si="4"/>
        <v>65441.515441142787</v>
      </c>
      <c r="P18" s="641"/>
      <c r="Q18" s="641">
        <f t="shared" si="5"/>
        <v>67731.968481582779</v>
      </c>
      <c r="R18" s="641"/>
      <c r="S18" s="641">
        <f t="shared" si="6"/>
        <v>70102.587378438169</v>
      </c>
      <c r="T18" s="641"/>
      <c r="U18" s="641">
        <f t="shared" si="7"/>
        <v>72556.177936683496</v>
      </c>
      <c r="V18" s="641"/>
      <c r="W18" s="641">
        <f t="shared" si="8"/>
        <v>75095.64416446742</v>
      </c>
      <c r="X18" s="641"/>
      <c r="Y18" s="641">
        <f t="shared" si="9"/>
        <v>77723.991710223767</v>
      </c>
      <c r="Z18" s="641"/>
      <c r="AA18" s="641">
        <f t="shared" si="10"/>
        <v>80444.331420081595</v>
      </c>
      <c r="AB18" s="641"/>
      <c r="AC18" s="641">
        <f t="shared" si="11"/>
        <v>83259.883019784451</v>
      </c>
      <c r="AD18" s="641"/>
      <c r="AE18" s="641">
        <f t="shared" si="12"/>
        <v>86173.978925476898</v>
      </c>
      <c r="AF18" s="641"/>
      <c r="AG18" s="641">
        <f t="shared" si="13"/>
        <v>89190.068187868586</v>
      </c>
    </row>
    <row r="19" spans="1:33" ht="14.25">
      <c r="A19" s="628" t="s">
        <v>60</v>
      </c>
      <c r="B19" s="628"/>
      <c r="C19" s="652"/>
      <c r="D19" s="628"/>
      <c r="E19" s="641">
        <f>Application!W833</f>
        <v>90852</v>
      </c>
      <c r="F19" s="641"/>
      <c r="G19" s="641">
        <f t="shared" si="0"/>
        <v>94031.819999999992</v>
      </c>
      <c r="H19" s="641"/>
      <c r="I19" s="641">
        <f t="shared" si="1"/>
        <v>97322.93369999998</v>
      </c>
      <c r="J19" s="641"/>
      <c r="K19" s="641">
        <f t="shared" si="2"/>
        <v>100729.23637949997</v>
      </c>
      <c r="L19" s="641"/>
      <c r="M19" s="641">
        <f t="shared" si="3"/>
        <v>104254.75965278246</v>
      </c>
      <c r="N19" s="641"/>
      <c r="O19" s="641">
        <f t="shared" si="4"/>
        <v>107903.67624062984</v>
      </c>
      <c r="P19" s="641"/>
      <c r="Q19" s="641">
        <f t="shared" si="5"/>
        <v>111680.30490905188</v>
      </c>
      <c r="R19" s="641"/>
      <c r="S19" s="641">
        <f t="shared" si="6"/>
        <v>115589.11558086869</v>
      </c>
      <c r="T19" s="641"/>
      <c r="U19" s="641">
        <f t="shared" si="7"/>
        <v>119634.73462619909</v>
      </c>
      <c r="V19" s="641"/>
      <c r="W19" s="641">
        <f t="shared" si="8"/>
        <v>123821.95033811605</v>
      </c>
      <c r="X19" s="641"/>
      <c r="Y19" s="641">
        <f t="shared" si="9"/>
        <v>128155.71859995009</v>
      </c>
      <c r="Z19" s="641"/>
      <c r="AA19" s="641">
        <f t="shared" si="10"/>
        <v>132641.16875094833</v>
      </c>
      <c r="AB19" s="641"/>
      <c r="AC19" s="641">
        <f t="shared" si="11"/>
        <v>137283.60965723151</v>
      </c>
      <c r="AD19" s="641"/>
      <c r="AE19" s="641">
        <f t="shared" si="12"/>
        <v>142088.53599523462</v>
      </c>
      <c r="AF19" s="641"/>
      <c r="AG19" s="641">
        <f t="shared" si="13"/>
        <v>147061.63475506782</v>
      </c>
    </row>
    <row r="20" spans="1:33" ht="14.25">
      <c r="A20" s="803" t="s">
        <v>1378</v>
      </c>
      <c r="B20" s="803"/>
      <c r="C20" s="652"/>
      <c r="D20" s="628"/>
      <c r="E20" s="651">
        <f>Application!W840</f>
        <v>1000</v>
      </c>
      <c r="F20" s="641"/>
      <c r="G20" s="651">
        <f t="shared" si="0"/>
        <v>1035</v>
      </c>
      <c r="H20" s="641"/>
      <c r="I20" s="651">
        <f t="shared" si="1"/>
        <v>1071.2249999999999</v>
      </c>
      <c r="J20" s="641"/>
      <c r="K20" s="651">
        <f t="shared" si="2"/>
        <v>1108.7178749999998</v>
      </c>
      <c r="L20" s="641"/>
      <c r="M20" s="651">
        <f t="shared" si="3"/>
        <v>1147.5230006249997</v>
      </c>
      <c r="N20" s="641"/>
      <c r="O20" s="651">
        <f t="shared" si="4"/>
        <v>1187.6863056468746</v>
      </c>
      <c r="P20" s="641"/>
      <c r="Q20" s="651">
        <f t="shared" si="5"/>
        <v>1229.2553263445152</v>
      </c>
      <c r="R20" s="641"/>
      <c r="S20" s="651">
        <f t="shared" si="6"/>
        <v>1272.2792627665731</v>
      </c>
      <c r="T20" s="641"/>
      <c r="U20" s="651">
        <f t="shared" si="7"/>
        <v>1316.8090369634031</v>
      </c>
      <c r="V20" s="641"/>
      <c r="W20" s="651">
        <f t="shared" si="8"/>
        <v>1362.8973532571219</v>
      </c>
      <c r="X20" s="641"/>
      <c r="Y20" s="651">
        <f t="shared" si="9"/>
        <v>1410.5987606211211</v>
      </c>
      <c r="Z20" s="641"/>
      <c r="AA20" s="651">
        <f t="shared" si="10"/>
        <v>1459.9697172428603</v>
      </c>
      <c r="AB20" s="641"/>
      <c r="AC20" s="651">
        <f t="shared" si="11"/>
        <v>1511.0686573463602</v>
      </c>
      <c r="AD20" s="641"/>
      <c r="AE20" s="651">
        <f t="shared" si="12"/>
        <v>1563.9560603534826</v>
      </c>
      <c r="AF20" s="641"/>
      <c r="AG20" s="651">
        <f t="shared" si="13"/>
        <v>1618.6945224658543</v>
      </c>
    </row>
    <row r="21" spans="1:33" ht="15">
      <c r="A21" s="642" t="s">
        <v>1222</v>
      </c>
      <c r="B21" s="642"/>
      <c r="C21" s="652"/>
      <c r="D21" s="642"/>
      <c r="E21" s="642">
        <f>SUM(E14:E20)</f>
        <v>636473.21039999998</v>
      </c>
      <c r="F21" s="642"/>
      <c r="G21" s="642">
        <f>SUM(G14:G20)</f>
        <v>658060.35365999991</v>
      </c>
      <c r="H21" s="642"/>
      <c r="I21" s="642">
        <f>SUM(I14:I20)</f>
        <v>680385.81145649974</v>
      </c>
      <c r="J21" s="642"/>
      <c r="K21" s="642">
        <f>SUM(K14:K20)</f>
        <v>703474.99391133734</v>
      </c>
      <c r="L21" s="642"/>
      <c r="M21" s="642">
        <f>SUM(M14:M20)</f>
        <v>727354.18972844048</v>
      </c>
      <c r="N21" s="642"/>
      <c r="O21" s="642">
        <f>SUM(O14:O20)</f>
        <v>752050.59667489771</v>
      </c>
      <c r="P21" s="642"/>
      <c r="Q21" s="642">
        <f>SUM(Q14:Q20)</f>
        <v>777592.35312212969</v>
      </c>
      <c r="R21" s="642"/>
      <c r="S21" s="642">
        <f>SUM(S14:S20)</f>
        <v>804008.57068410516</v>
      </c>
      <c r="T21" s="642"/>
      <c r="U21" s="642">
        <f>SUM(U14:U20)</f>
        <v>831329.36799081729</v>
      </c>
      <c r="V21" s="642"/>
      <c r="W21" s="642">
        <f>SUM(W14:W20)</f>
        <v>859585.90563658357</v>
      </c>
      <c r="X21" s="642"/>
      <c r="Y21" s="642">
        <f>SUM(Y14:Y20)</f>
        <v>888810.42234410369</v>
      </c>
      <c r="Z21" s="642"/>
      <c r="AA21" s="642">
        <f>SUM(AA14:AA20)</f>
        <v>919036.27238664322</v>
      </c>
      <c r="AB21" s="642"/>
      <c r="AC21" s="642">
        <f>SUM(AC14:AC20)</f>
        <v>950297.9643121839</v>
      </c>
      <c r="AD21" s="642"/>
      <c r="AE21" s="642">
        <f>SUM(AE14:AE20)</f>
        <v>982631.20101491874</v>
      </c>
      <c r="AF21" s="642"/>
      <c r="AG21" s="642">
        <f>SUM(AG14:AG20)</f>
        <v>1016072.9212010445</v>
      </c>
    </row>
    <row r="22" spans="1:33" ht="14.25">
      <c r="A22" s="628"/>
      <c r="B22" s="628"/>
      <c r="C22" s="652"/>
      <c r="D22" s="628"/>
      <c r="E22" s="641"/>
      <c r="F22" s="641"/>
      <c r="G22" s="641"/>
      <c r="H22" s="641"/>
      <c r="I22" s="641"/>
      <c r="J22" s="641"/>
      <c r="K22" s="641"/>
      <c r="L22" s="641"/>
      <c r="M22" s="641"/>
      <c r="N22" s="641"/>
      <c r="O22" s="641"/>
      <c r="P22" s="641"/>
      <c r="Q22" s="641"/>
      <c r="R22" s="641"/>
      <c r="S22" s="641"/>
      <c r="T22" s="641"/>
      <c r="U22" s="641"/>
      <c r="V22" s="641"/>
      <c r="W22" s="641"/>
      <c r="X22" s="641"/>
      <c r="Y22" s="641"/>
      <c r="Z22" s="641"/>
      <c r="AA22" s="641"/>
      <c r="AB22" s="641"/>
      <c r="AC22" s="641"/>
      <c r="AD22" s="641"/>
      <c r="AE22" s="641"/>
      <c r="AF22" s="641"/>
      <c r="AG22" s="641"/>
    </row>
    <row r="23" spans="1:33" ht="14.25">
      <c r="A23" s="628" t="s">
        <v>1543</v>
      </c>
      <c r="B23" s="628"/>
      <c r="C23" s="664">
        <v>1.0349999999999999</v>
      </c>
      <c r="D23" s="628"/>
      <c r="E23" s="641">
        <f>Application!AC848</f>
        <v>0</v>
      </c>
      <c r="F23" s="641"/>
      <c r="G23" s="641">
        <f>E23*$C$23</f>
        <v>0</v>
      </c>
      <c r="H23" s="641"/>
      <c r="I23" s="641">
        <f>G23*$C$23</f>
        <v>0</v>
      </c>
      <c r="J23" s="641"/>
      <c r="K23" s="641">
        <f>I23*$C$23</f>
        <v>0</v>
      </c>
      <c r="L23" s="641"/>
      <c r="M23" s="641">
        <f>K23*$C$23</f>
        <v>0</v>
      </c>
      <c r="N23" s="641"/>
      <c r="O23" s="641">
        <f>M23*$C$23</f>
        <v>0</v>
      </c>
      <c r="P23" s="641"/>
      <c r="Q23" s="641">
        <f>O23*$C$23</f>
        <v>0</v>
      </c>
      <c r="R23" s="641"/>
      <c r="S23" s="641">
        <f>Q23*$C$23</f>
        <v>0</v>
      </c>
      <c r="T23" s="641"/>
      <c r="U23" s="641">
        <f>S23*$C$23</f>
        <v>0</v>
      </c>
      <c r="V23" s="641"/>
      <c r="W23" s="641">
        <f>U23*$C$23</f>
        <v>0</v>
      </c>
      <c r="X23" s="641"/>
      <c r="Y23" s="641">
        <f>W23*$C$23</f>
        <v>0</v>
      </c>
      <c r="Z23" s="641"/>
      <c r="AA23" s="641">
        <f>Y23*$C$23</f>
        <v>0</v>
      </c>
      <c r="AB23" s="641"/>
      <c r="AC23" s="641">
        <f>AA23*$C$23</f>
        <v>0</v>
      </c>
      <c r="AD23" s="641"/>
      <c r="AE23" s="641">
        <f>AC23*$C$23</f>
        <v>0</v>
      </c>
      <c r="AF23" s="641"/>
      <c r="AG23" s="641">
        <f>AE23*$C$23</f>
        <v>0</v>
      </c>
    </row>
    <row r="24" spans="1:33" ht="14.25">
      <c r="A24" s="628" t="s">
        <v>1223</v>
      </c>
      <c r="B24" s="628"/>
      <c r="C24" s="664">
        <v>1.0349999999999999</v>
      </c>
      <c r="D24" s="628"/>
      <c r="E24" s="641">
        <f>Application!AC849</f>
        <v>22700</v>
      </c>
      <c r="F24" s="641"/>
      <c r="G24" s="641">
        <f>E24*$C$24</f>
        <v>23494.5</v>
      </c>
      <c r="H24" s="641"/>
      <c r="I24" s="641">
        <f>G24*$C$24</f>
        <v>24316.807499999999</v>
      </c>
      <c r="J24" s="641"/>
      <c r="K24" s="641">
        <f>I24*$C$24</f>
        <v>25167.895762499997</v>
      </c>
      <c r="L24" s="641"/>
      <c r="M24" s="641">
        <f>K24*$C$24</f>
        <v>26048.772114187494</v>
      </c>
      <c r="N24" s="641"/>
      <c r="O24" s="641">
        <f>M24*$C$24</f>
        <v>26960.479138184055</v>
      </c>
      <c r="P24" s="641"/>
      <c r="Q24" s="641">
        <f>O24*$C$24</f>
        <v>27904.095908020496</v>
      </c>
      <c r="R24" s="641"/>
      <c r="S24" s="641">
        <f>Q24*$C$24</f>
        <v>28880.73926480121</v>
      </c>
      <c r="T24" s="641"/>
      <c r="U24" s="641">
        <f>S24*$C$24</f>
        <v>29891.565139069251</v>
      </c>
      <c r="V24" s="641"/>
      <c r="W24" s="641">
        <f>U24*$C$24</f>
        <v>30937.769918936672</v>
      </c>
      <c r="X24" s="641"/>
      <c r="Y24" s="641">
        <f>W24*$C$24</f>
        <v>32020.591866099454</v>
      </c>
      <c r="Z24" s="641"/>
      <c r="AA24" s="641">
        <f>Y24*$C$24</f>
        <v>33141.312581412931</v>
      </c>
      <c r="AB24" s="641"/>
      <c r="AC24" s="641">
        <f>AA24*$C$24</f>
        <v>34301.258521762378</v>
      </c>
      <c r="AD24" s="641"/>
      <c r="AE24" s="641">
        <f>AC24*$C$24</f>
        <v>35501.802570024061</v>
      </c>
      <c r="AF24" s="641"/>
      <c r="AG24" s="641">
        <f>AE24*$C$24</f>
        <v>36744.365659974901</v>
      </c>
    </row>
    <row r="25" spans="1:33" ht="14.25">
      <c r="A25" s="628" t="s">
        <v>1224</v>
      </c>
      <c r="B25" s="628"/>
      <c r="C25" s="664"/>
      <c r="D25" s="628"/>
      <c r="E25" s="641">
        <f>Application!AC850</f>
        <v>29000</v>
      </c>
      <c r="F25" s="641"/>
      <c r="G25" s="641">
        <f>$E$25</f>
        <v>29000</v>
      </c>
      <c r="H25" s="641"/>
      <c r="I25" s="641">
        <f>$E$25</f>
        <v>29000</v>
      </c>
      <c r="J25" s="641"/>
      <c r="K25" s="641">
        <f>$E$25</f>
        <v>29000</v>
      </c>
      <c r="L25" s="641"/>
      <c r="M25" s="641">
        <f>$E$25</f>
        <v>29000</v>
      </c>
      <c r="N25" s="641"/>
      <c r="O25" s="641">
        <f>$E$25</f>
        <v>29000</v>
      </c>
      <c r="P25" s="641"/>
      <c r="Q25" s="641">
        <f>$E$25</f>
        <v>29000</v>
      </c>
      <c r="R25" s="641"/>
      <c r="S25" s="641">
        <f>$E$25</f>
        <v>29000</v>
      </c>
      <c r="T25" s="641"/>
      <c r="U25" s="641">
        <f>$E$25</f>
        <v>29000</v>
      </c>
      <c r="V25" s="641"/>
      <c r="W25" s="641">
        <f>$E$25</f>
        <v>29000</v>
      </c>
      <c r="X25" s="641"/>
      <c r="Y25" s="641">
        <f>$E$25</f>
        <v>29000</v>
      </c>
      <c r="Z25" s="641"/>
      <c r="AA25" s="641">
        <f>$E$25</f>
        <v>29000</v>
      </c>
      <c r="AB25" s="641"/>
      <c r="AC25" s="641">
        <f>$E$25</f>
        <v>29000</v>
      </c>
      <c r="AD25" s="641"/>
      <c r="AE25" s="641">
        <f>$E$25</f>
        <v>29000</v>
      </c>
      <c r="AF25" s="641"/>
      <c r="AG25" s="641">
        <f>$E$25</f>
        <v>29000</v>
      </c>
    </row>
    <row r="26" spans="1:33" ht="14.25">
      <c r="A26" s="628" t="s">
        <v>1225</v>
      </c>
      <c r="B26" s="628"/>
      <c r="C26" s="662">
        <v>1.02</v>
      </c>
      <c r="D26" s="628"/>
      <c r="E26" s="641">
        <f>Application!AC851</f>
        <v>49500</v>
      </c>
      <c r="F26" s="641"/>
      <c r="G26" s="641">
        <f>E26*$C$26</f>
        <v>50490</v>
      </c>
      <c r="H26" s="641"/>
      <c r="I26" s="641">
        <f>G26*$C$26</f>
        <v>51499.8</v>
      </c>
      <c r="J26" s="641"/>
      <c r="K26" s="641">
        <f>I26*$C$26</f>
        <v>52529.796000000002</v>
      </c>
      <c r="L26" s="641"/>
      <c r="M26" s="641">
        <f>K26*$C$26</f>
        <v>53580.391920000002</v>
      </c>
      <c r="N26" s="641"/>
      <c r="O26" s="641">
        <f>M26*$C$26</f>
        <v>54651.999758400001</v>
      </c>
      <c r="P26" s="641"/>
      <c r="Q26" s="641">
        <f>O26*$C$26</f>
        <v>55745.039753568002</v>
      </c>
      <c r="R26" s="641"/>
      <c r="S26" s="641">
        <f>Q26*$C$26</f>
        <v>56859.940548639366</v>
      </c>
      <c r="T26" s="641"/>
      <c r="U26" s="641">
        <f>S26*$C$26</f>
        <v>57997.139359612156</v>
      </c>
      <c r="V26" s="641"/>
      <c r="W26" s="641">
        <f>U26*$C$26</f>
        <v>59157.082146804401</v>
      </c>
      <c r="X26" s="641"/>
      <c r="Y26" s="641">
        <f>W26*$C$26</f>
        <v>60340.223789740492</v>
      </c>
      <c r="Z26" s="641"/>
      <c r="AA26" s="641">
        <f>Y26*$C$26</f>
        <v>61547.0282655353</v>
      </c>
      <c r="AB26" s="641"/>
      <c r="AC26" s="641">
        <f>AA26*$C$26</f>
        <v>62777.96883084601</v>
      </c>
      <c r="AD26" s="641"/>
      <c r="AE26" s="641">
        <f>AC26*$C$26</f>
        <v>64033.528207462929</v>
      </c>
      <c r="AF26" s="641"/>
      <c r="AG26" s="641">
        <f>AE26*$C$26</f>
        <v>65314.198771612188</v>
      </c>
    </row>
    <row r="27" spans="1:33" ht="14.25">
      <c r="A27" s="645" t="str">
        <f>Application!E852</f>
        <v>Other (Specify):</v>
      </c>
      <c r="B27" s="645"/>
      <c r="C27" s="809">
        <v>1.0349999999999999</v>
      </c>
      <c r="D27" s="628"/>
      <c r="E27" s="641">
        <f>Application!AC852</f>
        <v>0</v>
      </c>
      <c r="F27" s="641"/>
      <c r="G27" s="641">
        <f>E27*$C$27</f>
        <v>0</v>
      </c>
      <c r="H27" s="641"/>
      <c r="I27" s="641">
        <f>G27*$C$27</f>
        <v>0</v>
      </c>
      <c r="J27" s="641"/>
      <c r="K27" s="641">
        <f>I27*$C$27</f>
        <v>0</v>
      </c>
      <c r="L27" s="641"/>
      <c r="M27" s="641">
        <f>K27*$C$27</f>
        <v>0</v>
      </c>
      <c r="N27" s="641"/>
      <c r="O27" s="641">
        <f>M27*$C$27</f>
        <v>0</v>
      </c>
      <c r="P27" s="641"/>
      <c r="Q27" s="641">
        <f>O27*$C$27</f>
        <v>0</v>
      </c>
      <c r="R27" s="641"/>
      <c r="S27" s="641">
        <f>Q27*$C$27</f>
        <v>0</v>
      </c>
      <c r="T27" s="641"/>
      <c r="U27" s="641">
        <f>S27*$C$27</f>
        <v>0</v>
      </c>
      <c r="V27" s="641"/>
      <c r="W27" s="641">
        <f>U27*$C$27</f>
        <v>0</v>
      </c>
      <c r="X27" s="641"/>
      <c r="Y27" s="641">
        <f>W27*$C$27</f>
        <v>0</v>
      </c>
      <c r="Z27" s="641"/>
      <c r="AA27" s="641">
        <f>Y27*$C$27</f>
        <v>0</v>
      </c>
      <c r="AB27" s="641"/>
      <c r="AC27" s="641">
        <f>AA27*$C$27</f>
        <v>0</v>
      </c>
      <c r="AD27" s="641"/>
      <c r="AE27" s="641">
        <f>AC27*$C$27</f>
        <v>0</v>
      </c>
      <c r="AF27" s="641"/>
      <c r="AG27" s="641">
        <f>AE27*$C$27</f>
        <v>0</v>
      </c>
    </row>
    <row r="28" spans="1:33" ht="14.25">
      <c r="A28" s="645" t="str">
        <f>Application!E853</f>
        <v>Other (Specify):</v>
      </c>
      <c r="B28" s="645"/>
      <c r="C28" s="809">
        <v>1.0349999999999999</v>
      </c>
      <c r="D28" s="628"/>
      <c r="E28" s="641">
        <f>Application!AC853</f>
        <v>0</v>
      </c>
      <c r="F28" s="641"/>
      <c r="G28" s="641">
        <f>E28*$C$28</f>
        <v>0</v>
      </c>
      <c r="H28" s="641"/>
      <c r="I28" s="641">
        <f>G28*$C$28</f>
        <v>0</v>
      </c>
      <c r="J28" s="641"/>
      <c r="K28" s="641">
        <f>I28*$C$28</f>
        <v>0</v>
      </c>
      <c r="L28" s="641"/>
      <c r="M28" s="641">
        <f>K28*$C$28</f>
        <v>0</v>
      </c>
      <c r="N28" s="641"/>
      <c r="O28" s="641">
        <f>M28*$C$28</f>
        <v>0</v>
      </c>
      <c r="P28" s="641"/>
      <c r="Q28" s="641">
        <f>O28*$C$28</f>
        <v>0</v>
      </c>
      <c r="R28" s="641"/>
      <c r="S28" s="641">
        <f>Q28*$C$28</f>
        <v>0</v>
      </c>
      <c r="T28" s="641"/>
      <c r="U28" s="641">
        <f>S28*$C$28</f>
        <v>0</v>
      </c>
      <c r="V28" s="641"/>
      <c r="W28" s="641">
        <f>U28*$C$28</f>
        <v>0</v>
      </c>
      <c r="X28" s="641"/>
      <c r="Y28" s="641">
        <f>W28*$C$28</f>
        <v>0</v>
      </c>
      <c r="Z28" s="641"/>
      <c r="AA28" s="641">
        <f>Y28*$C$28</f>
        <v>0</v>
      </c>
      <c r="AB28" s="641"/>
      <c r="AC28" s="641">
        <f>AA28*$C$28</f>
        <v>0</v>
      </c>
      <c r="AD28" s="641"/>
      <c r="AE28" s="641">
        <f>AC28*$C$28</f>
        <v>0</v>
      </c>
      <c r="AF28" s="641"/>
      <c r="AG28" s="641">
        <f>AE28*$C$28</f>
        <v>0</v>
      </c>
    </row>
    <row r="29" spans="1:33" ht="14.25">
      <c r="A29" s="628"/>
      <c r="B29" s="628"/>
      <c r="C29" s="639"/>
      <c r="D29" s="628"/>
      <c r="E29" s="641"/>
      <c r="F29" s="641"/>
      <c r="G29" s="641"/>
      <c r="H29" s="641"/>
      <c r="I29" s="641"/>
      <c r="J29" s="641"/>
      <c r="K29" s="641"/>
      <c r="L29" s="641"/>
      <c r="M29" s="641"/>
      <c r="N29" s="641"/>
      <c r="O29" s="641"/>
      <c r="P29" s="641"/>
      <c r="Q29" s="641"/>
      <c r="R29" s="641"/>
      <c r="S29" s="641"/>
      <c r="T29" s="641"/>
      <c r="U29" s="641"/>
      <c r="V29" s="641"/>
      <c r="W29" s="641"/>
      <c r="X29" s="641"/>
      <c r="Y29" s="641"/>
      <c r="Z29" s="641"/>
      <c r="AA29" s="641"/>
      <c r="AB29" s="641"/>
      <c r="AC29" s="641"/>
      <c r="AD29" s="641"/>
      <c r="AE29" s="641"/>
      <c r="AF29" s="641"/>
      <c r="AG29" s="641"/>
    </row>
    <row r="30" spans="1:33" ht="15">
      <c r="A30" s="642" t="s">
        <v>165</v>
      </c>
      <c r="B30" s="642"/>
      <c r="C30" s="643"/>
      <c r="D30" s="642"/>
      <c r="E30" s="642">
        <f>SUM(E21:E28)</f>
        <v>737673.21039999998</v>
      </c>
      <c r="F30" s="642"/>
      <c r="G30" s="642">
        <f>SUM(G21:G28)</f>
        <v>761044.85365999991</v>
      </c>
      <c r="H30" s="642"/>
      <c r="I30" s="642">
        <f>SUM(I21:I28)</f>
        <v>785202.41895649978</v>
      </c>
      <c r="J30" s="642"/>
      <c r="K30" s="642">
        <f>SUM(K21:K28)</f>
        <v>810172.68567383732</v>
      </c>
      <c r="L30" s="642"/>
      <c r="M30" s="642">
        <f>SUM(M21:M28)</f>
        <v>835983.35376262793</v>
      </c>
      <c r="N30" s="642"/>
      <c r="O30" s="642">
        <f>SUM(O21:O28)</f>
        <v>862663.07557148184</v>
      </c>
      <c r="P30" s="642"/>
      <c r="Q30" s="642">
        <f>SUM(Q21:Q28)</f>
        <v>890241.4887837182</v>
      </c>
      <c r="R30" s="642"/>
      <c r="S30" s="642">
        <f>SUM(S21:S28)</f>
        <v>918749.25049754581</v>
      </c>
      <c r="T30" s="642"/>
      <c r="U30" s="642">
        <f>SUM(U21:U28)</f>
        <v>948218.07248949865</v>
      </c>
      <c r="V30" s="642"/>
      <c r="W30" s="642">
        <f>SUM(W21:W28)</f>
        <v>978680.75770232466</v>
      </c>
      <c r="X30" s="642"/>
      <c r="Y30" s="642">
        <f>SUM(Y21:Y28)</f>
        <v>1010171.2379999437</v>
      </c>
      <c r="Z30" s="642"/>
      <c r="AA30" s="642">
        <f>SUM(AA21:AA28)</f>
        <v>1042724.6132335914</v>
      </c>
      <c r="AB30" s="642"/>
      <c r="AC30" s="642">
        <f>SUM(AC21:AC28)</f>
        <v>1076377.1916647921</v>
      </c>
      <c r="AD30" s="642"/>
      <c r="AE30" s="642">
        <f>SUM(AE21:AE28)</f>
        <v>1111166.5317924058</v>
      </c>
      <c r="AF30" s="642"/>
      <c r="AG30" s="642">
        <f>SUM(AG21:AG28)</f>
        <v>1147131.4856326317</v>
      </c>
    </row>
    <row r="31" spans="1:33" ht="14.25">
      <c r="A31" s="628"/>
      <c r="B31" s="628"/>
      <c r="C31" s="639"/>
      <c r="D31" s="628"/>
      <c r="E31" s="641"/>
      <c r="F31" s="641"/>
      <c r="G31" s="641"/>
      <c r="H31" s="641"/>
      <c r="I31" s="641"/>
      <c r="J31" s="641"/>
      <c r="K31" s="641"/>
      <c r="L31" s="641"/>
      <c r="M31" s="641"/>
      <c r="N31" s="641"/>
      <c r="O31" s="641"/>
      <c r="P31" s="641"/>
      <c r="Q31" s="641"/>
      <c r="R31" s="641"/>
      <c r="S31" s="641"/>
      <c r="T31" s="641"/>
      <c r="U31" s="641"/>
      <c r="V31" s="641"/>
      <c r="W31" s="641"/>
      <c r="X31" s="641"/>
      <c r="Y31" s="641"/>
      <c r="Z31" s="641"/>
      <c r="AA31" s="641"/>
      <c r="AB31" s="641"/>
      <c r="AC31" s="641"/>
      <c r="AD31" s="641"/>
      <c r="AE31" s="641"/>
      <c r="AF31" s="641"/>
      <c r="AG31" s="641"/>
    </row>
    <row r="32" spans="1:33" ht="15">
      <c r="A32" s="642" t="s">
        <v>1226</v>
      </c>
      <c r="B32" s="642"/>
      <c r="C32" s="643"/>
      <c r="D32" s="642"/>
      <c r="E32" s="642">
        <f>E10-E30</f>
        <v>985874.54959999979</v>
      </c>
      <c r="F32" s="642"/>
      <c r="G32" s="642">
        <f>G10-G30</f>
        <v>1005591.6003399998</v>
      </c>
      <c r="H32" s="642"/>
      <c r="I32" s="642">
        <f>I10-I30</f>
        <v>1025599.9463934994</v>
      </c>
      <c r="J32" s="642"/>
      <c r="K32" s="642">
        <f>K10-K30</f>
        <v>1045899.7388099118</v>
      </c>
      <c r="L32" s="642"/>
      <c r="M32" s="642">
        <f>M10-M30</f>
        <v>1066490.8813332147</v>
      </c>
      <c r="N32" s="642"/>
      <c r="O32" s="642">
        <f>O10-O30</f>
        <v>1087373.0154017566</v>
      </c>
      <c r="P32" s="642"/>
      <c r="Q32" s="642">
        <f>Q10-Q30</f>
        <v>1108545.5044638515</v>
      </c>
      <c r="R32" s="642"/>
      <c r="S32" s="642">
        <f>S10-S30</f>
        <v>1130007.4175812129</v>
      </c>
      <c r="T32" s="642"/>
      <c r="U32" s="642">
        <f>U10-U30</f>
        <v>1151757.5122912284</v>
      </c>
      <c r="V32" s="642"/>
      <c r="W32" s="642">
        <f>W10-W30</f>
        <v>1173794.2166979206</v>
      </c>
      <c r="X32" s="642"/>
      <c r="Y32" s="642">
        <f>Y10-Y30</f>
        <v>1196115.6107603074</v>
      </c>
      <c r="Z32" s="642"/>
      <c r="AA32" s="642">
        <f>AA10-AA30</f>
        <v>1218719.4067456666</v>
      </c>
      <c r="AB32" s="642"/>
      <c r="AC32" s="642">
        <f>AC10-AC30</f>
        <v>1241602.9288139464</v>
      </c>
      <c r="AD32" s="642"/>
      <c r="AE32" s="642">
        <f>AE10-AE30</f>
        <v>1264763.0916983013</v>
      </c>
      <c r="AF32" s="642"/>
      <c r="AG32" s="642">
        <f>AG10-AG30</f>
        <v>1288196.3784453429</v>
      </c>
    </row>
    <row r="33" spans="1:35" ht="14.25">
      <c r="A33" s="628"/>
      <c r="B33" s="628"/>
      <c r="C33" s="639"/>
      <c r="D33" s="628"/>
      <c r="E33" s="641"/>
      <c r="F33" s="641"/>
      <c r="G33" s="641"/>
      <c r="H33" s="641"/>
      <c r="I33" s="641"/>
      <c r="J33" s="641"/>
      <c r="K33" s="641"/>
      <c r="L33" s="641"/>
      <c r="M33" s="641"/>
      <c r="N33" s="641"/>
      <c r="O33" s="641"/>
      <c r="P33" s="641"/>
      <c r="Q33" s="641"/>
      <c r="R33" s="641"/>
      <c r="S33" s="641"/>
      <c r="T33" s="641"/>
      <c r="U33" s="641"/>
      <c r="V33" s="641"/>
      <c r="W33" s="641"/>
      <c r="X33" s="641"/>
      <c r="Y33" s="641"/>
      <c r="Z33" s="641"/>
      <c r="AA33" s="641"/>
      <c r="AB33" s="641"/>
      <c r="AC33" s="641"/>
      <c r="AD33" s="641"/>
      <c r="AE33" s="641"/>
      <c r="AF33" s="641"/>
      <c r="AG33" s="641"/>
    </row>
    <row r="34" spans="1:35" ht="15">
      <c r="A34" s="637" t="s">
        <v>1227</v>
      </c>
      <c r="B34" s="628"/>
      <c r="C34" s="639"/>
      <c r="D34" s="628"/>
      <c r="E34" s="641"/>
      <c r="F34" s="641"/>
      <c r="G34" s="641"/>
      <c r="H34" s="641"/>
      <c r="I34" s="641"/>
      <c r="J34" s="641"/>
      <c r="K34" s="641"/>
      <c r="L34" s="641"/>
      <c r="M34" s="641"/>
      <c r="N34" s="641"/>
      <c r="O34" s="641"/>
      <c r="P34" s="641"/>
      <c r="Q34" s="641"/>
      <c r="R34" s="641"/>
      <c r="S34" s="641"/>
      <c r="T34" s="641"/>
      <c r="U34" s="641"/>
      <c r="V34" s="641"/>
      <c r="W34" s="641"/>
      <c r="X34" s="641"/>
      <c r="Y34" s="641"/>
      <c r="Z34" s="641"/>
      <c r="AA34" s="641"/>
      <c r="AB34" s="641"/>
      <c r="AC34" s="641"/>
      <c r="AD34" s="641"/>
      <c r="AE34" s="641"/>
      <c r="AF34" s="641"/>
      <c r="AG34" s="641"/>
    </row>
    <row r="35" spans="1:35" ht="14.25">
      <c r="A35" s="644" t="str">
        <f>Application!C617</f>
        <v>Pacific Western Bank - Permanent Loan</v>
      </c>
      <c r="B35" s="645"/>
      <c r="C35" s="639"/>
      <c r="D35" s="628"/>
      <c r="E35" s="641">
        <f>Application!AB617</f>
        <v>857282.21704347816</v>
      </c>
      <c r="F35" s="641"/>
      <c r="G35" s="641">
        <f>$E$35</f>
        <v>857282.21704347816</v>
      </c>
      <c r="H35" s="641"/>
      <c r="I35" s="641">
        <f>$E$35</f>
        <v>857282.21704347816</v>
      </c>
      <c r="J35" s="641"/>
      <c r="K35" s="641">
        <f>$E$35</f>
        <v>857282.21704347816</v>
      </c>
      <c r="L35" s="641"/>
      <c r="M35" s="641">
        <f>$E$35</f>
        <v>857282.21704347816</v>
      </c>
      <c r="N35" s="641"/>
      <c r="O35" s="641">
        <f>$E$35</f>
        <v>857282.21704347816</v>
      </c>
      <c r="P35" s="641"/>
      <c r="Q35" s="641">
        <f>$E$35</f>
        <v>857282.21704347816</v>
      </c>
      <c r="R35" s="641"/>
      <c r="S35" s="641">
        <f>$E$35</f>
        <v>857282.21704347816</v>
      </c>
      <c r="T35" s="641"/>
      <c r="U35" s="641">
        <f>$E$35</f>
        <v>857282.21704347816</v>
      </c>
      <c r="V35" s="641"/>
      <c r="W35" s="641">
        <f>$E$35</f>
        <v>857282.21704347816</v>
      </c>
      <c r="X35" s="641"/>
      <c r="Y35" s="641">
        <f>$E$35</f>
        <v>857282.21704347816</v>
      </c>
      <c r="Z35" s="641"/>
      <c r="AA35" s="641">
        <f>$E$35</f>
        <v>857282.21704347816</v>
      </c>
      <c r="AB35" s="641"/>
      <c r="AC35" s="641">
        <f>$E$35</f>
        <v>857282.21704347816</v>
      </c>
      <c r="AD35" s="641"/>
      <c r="AE35" s="641">
        <f>$E$35</f>
        <v>857282.21704347816</v>
      </c>
      <c r="AF35" s="641"/>
      <c r="AG35" s="641">
        <f>$E$35</f>
        <v>857282.21704347816</v>
      </c>
      <c r="AH35" s="628"/>
      <c r="AI35" s="628"/>
    </row>
    <row r="36" spans="1:35" ht="14.25">
      <c r="A36" s="644"/>
      <c r="B36" s="645"/>
      <c r="C36" s="639"/>
      <c r="D36" s="628"/>
      <c r="E36" s="641"/>
      <c r="F36" s="641"/>
      <c r="G36" s="641">
        <f>$E$36</f>
        <v>0</v>
      </c>
      <c r="H36" s="641"/>
      <c r="I36" s="641">
        <f>$E$36</f>
        <v>0</v>
      </c>
      <c r="J36" s="641"/>
      <c r="K36" s="641">
        <f>$E$36</f>
        <v>0</v>
      </c>
      <c r="L36" s="641"/>
      <c r="M36" s="641">
        <f>$E$36</f>
        <v>0</v>
      </c>
      <c r="N36" s="641"/>
      <c r="O36" s="641">
        <f>$E$36</f>
        <v>0</v>
      </c>
      <c r="P36" s="641"/>
      <c r="Q36" s="641">
        <f>$E$36</f>
        <v>0</v>
      </c>
      <c r="R36" s="641"/>
      <c r="S36" s="641">
        <f>$E$36</f>
        <v>0</v>
      </c>
      <c r="T36" s="641"/>
      <c r="U36" s="641">
        <f>$E$36</f>
        <v>0</v>
      </c>
      <c r="V36" s="641"/>
      <c r="W36" s="641">
        <f>$E$36</f>
        <v>0</v>
      </c>
      <c r="X36" s="641"/>
      <c r="Y36" s="641">
        <f>$E$36</f>
        <v>0</v>
      </c>
      <c r="Z36" s="641"/>
      <c r="AA36" s="641">
        <f>$E$36</f>
        <v>0</v>
      </c>
      <c r="AB36" s="641"/>
      <c r="AC36" s="641">
        <f>$E$36</f>
        <v>0</v>
      </c>
      <c r="AD36" s="641"/>
      <c r="AE36" s="641">
        <f>$E$36</f>
        <v>0</v>
      </c>
      <c r="AF36" s="641"/>
      <c r="AG36" s="641">
        <f>$E$36</f>
        <v>0</v>
      </c>
      <c r="AH36" s="628"/>
      <c r="AI36" s="628"/>
    </row>
    <row r="37" spans="1:35" ht="14.25">
      <c r="A37" s="644"/>
      <c r="B37" s="645"/>
      <c r="C37" s="639"/>
      <c r="D37" s="628"/>
      <c r="E37" s="651"/>
      <c r="F37" s="641"/>
      <c r="G37" s="651">
        <f>$E$37</f>
        <v>0</v>
      </c>
      <c r="H37" s="641"/>
      <c r="I37" s="651">
        <f>$E$37</f>
        <v>0</v>
      </c>
      <c r="J37" s="641"/>
      <c r="K37" s="651">
        <f>$E$37</f>
        <v>0</v>
      </c>
      <c r="L37" s="641"/>
      <c r="M37" s="651">
        <f>$E$37</f>
        <v>0</v>
      </c>
      <c r="N37" s="641"/>
      <c r="O37" s="651">
        <f>$E$37</f>
        <v>0</v>
      </c>
      <c r="P37" s="641"/>
      <c r="Q37" s="651">
        <f>$E$37</f>
        <v>0</v>
      </c>
      <c r="R37" s="641"/>
      <c r="S37" s="651">
        <f>$E$37</f>
        <v>0</v>
      </c>
      <c r="T37" s="641"/>
      <c r="U37" s="651">
        <f>$E$37</f>
        <v>0</v>
      </c>
      <c r="V37" s="641"/>
      <c r="W37" s="651">
        <f>$E$37</f>
        <v>0</v>
      </c>
      <c r="X37" s="641"/>
      <c r="Y37" s="651">
        <f>$E$37</f>
        <v>0</v>
      </c>
      <c r="Z37" s="641"/>
      <c r="AA37" s="651">
        <f>$E$37</f>
        <v>0</v>
      </c>
      <c r="AB37" s="641"/>
      <c r="AC37" s="651">
        <f>$E$37</f>
        <v>0</v>
      </c>
      <c r="AD37" s="641"/>
      <c r="AE37" s="651">
        <f>$E$37</f>
        <v>0</v>
      </c>
      <c r="AF37" s="641"/>
      <c r="AG37" s="651">
        <f>$E$37</f>
        <v>0</v>
      </c>
      <c r="AH37" s="628"/>
      <c r="AI37" s="628"/>
    </row>
    <row r="38" spans="1:35" ht="15">
      <c r="A38" s="642" t="s">
        <v>1228</v>
      </c>
      <c r="B38" s="642"/>
      <c r="C38" s="643"/>
      <c r="D38" s="642"/>
      <c r="E38" s="642">
        <f>SUM(E35:E37)</f>
        <v>857282.21704347816</v>
      </c>
      <c r="F38" s="642"/>
      <c r="G38" s="642">
        <f>SUM(G35:G37)</f>
        <v>857282.21704347816</v>
      </c>
      <c r="H38" s="642"/>
      <c r="I38" s="642">
        <f>SUM(I35:I37)</f>
        <v>857282.21704347816</v>
      </c>
      <c r="J38" s="642"/>
      <c r="K38" s="642">
        <f>SUM(K35:K37)</f>
        <v>857282.21704347816</v>
      </c>
      <c r="L38" s="642"/>
      <c r="M38" s="642">
        <f>SUM(M35:M37)</f>
        <v>857282.21704347816</v>
      </c>
      <c r="N38" s="642"/>
      <c r="O38" s="642">
        <f>SUM(O35:O37)</f>
        <v>857282.21704347816</v>
      </c>
      <c r="P38" s="642"/>
      <c r="Q38" s="642">
        <f>SUM(Q35:Q37)</f>
        <v>857282.21704347816</v>
      </c>
      <c r="R38" s="642"/>
      <c r="S38" s="642">
        <f>SUM(S35:S37)</f>
        <v>857282.21704347816</v>
      </c>
      <c r="T38" s="642"/>
      <c r="U38" s="642">
        <f>SUM(U35:U37)</f>
        <v>857282.21704347816</v>
      </c>
      <c r="V38" s="642"/>
      <c r="W38" s="642">
        <f>SUM(W35:W37)</f>
        <v>857282.21704347816</v>
      </c>
      <c r="X38" s="642"/>
      <c r="Y38" s="642">
        <f>SUM(Y35:Y37)</f>
        <v>857282.21704347816</v>
      </c>
      <c r="Z38" s="642"/>
      <c r="AA38" s="642">
        <f>SUM(AA35:AA37)</f>
        <v>857282.21704347816</v>
      </c>
      <c r="AB38" s="642"/>
      <c r="AC38" s="642">
        <f>SUM(AC35:AC37)</f>
        <v>857282.21704347816</v>
      </c>
      <c r="AD38" s="642"/>
      <c r="AE38" s="642">
        <f>SUM(AE35:AE37)</f>
        <v>857282.21704347816</v>
      </c>
      <c r="AF38" s="642"/>
      <c r="AG38" s="642">
        <f>SUM(AG35:AG37)</f>
        <v>857282.21704347816</v>
      </c>
      <c r="AH38" s="642"/>
      <c r="AI38" s="642"/>
    </row>
    <row r="39" spans="1:35" ht="14.25">
      <c r="A39" s="628"/>
      <c r="B39" s="628"/>
      <c r="C39" s="639"/>
      <c r="D39" s="628"/>
      <c r="E39" s="641"/>
      <c r="F39" s="641"/>
      <c r="G39" s="641"/>
      <c r="H39" s="641"/>
      <c r="I39" s="641"/>
      <c r="J39" s="641"/>
      <c r="K39" s="641"/>
      <c r="L39" s="641"/>
      <c r="M39" s="641"/>
      <c r="N39" s="641"/>
      <c r="O39" s="641"/>
      <c r="P39" s="641"/>
      <c r="Q39" s="641"/>
      <c r="R39" s="641"/>
      <c r="S39" s="641"/>
      <c r="T39" s="641"/>
      <c r="U39" s="641"/>
      <c r="V39" s="641"/>
      <c r="W39" s="641"/>
      <c r="X39" s="641"/>
      <c r="Y39" s="641"/>
      <c r="Z39" s="641"/>
      <c r="AA39" s="641"/>
      <c r="AB39" s="641"/>
      <c r="AC39" s="641"/>
      <c r="AD39" s="641"/>
      <c r="AE39" s="641"/>
      <c r="AF39" s="641"/>
      <c r="AG39" s="641"/>
      <c r="AH39" s="628"/>
      <c r="AI39" s="628"/>
    </row>
    <row r="40" spans="1:35" ht="15">
      <c r="A40" s="642" t="s">
        <v>1229</v>
      </c>
      <c r="B40" s="642"/>
      <c r="C40" s="643"/>
      <c r="D40" s="642"/>
      <c r="E40" s="642">
        <f>E32-E38</f>
        <v>128592.33255652164</v>
      </c>
      <c r="F40" s="642"/>
      <c r="G40" s="642">
        <f>G32-G38</f>
        <v>148309.38329652161</v>
      </c>
      <c r="H40" s="642"/>
      <c r="I40" s="642">
        <f>I32-I38</f>
        <v>168317.72935002123</v>
      </c>
      <c r="J40" s="642"/>
      <c r="K40" s="642">
        <f>K32-K38</f>
        <v>188617.52176643361</v>
      </c>
      <c r="L40" s="642"/>
      <c r="M40" s="642">
        <f>M32-M38</f>
        <v>209208.66428973654</v>
      </c>
      <c r="N40" s="642"/>
      <c r="O40" s="642">
        <f>O32-O38</f>
        <v>230090.79835827847</v>
      </c>
      <c r="P40" s="642"/>
      <c r="Q40" s="642">
        <f>Q32-Q38</f>
        <v>251263.28742037329</v>
      </c>
      <c r="R40" s="642"/>
      <c r="S40" s="642">
        <f>S32-S38</f>
        <v>272725.20053773478</v>
      </c>
      <c r="T40" s="642"/>
      <c r="U40" s="642">
        <f>U32-U38</f>
        <v>294475.29524775024</v>
      </c>
      <c r="V40" s="642"/>
      <c r="W40" s="642">
        <f>W32-W38</f>
        <v>316511.99965444242</v>
      </c>
      <c r="X40" s="642"/>
      <c r="Y40" s="642">
        <f>Y32-Y38</f>
        <v>338833.39371682925</v>
      </c>
      <c r="Z40" s="642"/>
      <c r="AA40" s="642">
        <f>AA32-AA38</f>
        <v>361437.18970218848</v>
      </c>
      <c r="AB40" s="642"/>
      <c r="AC40" s="642">
        <f>AC32-AC38</f>
        <v>384320.71177046828</v>
      </c>
      <c r="AD40" s="642"/>
      <c r="AE40" s="642">
        <f>AE32-AE38</f>
        <v>407480.8746548231</v>
      </c>
      <c r="AF40" s="642"/>
      <c r="AG40" s="642">
        <f>AG32-AG38</f>
        <v>430914.16140186472</v>
      </c>
      <c r="AH40" s="642"/>
      <c r="AI40" s="642"/>
    </row>
    <row r="41" spans="1:35" ht="14.25">
      <c r="A41" s="628"/>
      <c r="B41" s="628"/>
      <c r="C41" s="639"/>
      <c r="D41" s="628"/>
      <c r="E41" s="641"/>
      <c r="F41" s="641"/>
      <c r="G41" s="641"/>
      <c r="H41" s="641"/>
      <c r="I41" s="641"/>
      <c r="J41" s="641"/>
      <c r="K41" s="641"/>
      <c r="L41" s="641"/>
      <c r="M41" s="641"/>
      <c r="N41" s="641"/>
      <c r="O41" s="641"/>
      <c r="P41" s="641"/>
      <c r="Q41" s="641"/>
      <c r="R41" s="641"/>
      <c r="S41" s="641"/>
      <c r="T41" s="641"/>
      <c r="U41" s="641"/>
      <c r="V41" s="641"/>
      <c r="W41" s="641"/>
      <c r="X41" s="641"/>
      <c r="Y41" s="641"/>
      <c r="Z41" s="641"/>
      <c r="AA41" s="641"/>
      <c r="AB41" s="641"/>
      <c r="AC41" s="641"/>
      <c r="AD41" s="641"/>
      <c r="AE41" s="641"/>
      <c r="AF41" s="641"/>
      <c r="AG41" s="641"/>
      <c r="AH41" s="628"/>
      <c r="AI41" s="628"/>
    </row>
    <row r="42" spans="1:35" ht="14.25">
      <c r="A42" s="646" t="s">
        <v>1230</v>
      </c>
      <c r="B42" s="646"/>
      <c r="C42" s="639"/>
      <c r="D42" s="646"/>
      <c r="E42" s="646">
        <f>E40/(E4+E6+E8)</f>
        <v>7.0878636939364859E-2</v>
      </c>
      <c r="F42" s="646"/>
      <c r="G42" s="646">
        <f>G40/(G4+G6+G8)</f>
        <v>7.9752636040473987E-2</v>
      </c>
      <c r="H42" s="646"/>
      <c r="I42" s="646">
        <f>I40/(I4+I6+I8)</f>
        <v>8.8304414629817252E-2</v>
      </c>
      <c r="J42" s="646"/>
      <c r="K42" s="646">
        <f>K40/(K4+K6+K8)</f>
        <v>9.6540761725906893E-2</v>
      </c>
      <c r="L42" s="646"/>
      <c r="M42" s="646">
        <f>M40/(M4+M6+M8)</f>
        <v>0.10446829050761741</v>
      </c>
      <c r="N42" s="646"/>
      <c r="O42" s="646">
        <f>O40/(O4+O6+O8)</f>
        <v>0.11209344250201589</v>
      </c>
      <c r="P42" s="646"/>
      <c r="Q42" s="646">
        <f>Q40/(Q4+Q6+Q8)</f>
        <v>0.11942249166907065</v>
      </c>
      <c r="R42" s="646"/>
      <c r="S42" s="646">
        <f>S40/(S4+S6+S8)</f>
        <v>0.12646154838573931</v>
      </c>
      <c r="T42" s="646"/>
      <c r="U42" s="646">
        <f>U40/(U4+U6+U8)</f>
        <v>0.13321656333188914</v>
      </c>
      <c r="V42" s="646"/>
      <c r="W42" s="646">
        <f>W40/(W4+W6+W8)</f>
        <v>0.13969333128042616</v>
      </c>
      <c r="X42" s="646"/>
      <c r="Y42" s="646">
        <f>Y40/(Y4+Y6+Y8)</f>
        <v>0.145897494793963</v>
      </c>
      <c r="Z42" s="646"/>
      <c r="AA42" s="646">
        <f>AA40/(AA4+AA6+AA8)</f>
        <v>0.15183454783029671</v>
      </c>
      <c r="AB42" s="646"/>
      <c r="AC42" s="646">
        <f>AC40/(AC4+AC6+AC8)</f>
        <v>0.15750983925890566</v>
      </c>
      <c r="AD42" s="646"/>
      <c r="AE42" s="646">
        <f>AE40/(AE4+AE6+AE8)</f>
        <v>0.16292857629063356</v>
      </c>
      <c r="AF42" s="646"/>
      <c r="AG42" s="646">
        <f>AG40/(AG4+AG6+AG8)</f>
        <v>0.1680958278226575</v>
      </c>
      <c r="AH42" s="646"/>
      <c r="AI42" s="646"/>
    </row>
    <row r="43" spans="1:35" ht="14.25">
      <c r="A43" s="646" t="s">
        <v>1231</v>
      </c>
      <c r="B43" s="646"/>
      <c r="C43" s="639"/>
      <c r="D43" s="646"/>
      <c r="E43" s="646">
        <f>E40/E38</f>
        <v>0.14999999999999991</v>
      </c>
      <c r="F43" s="646"/>
      <c r="G43" s="646">
        <f>G40/G38</f>
        <v>0.17299948645616187</v>
      </c>
      <c r="H43" s="646"/>
      <c r="I43" s="646">
        <f>I40/I38</f>
        <v>0.19633876219957189</v>
      </c>
      <c r="J43" s="646"/>
      <c r="K43" s="646">
        <f>K40/K38</f>
        <v>0.22001800342589822</v>
      </c>
      <c r="L43" s="646"/>
      <c r="M43" s="646">
        <f>M40/M38</f>
        <v>0.24403709785470362</v>
      </c>
      <c r="N43" s="646"/>
      <c r="O43" s="646">
        <f>O40/O38</f>
        <v>0.26839562723206367</v>
      </c>
      <c r="P43" s="646"/>
      <c r="Q43" s="646">
        <f>Q40/Q38</f>
        <v>0.29309284903506888</v>
      </c>
      <c r="R43" s="646"/>
      <c r="S43" s="646">
        <f>S40/S38</f>
        <v>0.3181276773456076</v>
      </c>
      <c r="T43" s="646"/>
      <c r="U43" s="646">
        <f>U40/U38</f>
        <v>0.34349866285960245</v>
      </c>
      <c r="V43" s="646"/>
      <c r="W43" s="646">
        <f>W40/W38</f>
        <v>0.36920397199652877</v>
      </c>
      <c r="X43" s="646"/>
      <c r="Y43" s="646">
        <f>Y40/Y38</f>
        <v>0.39524136507271662</v>
      </c>
      <c r="Z43" s="646"/>
      <c r="AA43" s="646">
        <f>AA40/AA38</f>
        <v>0.4216081735005332</v>
      </c>
      <c r="AB43" s="646"/>
      <c r="AC43" s="646">
        <f>AC40/AC38</f>
        <v>0.44830127597406694</v>
      </c>
      <c r="AD43" s="646"/>
      <c r="AE43" s="646">
        <f>AE40/AE38</f>
        <v>0.4753170736004631</v>
      </c>
      <c r="AF43" s="646"/>
      <c r="AG43" s="646">
        <f>AG40/AG38</f>
        <v>0.50265146393443783</v>
      </c>
      <c r="AH43" s="646"/>
      <c r="AI43" s="646"/>
    </row>
    <row r="44" spans="1:35" ht="14.25">
      <c r="A44" s="647" t="s">
        <v>1232</v>
      </c>
      <c r="B44" s="647"/>
      <c r="C44" s="648"/>
      <c r="D44" s="647"/>
      <c r="E44" s="647">
        <f>E32/E38</f>
        <v>1.1499999999999999</v>
      </c>
      <c r="F44" s="647"/>
      <c r="G44" s="647">
        <f>G32/G38</f>
        <v>1.1729994864561619</v>
      </c>
      <c r="H44" s="647"/>
      <c r="I44" s="647">
        <f>I32/I38</f>
        <v>1.1963387621995718</v>
      </c>
      <c r="J44" s="647"/>
      <c r="K44" s="647">
        <f>K32/K38</f>
        <v>1.2200180034258983</v>
      </c>
      <c r="L44" s="647"/>
      <c r="M44" s="647">
        <f>M32/M38</f>
        <v>1.2440370978547035</v>
      </c>
      <c r="N44" s="647"/>
      <c r="O44" s="647">
        <f>O32/O38</f>
        <v>1.2683956272320636</v>
      </c>
      <c r="P44" s="647"/>
      <c r="Q44" s="647">
        <f>Q32/Q38</f>
        <v>1.2930928490350688</v>
      </c>
      <c r="R44" s="647"/>
      <c r="S44" s="647">
        <f>S32/S38</f>
        <v>1.3181276773456077</v>
      </c>
      <c r="T44" s="647"/>
      <c r="U44" s="647">
        <f>U32/U38</f>
        <v>1.3434986628596024</v>
      </c>
      <c r="V44" s="647"/>
      <c r="W44" s="647">
        <f>W32/W38</f>
        <v>1.3692039719965288</v>
      </c>
      <c r="X44" s="647"/>
      <c r="Y44" s="647">
        <f>Y32/Y38</f>
        <v>1.3952413650727167</v>
      </c>
      <c r="Z44" s="647"/>
      <c r="AA44" s="647">
        <f>AA32/AA38</f>
        <v>1.4216081735005333</v>
      </c>
      <c r="AB44" s="647"/>
      <c r="AC44" s="647">
        <f>AC32/AC38</f>
        <v>1.448301275974067</v>
      </c>
      <c r="AD44" s="647"/>
      <c r="AE44" s="647">
        <f>AE32/AE38</f>
        <v>1.475317073600463</v>
      </c>
      <c r="AF44" s="647"/>
      <c r="AG44" s="647">
        <f>AG32/AG38</f>
        <v>1.5026514639344377</v>
      </c>
      <c r="AH44" s="647"/>
      <c r="AI44" s="647"/>
    </row>
    <row r="45" spans="1:35" ht="14.25">
      <c r="A45" s="649"/>
      <c r="B45" s="649"/>
      <c r="C45" s="650"/>
      <c r="D45" s="649"/>
      <c r="E45" s="651"/>
      <c r="F45" s="651"/>
      <c r="G45" s="651"/>
      <c r="H45" s="651"/>
      <c r="I45" s="651"/>
      <c r="J45" s="651"/>
      <c r="K45" s="651"/>
      <c r="L45" s="651"/>
      <c r="M45" s="651"/>
      <c r="N45" s="651"/>
      <c r="O45" s="651"/>
      <c r="P45" s="651"/>
      <c r="Q45" s="651"/>
      <c r="R45" s="651"/>
      <c r="S45" s="651"/>
      <c r="T45" s="651"/>
      <c r="U45" s="651"/>
      <c r="V45" s="651"/>
      <c r="W45" s="651"/>
      <c r="X45" s="651"/>
      <c r="Y45" s="651"/>
      <c r="Z45" s="651"/>
      <c r="AA45" s="651"/>
      <c r="AB45" s="651"/>
      <c r="AC45" s="651"/>
      <c r="AD45" s="651"/>
      <c r="AE45" s="651"/>
      <c r="AF45" s="651"/>
      <c r="AG45" s="651"/>
      <c r="AH45" s="628"/>
      <c r="AI45" s="628"/>
    </row>
    <row r="46" spans="1:35">
      <c r="A46" s="608" t="s">
        <v>1233</v>
      </c>
      <c r="B46" s="608"/>
      <c r="C46" s="652"/>
      <c r="D46" s="608"/>
      <c r="E46" s="635"/>
      <c r="F46" s="635"/>
      <c r="G46" s="635"/>
      <c r="H46" s="635"/>
      <c r="I46" s="635"/>
      <c r="J46" s="635"/>
      <c r="K46" s="635"/>
      <c r="L46" s="635"/>
      <c r="M46" s="635"/>
      <c r="N46" s="635"/>
      <c r="O46" s="635"/>
      <c r="P46" s="635"/>
      <c r="Q46" s="635"/>
      <c r="R46" s="635"/>
      <c r="S46" s="635"/>
      <c r="T46" s="635"/>
      <c r="U46" s="635"/>
      <c r="V46" s="635"/>
      <c r="W46" s="635"/>
      <c r="X46" s="635"/>
      <c r="Y46" s="635"/>
      <c r="Z46" s="635"/>
      <c r="AA46" s="635"/>
      <c r="AB46" s="635"/>
      <c r="AC46" s="635"/>
      <c r="AD46" s="635"/>
      <c r="AE46" s="635"/>
      <c r="AF46" s="635"/>
      <c r="AG46" s="635"/>
      <c r="AH46" s="608"/>
      <c r="AI46" s="608"/>
    </row>
    <row r="47" spans="1:35">
      <c r="A47" s="626" t="s">
        <v>1234</v>
      </c>
      <c r="B47" s="626"/>
      <c r="C47" s="665">
        <v>1.03</v>
      </c>
      <c r="D47" s="626"/>
      <c r="E47" s="655">
        <v>20000</v>
      </c>
      <c r="F47" s="655"/>
      <c r="G47" s="655">
        <v>20600</v>
      </c>
      <c r="H47" s="655"/>
      <c r="I47" s="655">
        <v>21218</v>
      </c>
      <c r="J47" s="655"/>
      <c r="K47" s="655">
        <v>21854.54</v>
      </c>
      <c r="L47" s="655"/>
      <c r="M47" s="655">
        <v>22510.176200000002</v>
      </c>
      <c r="N47" s="655"/>
      <c r="O47" s="655">
        <v>23185.481486000001</v>
      </c>
      <c r="P47" s="655"/>
      <c r="Q47" s="655">
        <v>23881.04593058</v>
      </c>
      <c r="R47" s="655"/>
      <c r="S47" s="655">
        <v>24597.4773084974</v>
      </c>
      <c r="T47" s="655"/>
      <c r="U47" s="655">
        <v>25335.401627752322</v>
      </c>
      <c r="V47" s="655"/>
      <c r="W47" s="655">
        <v>26095.463676584892</v>
      </c>
      <c r="X47" s="655"/>
      <c r="Y47" s="655">
        <v>26878.327586882438</v>
      </c>
      <c r="Z47" s="655"/>
      <c r="AA47" s="655">
        <v>27684.677414488913</v>
      </c>
      <c r="AB47" s="655"/>
      <c r="AC47" s="655">
        <v>28515.21773692358</v>
      </c>
      <c r="AD47" s="655"/>
      <c r="AE47" s="655">
        <v>29370.674269031289</v>
      </c>
      <c r="AF47" s="655"/>
      <c r="AG47" s="655">
        <v>30251.79449710223</v>
      </c>
      <c r="AH47" s="626"/>
      <c r="AI47" s="626"/>
    </row>
    <row r="48" spans="1:35">
      <c r="A48" s="608" t="s">
        <v>1235</v>
      </c>
      <c r="B48" s="608"/>
      <c r="C48" s="665"/>
      <c r="D48" s="608"/>
      <c r="E48" s="656">
        <v>7500</v>
      </c>
      <c r="F48" s="656"/>
      <c r="G48" s="656">
        <v>7725</v>
      </c>
      <c r="H48" s="656"/>
      <c r="I48" s="656">
        <v>7956.75</v>
      </c>
      <c r="J48" s="656"/>
      <c r="K48" s="656">
        <v>8195.4524999999994</v>
      </c>
      <c r="L48" s="656"/>
      <c r="M48" s="656">
        <v>8441.3160749999988</v>
      </c>
      <c r="N48" s="656"/>
      <c r="O48" s="656">
        <v>8694.5555572499998</v>
      </c>
      <c r="P48" s="656"/>
      <c r="Q48" s="656">
        <v>8955.3922239674994</v>
      </c>
      <c r="R48" s="656"/>
      <c r="S48" s="656">
        <v>9224.0539906865251</v>
      </c>
      <c r="T48" s="656"/>
      <c r="U48" s="656">
        <v>9500.7756104071213</v>
      </c>
      <c r="V48" s="656"/>
      <c r="W48" s="656">
        <v>9785.7988787193353</v>
      </c>
      <c r="X48" s="656"/>
      <c r="Y48" s="656">
        <v>10079.372845080916</v>
      </c>
      <c r="Z48" s="656"/>
      <c r="AA48" s="656">
        <v>10381.754030433343</v>
      </c>
      <c r="AB48" s="656"/>
      <c r="AC48" s="656">
        <v>10693.206651346343</v>
      </c>
      <c r="AD48" s="656"/>
      <c r="AE48" s="656">
        <v>11014.002850886734</v>
      </c>
      <c r="AF48" s="656"/>
      <c r="AG48" s="656">
        <v>11344.422936413337</v>
      </c>
      <c r="AH48" s="635"/>
      <c r="AI48" s="635"/>
    </row>
    <row r="49" spans="1:35" s="1453" customFormat="1">
      <c r="A49" s="608" t="s">
        <v>1236</v>
      </c>
      <c r="B49" s="608"/>
      <c r="C49" s="665"/>
      <c r="D49" s="608"/>
      <c r="E49" s="656">
        <v>10000</v>
      </c>
      <c r="F49" s="656"/>
      <c r="G49" s="656">
        <v>10300</v>
      </c>
      <c r="H49" s="656"/>
      <c r="I49" s="656">
        <v>10609</v>
      </c>
      <c r="J49" s="656"/>
      <c r="K49" s="656">
        <v>10927.27</v>
      </c>
      <c r="L49" s="656"/>
      <c r="M49" s="656">
        <v>11255.088100000001</v>
      </c>
      <c r="N49" s="656"/>
      <c r="O49" s="656">
        <v>11592.740743</v>
      </c>
      <c r="P49" s="656"/>
      <c r="Q49" s="656">
        <v>11940.52296529</v>
      </c>
      <c r="R49" s="656"/>
      <c r="S49" s="656">
        <v>12298.7386542487</v>
      </c>
      <c r="T49" s="656"/>
      <c r="U49" s="656">
        <v>12667.700813876161</v>
      </c>
      <c r="V49" s="656"/>
      <c r="W49" s="656">
        <v>13047.731838292446</v>
      </c>
      <c r="X49" s="656"/>
      <c r="Y49" s="656">
        <v>13439.163793441219</v>
      </c>
      <c r="Z49" s="656"/>
      <c r="AA49" s="656">
        <v>13842.338707244457</v>
      </c>
      <c r="AB49" s="656"/>
      <c r="AC49" s="656">
        <v>14257.60886846179</v>
      </c>
      <c r="AD49" s="656"/>
      <c r="AE49" s="656">
        <v>14685.337134515645</v>
      </c>
      <c r="AF49" s="656"/>
      <c r="AG49" s="656">
        <v>15125.897248551115</v>
      </c>
      <c r="AH49" s="635"/>
      <c r="AI49" s="635"/>
    </row>
    <row r="50" spans="1:35" ht="14.25">
      <c r="A50" s="654"/>
      <c r="B50" s="654"/>
      <c r="C50" s="665"/>
      <c r="D50" s="608"/>
      <c r="E50" s="656"/>
      <c r="F50" s="635"/>
      <c r="G50" s="641"/>
      <c r="H50" s="635"/>
      <c r="I50" s="641"/>
      <c r="J50" s="635"/>
      <c r="K50" s="641"/>
      <c r="L50" s="635"/>
      <c r="M50" s="641"/>
      <c r="N50" s="635"/>
      <c r="O50" s="641"/>
      <c r="P50" s="635"/>
      <c r="Q50" s="641"/>
      <c r="R50" s="635"/>
      <c r="S50" s="641"/>
      <c r="T50" s="635"/>
      <c r="U50" s="641"/>
      <c r="V50" s="635"/>
      <c r="W50" s="641"/>
      <c r="X50" s="635"/>
      <c r="Y50" s="641"/>
      <c r="Z50" s="635"/>
      <c r="AA50" s="641"/>
      <c r="AB50" s="635"/>
      <c r="AC50" s="641"/>
      <c r="AD50" s="635"/>
      <c r="AE50" s="641"/>
      <c r="AF50" s="635"/>
      <c r="AG50" s="641"/>
      <c r="AH50" s="635"/>
      <c r="AI50" s="635"/>
    </row>
    <row r="51" spans="1:35" ht="14.25">
      <c r="A51" s="654"/>
      <c r="B51" s="654"/>
      <c r="C51" s="665"/>
      <c r="D51" s="608"/>
      <c r="E51" s="661"/>
      <c r="F51" s="635"/>
      <c r="G51" s="651"/>
      <c r="H51" s="635"/>
      <c r="I51" s="651"/>
      <c r="J51" s="635"/>
      <c r="K51" s="651"/>
      <c r="L51" s="635"/>
      <c r="M51" s="651"/>
      <c r="N51" s="635"/>
      <c r="O51" s="651"/>
      <c r="P51" s="635"/>
      <c r="Q51" s="651"/>
      <c r="R51" s="635"/>
      <c r="S51" s="651"/>
      <c r="T51" s="635"/>
      <c r="U51" s="651"/>
      <c r="V51" s="635"/>
      <c r="W51" s="651"/>
      <c r="X51" s="635"/>
      <c r="Y51" s="651"/>
      <c r="Z51" s="635"/>
      <c r="AA51" s="651"/>
      <c r="AB51" s="635"/>
      <c r="AC51" s="651"/>
      <c r="AD51" s="635"/>
      <c r="AE51" s="651"/>
      <c r="AF51" s="635"/>
      <c r="AG51" s="651"/>
      <c r="AH51" s="635"/>
      <c r="AI51" s="635"/>
    </row>
    <row r="52" spans="1:35">
      <c r="A52" s="626" t="s">
        <v>1237</v>
      </c>
      <c r="B52" s="608"/>
      <c r="C52" s="652"/>
      <c r="D52" s="608"/>
      <c r="E52" s="635">
        <f>SUM(E47:E51)</f>
        <v>37500</v>
      </c>
      <c r="F52" s="635"/>
      <c r="G52" s="635">
        <f>SUM(G47:G51)</f>
        <v>38625</v>
      </c>
      <c r="H52" s="635"/>
      <c r="I52" s="635">
        <f>SUM(I47:I51)</f>
        <v>39783.75</v>
      </c>
      <c r="J52" s="635"/>
      <c r="K52" s="635">
        <f>SUM(K47:K51)</f>
        <v>40977.262499999997</v>
      </c>
      <c r="L52" s="635"/>
      <c r="M52" s="635">
        <f>SUM(M47:M51)</f>
        <v>42206.580375000005</v>
      </c>
      <c r="N52" s="635"/>
      <c r="O52" s="635">
        <f>SUM(O47:O51)</f>
        <v>43472.777786250001</v>
      </c>
      <c r="P52" s="635"/>
      <c r="Q52" s="635">
        <f>SUM(Q47:Q51)</f>
        <v>44776.961119837499</v>
      </c>
      <c r="R52" s="635"/>
      <c r="S52" s="635">
        <f>SUM(S47:S51)</f>
        <v>46120.269953432624</v>
      </c>
      <c r="T52" s="635"/>
      <c r="U52" s="635">
        <f>SUM(U47:U51)</f>
        <v>47503.878052035601</v>
      </c>
      <c r="V52" s="635"/>
      <c r="W52" s="635">
        <f>SUM(W47:W51)</f>
        <v>48928.994393596673</v>
      </c>
      <c r="X52" s="635"/>
      <c r="Y52" s="635">
        <f>SUM(Y47:Y51)</f>
        <v>50396.864225404577</v>
      </c>
      <c r="Z52" s="635"/>
      <c r="AA52" s="635">
        <f>SUM(AA47:AA51)</f>
        <v>51908.770152166719</v>
      </c>
      <c r="AB52" s="635"/>
      <c r="AC52" s="635">
        <f>SUM(AC47:AC51)</f>
        <v>53466.033256731709</v>
      </c>
      <c r="AD52" s="635"/>
      <c r="AE52" s="635">
        <f>SUM(AE47:AE51)</f>
        <v>55070.01425443367</v>
      </c>
      <c r="AF52" s="635"/>
      <c r="AG52" s="635">
        <f>SUM(AG47:AG51)</f>
        <v>56722.114682066676</v>
      </c>
      <c r="AH52" s="635"/>
      <c r="AI52" s="635"/>
    </row>
    <row r="53" spans="1:35">
      <c r="A53" s="626"/>
      <c r="B53" s="608"/>
      <c r="C53" s="652"/>
      <c r="D53" s="608"/>
      <c r="E53" s="635"/>
      <c r="F53" s="635"/>
      <c r="G53" s="635"/>
      <c r="H53" s="635"/>
      <c r="I53" s="635"/>
      <c r="J53" s="635"/>
      <c r="K53" s="635"/>
      <c r="L53" s="635"/>
      <c r="M53" s="635"/>
      <c r="N53" s="635"/>
      <c r="O53" s="635"/>
      <c r="P53" s="635"/>
      <c r="Q53" s="635"/>
      <c r="R53" s="635"/>
      <c r="S53" s="635"/>
      <c r="T53" s="635"/>
      <c r="U53" s="635"/>
      <c r="V53" s="635"/>
      <c r="W53" s="635"/>
      <c r="X53" s="635"/>
      <c r="Y53" s="635"/>
      <c r="Z53" s="635"/>
      <c r="AA53" s="635"/>
      <c r="AB53" s="635"/>
      <c r="AC53" s="635"/>
      <c r="AD53" s="635"/>
      <c r="AE53" s="635"/>
      <c r="AF53" s="635"/>
      <c r="AG53" s="635"/>
      <c r="AH53" s="635"/>
      <c r="AI53" s="635"/>
    </row>
    <row r="54" spans="1:35">
      <c r="A54" s="626" t="s">
        <v>1238</v>
      </c>
      <c r="B54" s="626"/>
      <c r="C54" s="653"/>
      <c r="D54" s="626"/>
      <c r="E54" s="626">
        <f>E40-E52</f>
        <v>91092.332556521636</v>
      </c>
      <c r="F54" s="626"/>
      <c r="G54" s="626">
        <f>G40-G52</f>
        <v>109684.38329652161</v>
      </c>
      <c r="H54" s="626"/>
      <c r="I54" s="626">
        <f>I40-I52</f>
        <v>128533.97935002123</v>
      </c>
      <c r="J54" s="626"/>
      <c r="K54" s="626">
        <f>K40-K52</f>
        <v>147640.2592664336</v>
      </c>
      <c r="L54" s="626"/>
      <c r="M54" s="626">
        <f>M40-M52</f>
        <v>167002.08391473652</v>
      </c>
      <c r="N54" s="626"/>
      <c r="O54" s="626">
        <f>O40-O52</f>
        <v>186618.02057202847</v>
      </c>
      <c r="P54" s="626"/>
      <c r="Q54" s="626">
        <f>Q40-Q52</f>
        <v>206486.32630053579</v>
      </c>
      <c r="R54" s="626"/>
      <c r="S54" s="626">
        <f>S40-S52</f>
        <v>226604.93058430217</v>
      </c>
      <c r="T54" s="626"/>
      <c r="U54" s="626">
        <f>U40-U52</f>
        <v>246971.41719571463</v>
      </c>
      <c r="V54" s="626"/>
      <c r="W54" s="626">
        <f>W40-W52</f>
        <v>267583.00526084576</v>
      </c>
      <c r="X54" s="626"/>
      <c r="Y54" s="626">
        <f>Y40-Y52</f>
        <v>288436.52949142468</v>
      </c>
      <c r="Z54" s="626"/>
      <c r="AA54" s="626">
        <f>AA40-AA52</f>
        <v>309528.41955002176</v>
      </c>
      <c r="AB54" s="626"/>
      <c r="AC54" s="626">
        <f>AC40-AC52</f>
        <v>330854.67851373658</v>
      </c>
      <c r="AD54" s="626"/>
      <c r="AE54" s="626">
        <f>AE40-AE52</f>
        <v>352410.86040038941</v>
      </c>
      <c r="AF54" s="626"/>
      <c r="AG54" s="626">
        <f>AG40-AG52</f>
        <v>374192.04671979806</v>
      </c>
      <c r="AH54" s="626"/>
      <c r="AI54" s="626"/>
    </row>
    <row r="55" spans="1:35">
      <c r="A55" s="608"/>
      <c r="B55" s="608"/>
      <c r="C55" s="652"/>
      <c r="D55" s="608"/>
      <c r="E55" s="635"/>
      <c r="F55" s="635"/>
      <c r="G55" s="635"/>
      <c r="H55" s="635"/>
      <c r="I55" s="635"/>
      <c r="J55" s="635"/>
      <c r="K55" s="635"/>
      <c r="L55" s="635"/>
      <c r="M55" s="635"/>
      <c r="N55" s="635"/>
      <c r="O55" s="635"/>
      <c r="P55" s="635"/>
      <c r="Q55" s="635"/>
      <c r="R55" s="635"/>
      <c r="S55" s="635"/>
      <c r="T55" s="635"/>
      <c r="U55" s="635"/>
      <c r="V55" s="635"/>
      <c r="W55" s="635"/>
      <c r="X55" s="635"/>
      <c r="Y55" s="635"/>
      <c r="Z55" s="635"/>
      <c r="AA55" s="635"/>
      <c r="AB55" s="635"/>
      <c r="AC55" s="635"/>
      <c r="AD55" s="635"/>
      <c r="AE55" s="635"/>
      <c r="AF55" s="635"/>
      <c r="AG55" s="635"/>
      <c r="AH55" s="635"/>
      <c r="AI55" s="635"/>
    </row>
    <row r="56" spans="1:35">
      <c r="A56" s="626" t="s">
        <v>1239</v>
      </c>
      <c r="B56" s="626"/>
      <c r="C56" s="1455"/>
      <c r="D56" s="626"/>
      <c r="E56" s="655">
        <f>E54</f>
        <v>91092.332556521636</v>
      </c>
      <c r="F56" s="655"/>
      <c r="G56" s="655">
        <f t="shared" ref="G56" si="15">G54</f>
        <v>109684.38329652161</v>
      </c>
      <c r="H56" s="655"/>
      <c r="I56" s="655">
        <f>I54</f>
        <v>128533.97935002123</v>
      </c>
      <c r="J56" s="655"/>
      <c r="K56" s="655">
        <v>2025.3974508359097</v>
      </c>
      <c r="L56" s="626"/>
      <c r="M56" s="655"/>
      <c r="N56" s="626"/>
      <c r="O56" s="655"/>
      <c r="P56" s="626"/>
      <c r="Q56" s="655"/>
      <c r="R56" s="626"/>
      <c r="S56" s="655"/>
      <c r="T56" s="626"/>
      <c r="U56" s="655"/>
      <c r="V56" s="626"/>
      <c r="W56" s="655"/>
      <c r="X56" s="626"/>
      <c r="Y56" s="626"/>
      <c r="Z56" s="626"/>
      <c r="AA56" s="626"/>
      <c r="AB56" s="626"/>
      <c r="AC56" s="626"/>
      <c r="AD56" s="626"/>
      <c r="AE56" s="626"/>
      <c r="AF56" s="626"/>
      <c r="AG56" s="626"/>
      <c r="AH56" s="626"/>
      <c r="AI56" s="626"/>
    </row>
    <row r="57" spans="1:35">
      <c r="A57" s="608"/>
      <c r="B57" s="608"/>
      <c r="C57" s="652"/>
      <c r="D57" s="608"/>
      <c r="E57" s="635"/>
      <c r="F57" s="635"/>
      <c r="G57" s="635"/>
      <c r="H57" s="635"/>
      <c r="I57" s="635"/>
      <c r="J57" s="635"/>
      <c r="K57" s="635"/>
      <c r="L57" s="635"/>
      <c r="M57" s="635"/>
      <c r="N57" s="635"/>
      <c r="O57" s="635"/>
      <c r="P57" s="635"/>
      <c r="Q57" s="635"/>
      <c r="R57" s="635"/>
      <c r="S57" s="635"/>
      <c r="T57" s="635"/>
      <c r="U57" s="635"/>
      <c r="V57" s="635"/>
      <c r="W57" s="635"/>
      <c r="X57" s="635"/>
      <c r="Y57" s="635"/>
      <c r="Z57" s="635"/>
      <c r="AA57" s="635"/>
      <c r="AB57" s="635"/>
      <c r="AC57" s="635"/>
      <c r="AD57" s="635"/>
      <c r="AE57" s="635"/>
      <c r="AF57" s="635"/>
      <c r="AG57" s="635"/>
      <c r="AH57" s="635"/>
      <c r="AI57" s="635"/>
    </row>
    <row r="58" spans="1:35">
      <c r="A58" s="608" t="s">
        <v>1240</v>
      </c>
      <c r="B58" s="608"/>
      <c r="C58" s="652"/>
      <c r="D58" s="608"/>
      <c r="E58" s="635"/>
      <c r="F58" s="635"/>
      <c r="G58" s="635"/>
      <c r="H58" s="635"/>
      <c r="I58" s="635"/>
      <c r="J58" s="635"/>
      <c r="K58" s="635"/>
      <c r="L58" s="635"/>
      <c r="M58" s="635"/>
      <c r="N58" s="635"/>
      <c r="O58" s="635"/>
      <c r="P58" s="635"/>
      <c r="Q58" s="635"/>
      <c r="R58" s="635"/>
      <c r="S58" s="635"/>
      <c r="T58" s="635"/>
      <c r="U58" s="635"/>
      <c r="V58" s="635"/>
      <c r="W58" s="635"/>
      <c r="X58" s="635"/>
      <c r="Y58" s="635"/>
      <c r="Z58" s="635"/>
      <c r="AA58" s="635"/>
      <c r="AB58" s="635"/>
      <c r="AC58" s="635"/>
      <c r="AD58" s="635"/>
      <c r="AE58" s="635"/>
      <c r="AF58" s="635"/>
      <c r="AG58" s="635"/>
      <c r="AH58" s="635"/>
      <c r="AI58" s="635"/>
    </row>
    <row r="59" spans="1:35">
      <c r="A59" s="1452" t="s">
        <v>2426</v>
      </c>
      <c r="B59" s="1452"/>
      <c r="C59" s="1455">
        <v>0.5</v>
      </c>
      <c r="D59" s="626"/>
      <c r="E59" s="655"/>
      <c r="F59" s="655"/>
      <c r="G59" s="655"/>
      <c r="H59" s="655"/>
      <c r="I59" s="655">
        <f>($I$54-$I$56)*$C$59</f>
        <v>0</v>
      </c>
      <c r="J59" s="655"/>
      <c r="K59" s="655">
        <f>(K54-K56)*C59</f>
        <v>72807.430907798844</v>
      </c>
      <c r="L59" s="655"/>
      <c r="M59" s="655">
        <f t="shared" ref="M59:AG59" si="16">M54*$C$59</f>
        <v>83501.041957368259</v>
      </c>
      <c r="N59" s="655"/>
      <c r="O59" s="655">
        <f t="shared" si="16"/>
        <v>93309.010286014236</v>
      </c>
      <c r="P59" s="655"/>
      <c r="Q59" s="655">
        <f t="shared" si="16"/>
        <v>103243.16315026789</v>
      </c>
      <c r="R59" s="655"/>
      <c r="S59" s="655">
        <f t="shared" si="16"/>
        <v>113302.46529215109</v>
      </c>
      <c r="T59" s="655"/>
      <c r="U59" s="655">
        <f t="shared" si="16"/>
        <v>123485.70859785732</v>
      </c>
      <c r="V59" s="655"/>
      <c r="W59" s="655">
        <f t="shared" si="16"/>
        <v>133791.50263042288</v>
      </c>
      <c r="X59" s="655"/>
      <c r="Y59" s="655">
        <f t="shared" si="16"/>
        <v>144218.26474571234</v>
      </c>
      <c r="Z59" s="655"/>
      <c r="AA59" s="655">
        <f t="shared" si="16"/>
        <v>154764.20977501088</v>
      </c>
      <c r="AB59" s="655"/>
      <c r="AC59" s="655">
        <f t="shared" si="16"/>
        <v>165427.33925686829</v>
      </c>
      <c r="AD59" s="655"/>
      <c r="AE59" s="655">
        <f t="shared" si="16"/>
        <v>176205.43020019471</v>
      </c>
      <c r="AF59" s="655"/>
      <c r="AG59" s="655">
        <f t="shared" si="16"/>
        <v>187096.02335989903</v>
      </c>
      <c r="AH59" s="626"/>
      <c r="AI59" s="626"/>
    </row>
    <row r="60" spans="1:35">
      <c r="A60" s="1454" t="s">
        <v>2425</v>
      </c>
      <c r="B60" s="1454"/>
      <c r="C60" s="1455">
        <v>0.5</v>
      </c>
      <c r="D60" s="635"/>
      <c r="E60" s="656"/>
      <c r="F60" s="635"/>
      <c r="G60" s="656"/>
      <c r="H60" s="635"/>
      <c r="I60" s="655">
        <f>I59</f>
        <v>0</v>
      </c>
      <c r="J60" s="635"/>
      <c r="K60" s="655">
        <f>K59</f>
        <v>72807.430907798844</v>
      </c>
      <c r="L60" s="655"/>
      <c r="M60" s="655">
        <f t="shared" ref="M60:AG60" si="17">M59</f>
        <v>83501.041957368259</v>
      </c>
      <c r="N60" s="655"/>
      <c r="O60" s="655">
        <f t="shared" si="17"/>
        <v>93309.010286014236</v>
      </c>
      <c r="P60" s="655"/>
      <c r="Q60" s="655">
        <f t="shared" si="17"/>
        <v>103243.16315026789</v>
      </c>
      <c r="R60" s="655"/>
      <c r="S60" s="655">
        <f t="shared" si="17"/>
        <v>113302.46529215109</v>
      </c>
      <c r="T60" s="655"/>
      <c r="U60" s="655">
        <f t="shared" si="17"/>
        <v>123485.70859785732</v>
      </c>
      <c r="V60" s="655"/>
      <c r="W60" s="655">
        <f t="shared" si="17"/>
        <v>133791.50263042288</v>
      </c>
      <c r="X60" s="655"/>
      <c r="Y60" s="655">
        <f t="shared" si="17"/>
        <v>144218.26474571234</v>
      </c>
      <c r="Z60" s="655"/>
      <c r="AA60" s="655">
        <f t="shared" si="17"/>
        <v>154764.20977501088</v>
      </c>
      <c r="AB60" s="655"/>
      <c r="AC60" s="655">
        <f t="shared" si="17"/>
        <v>165427.33925686829</v>
      </c>
      <c r="AD60" s="655"/>
      <c r="AE60" s="655">
        <f t="shared" si="17"/>
        <v>176205.43020019471</v>
      </c>
      <c r="AF60" s="655"/>
      <c r="AG60" s="655">
        <f t="shared" si="17"/>
        <v>187096.02335989903</v>
      </c>
      <c r="AH60" s="635"/>
      <c r="AI60" s="635"/>
    </row>
    <row r="61" spans="1:35">
      <c r="A61" s="635"/>
      <c r="B61" s="635"/>
      <c r="C61" s="636"/>
      <c r="D61" s="635"/>
      <c r="E61" s="635"/>
      <c r="F61" s="635"/>
      <c r="G61" s="635"/>
      <c r="H61" s="635"/>
      <c r="I61" s="635"/>
      <c r="J61" s="635"/>
      <c r="K61" s="635"/>
      <c r="L61" s="635"/>
      <c r="M61" s="635"/>
      <c r="N61" s="635"/>
      <c r="O61" s="635"/>
      <c r="P61" s="635"/>
      <c r="Q61" s="635"/>
      <c r="R61" s="635"/>
      <c r="S61" s="635"/>
      <c r="T61" s="635"/>
      <c r="U61" s="635"/>
      <c r="V61" s="635"/>
      <c r="W61" s="635"/>
      <c r="X61" s="635"/>
      <c r="Y61" s="635"/>
      <c r="Z61" s="635"/>
      <c r="AA61" s="635"/>
      <c r="AB61" s="635"/>
      <c r="AC61" s="635"/>
      <c r="AD61" s="635"/>
      <c r="AE61" s="635"/>
      <c r="AF61" s="635"/>
      <c r="AG61" s="635"/>
      <c r="AH61" s="635"/>
      <c r="AI61" s="635"/>
    </row>
    <row r="62" spans="1:35">
      <c r="A62" s="635"/>
      <c r="B62" s="635"/>
      <c r="C62" s="636"/>
      <c r="D62" s="635"/>
      <c r="E62" s="635"/>
      <c r="F62" s="635"/>
      <c r="G62" s="635"/>
      <c r="H62" s="635"/>
      <c r="I62" s="635"/>
      <c r="J62" s="635"/>
      <c r="K62" s="635"/>
      <c r="L62" s="635"/>
      <c r="M62" s="635"/>
      <c r="N62" s="635"/>
      <c r="O62" s="635"/>
      <c r="P62" s="635"/>
      <c r="Q62" s="635"/>
      <c r="R62" s="635"/>
      <c r="S62" s="635"/>
      <c r="T62" s="635"/>
      <c r="U62" s="635"/>
      <c r="V62" s="635"/>
      <c r="W62" s="635"/>
      <c r="X62" s="635"/>
      <c r="Y62" s="635"/>
      <c r="Z62" s="635"/>
      <c r="AA62" s="635"/>
      <c r="AB62" s="635"/>
      <c r="AC62" s="635"/>
      <c r="AD62" s="635"/>
      <c r="AE62" s="635"/>
      <c r="AF62" s="635"/>
      <c r="AG62" s="635"/>
      <c r="AH62" s="635"/>
      <c r="AI62" s="635"/>
    </row>
    <row r="63" spans="1:35">
      <c r="A63" s="635" t="s">
        <v>1544</v>
      </c>
      <c r="B63" s="635"/>
      <c r="C63" s="636"/>
      <c r="D63" s="635"/>
      <c r="E63" s="635"/>
      <c r="F63" s="635"/>
      <c r="G63" s="635"/>
      <c r="H63" s="635"/>
      <c r="I63" s="635"/>
      <c r="J63" s="635"/>
      <c r="K63" s="635"/>
      <c r="L63" s="635"/>
      <c r="M63" s="635"/>
      <c r="N63" s="635"/>
      <c r="O63" s="635"/>
      <c r="P63" s="635"/>
      <c r="Q63" s="635"/>
      <c r="R63" s="635"/>
      <c r="S63" s="635"/>
      <c r="T63" s="635"/>
      <c r="U63" s="635"/>
      <c r="V63" s="635"/>
      <c r="W63" s="635"/>
      <c r="X63" s="635"/>
      <c r="Y63" s="635"/>
      <c r="Z63" s="635"/>
      <c r="AA63" s="635"/>
      <c r="AB63" s="635"/>
      <c r="AC63" s="635"/>
      <c r="AD63" s="635"/>
      <c r="AE63" s="635"/>
      <c r="AF63" s="635"/>
      <c r="AG63" s="635"/>
      <c r="AH63" s="635"/>
      <c r="AI63" s="635"/>
    </row>
    <row r="64" spans="1:35">
      <c r="A64" s="635"/>
      <c r="B64" s="635"/>
      <c r="C64" s="636"/>
      <c r="D64" s="635"/>
      <c r="E64" s="635"/>
      <c r="F64" s="635"/>
      <c r="G64" s="635"/>
      <c r="H64" s="635"/>
      <c r="I64" s="635"/>
      <c r="J64" s="635"/>
      <c r="K64" s="635"/>
      <c r="L64" s="635"/>
      <c r="M64" s="635"/>
      <c r="N64" s="635"/>
      <c r="O64" s="635"/>
      <c r="P64" s="635"/>
      <c r="Q64" s="635"/>
      <c r="R64" s="635"/>
      <c r="S64" s="635"/>
      <c r="T64" s="635"/>
      <c r="U64" s="635"/>
      <c r="V64" s="635"/>
      <c r="W64" s="635"/>
      <c r="X64" s="635"/>
      <c r="Y64" s="635"/>
      <c r="Z64" s="635"/>
      <c r="AA64" s="635"/>
      <c r="AB64" s="635"/>
      <c r="AC64" s="635"/>
      <c r="AD64" s="635"/>
      <c r="AE64" s="635"/>
      <c r="AF64" s="635"/>
      <c r="AG64" s="635"/>
      <c r="AH64" s="635"/>
      <c r="AI64" s="635"/>
    </row>
    <row r="65" spans="1:35" ht="30" customHeight="1">
      <c r="A65" s="2537" t="s">
        <v>1241</v>
      </c>
      <c r="B65" s="2537"/>
      <c r="C65" s="2537"/>
      <c r="D65" s="2537"/>
      <c r="E65" s="2537"/>
      <c r="F65" s="2537"/>
      <c r="G65" s="2537"/>
      <c r="H65" s="2537"/>
      <c r="I65" s="2537"/>
      <c r="J65" s="2537"/>
      <c r="K65" s="2537"/>
      <c r="L65" s="2537"/>
      <c r="M65" s="2537"/>
      <c r="N65" s="2537"/>
      <c r="O65" s="2537"/>
      <c r="P65" s="2537"/>
      <c r="Q65" s="2537"/>
      <c r="R65" s="2537"/>
      <c r="S65" s="2537"/>
      <c r="T65" s="2537"/>
      <c r="U65" s="2537"/>
      <c r="V65" s="2537"/>
      <c r="W65" s="2537"/>
      <c r="X65" s="2537"/>
      <c r="Y65" s="2537"/>
      <c r="Z65" s="2537"/>
      <c r="AA65" s="2537"/>
      <c r="AB65" s="2537"/>
      <c r="AC65" s="2537"/>
      <c r="AD65" s="2537"/>
      <c r="AE65" s="2537"/>
      <c r="AF65" s="2537"/>
      <c r="AG65" s="2537"/>
      <c r="AH65" s="657"/>
      <c r="AI65" s="657"/>
    </row>
    <row r="66" spans="1:35" hidden="1">
      <c r="A66" s="632"/>
      <c r="B66" s="632"/>
      <c r="C66" s="634"/>
      <c r="D66" s="632"/>
      <c r="E66" s="632"/>
      <c r="F66" s="632"/>
      <c r="G66" s="632"/>
      <c r="H66" s="632"/>
      <c r="I66" s="632"/>
      <c r="J66" s="632"/>
      <c r="K66" s="632"/>
      <c r="L66" s="632"/>
      <c r="M66" s="632"/>
      <c r="N66" s="632"/>
      <c r="O66" s="632"/>
      <c r="P66" s="632"/>
      <c r="Q66" s="632"/>
      <c r="R66" s="632"/>
      <c r="S66" s="632"/>
      <c r="T66" s="632"/>
      <c r="U66" s="632"/>
      <c r="V66" s="632"/>
      <c r="W66" s="632"/>
      <c r="X66" s="632"/>
      <c r="Y66" s="632"/>
      <c r="Z66" s="632"/>
      <c r="AA66" s="632"/>
      <c r="AB66" s="632"/>
      <c r="AC66" s="632"/>
      <c r="AD66" s="632"/>
      <c r="AE66" s="632"/>
      <c r="AF66" s="632"/>
      <c r="AG66" s="632"/>
      <c r="AH66" s="632"/>
      <c r="AI66" s="632"/>
    </row>
    <row r="67" spans="1:35" hidden="1">
      <c r="C67" s="634"/>
    </row>
    <row r="68" spans="1:35" hidden="1">
      <c r="C68" s="634"/>
    </row>
    <row r="69" spans="1:35" hidden="1">
      <c r="C69" s="634"/>
    </row>
    <row r="70" spans="1:35" hidden="1">
      <c r="C70" s="634"/>
    </row>
    <row r="71" spans="1:35" hidden="1">
      <c r="C71" s="634"/>
    </row>
    <row r="72" spans="1:35" hidden="1">
      <c r="C72" s="634"/>
    </row>
    <row r="73" spans="1:35" hidden="1">
      <c r="C73" s="634"/>
    </row>
    <row r="74" spans="1:35" hidden="1">
      <c r="C74" s="634"/>
    </row>
    <row r="75" spans="1:35" hidden="1">
      <c r="C75" s="634"/>
    </row>
    <row r="76" spans="1:35" hidden="1">
      <c r="C76" s="634"/>
    </row>
    <row r="77" spans="1:35" hidden="1">
      <c r="C77" s="634"/>
    </row>
    <row r="78" spans="1:35" hidden="1">
      <c r="C78" s="634"/>
    </row>
    <row r="79" spans="1:35" hidden="1">
      <c r="C79" s="634"/>
    </row>
    <row r="80" spans="1:35" hidden="1">
      <c r="C80" s="634"/>
    </row>
    <row r="81" spans="3:3" hidden="1">
      <c r="C81" s="634"/>
    </row>
    <row r="82" spans="3:3" hidden="1">
      <c r="C82" s="634"/>
    </row>
    <row r="83" spans="3:3" hidden="1">
      <c r="C83" s="634"/>
    </row>
    <row r="84" spans="3:3" hidden="1">
      <c r="C84" s="634"/>
    </row>
    <row r="85" spans="3:3" hidden="1">
      <c r="C85" s="634"/>
    </row>
    <row r="86" spans="3:3" hidden="1">
      <c r="C86" s="634"/>
    </row>
    <row r="87" spans="3:3" hidden="1">
      <c r="C87" s="634"/>
    </row>
    <row r="88" spans="3:3" hidden="1">
      <c r="C88" s="634"/>
    </row>
    <row r="89" spans="3:3" hidden="1">
      <c r="C89" s="634"/>
    </row>
    <row r="90" spans="3:3" hidden="1">
      <c r="C90" s="634"/>
    </row>
    <row r="91" spans="3:3" hidden="1">
      <c r="C91" s="634"/>
    </row>
    <row r="92" spans="3:3" hidden="1">
      <c r="C92" s="634"/>
    </row>
    <row r="93" spans="3:3" hidden="1">
      <c r="C93" s="634"/>
    </row>
    <row r="94" spans="3:3" hidden="1">
      <c r="C94" s="634"/>
    </row>
    <row r="95" spans="3:3" hidden="1">
      <c r="C95" s="634"/>
    </row>
    <row r="96" spans="3:3" hidden="1">
      <c r="C96" s="634"/>
    </row>
    <row r="97" spans="3:3" hidden="1">
      <c r="C97" s="634"/>
    </row>
    <row r="98" spans="3:3" hidden="1">
      <c r="C98" s="634"/>
    </row>
    <row r="99" spans="3:3" hidden="1">
      <c r="C99" s="634"/>
    </row>
    <row r="100" spans="3:3" hidden="1">
      <c r="C100" s="634"/>
    </row>
    <row r="101" spans="3:3" hidden="1">
      <c r="C101" s="634"/>
    </row>
    <row r="102" spans="3:3" hidden="1">
      <c r="C102" s="634"/>
    </row>
    <row r="103" spans="3:3" hidden="1">
      <c r="C103" s="634"/>
    </row>
    <row r="104" spans="3:3" hidden="1">
      <c r="C104" s="634"/>
    </row>
    <row r="105" spans="3:3" hidden="1">
      <c r="C105" s="634"/>
    </row>
    <row r="106" spans="3:3" hidden="1">
      <c r="C106" s="634"/>
    </row>
    <row r="107" spans="3:3" hidden="1">
      <c r="C107" s="634"/>
    </row>
    <row r="108" spans="3:3" hidden="1">
      <c r="C108" s="634"/>
    </row>
    <row r="109" spans="3:3" hidden="1">
      <c r="C109" s="634"/>
    </row>
    <row r="110" spans="3:3" hidden="1">
      <c r="C110" s="634"/>
    </row>
    <row r="111" spans="3:3" hidden="1">
      <c r="C111" s="634"/>
    </row>
    <row r="112" spans="3:3" hidden="1">
      <c r="C112" s="634"/>
    </row>
    <row r="113" spans="3:3" hidden="1">
      <c r="C113" s="634"/>
    </row>
    <row r="114" spans="3:3" hidden="1">
      <c r="C114" s="634"/>
    </row>
    <row r="115" spans="3:3" hidden="1">
      <c r="C115" s="634"/>
    </row>
    <row r="116" spans="3:3" hidden="1">
      <c r="C116" s="634"/>
    </row>
    <row r="117" spans="3:3" hidden="1">
      <c r="C117" s="634"/>
    </row>
    <row r="118" spans="3:3" hidden="1">
      <c r="C118" s="634"/>
    </row>
    <row r="119" spans="3:3" hidden="1">
      <c r="C119" s="634"/>
    </row>
    <row r="120" spans="3:3" hidden="1">
      <c r="C120" s="634"/>
    </row>
    <row r="121" spans="3:3" hidden="1">
      <c r="C121" s="634"/>
    </row>
    <row r="122" spans="3:3" hidden="1">
      <c r="C122" s="634"/>
    </row>
    <row r="123" spans="3:3" hidden="1">
      <c r="C123" s="634"/>
    </row>
    <row r="124" spans="3:3" hidden="1">
      <c r="C124" s="634"/>
    </row>
    <row r="125" spans="3:3" hidden="1">
      <c r="C125" s="634"/>
    </row>
    <row r="126" spans="3:3" hidden="1">
      <c r="C126" s="634"/>
    </row>
    <row r="127" spans="3:3" hidden="1">
      <c r="C127" s="634"/>
    </row>
    <row r="128" spans="3:3" hidden="1">
      <c r="C128" s="634"/>
    </row>
    <row r="129" spans="3:3" hidden="1">
      <c r="C129" s="634"/>
    </row>
    <row r="130" spans="3:3" hidden="1">
      <c r="C130" s="634"/>
    </row>
    <row r="131" spans="3:3" hidden="1">
      <c r="C131" s="634"/>
    </row>
    <row r="132" spans="3:3" hidden="1">
      <c r="C132" s="634"/>
    </row>
    <row r="133" spans="3:3" hidden="1">
      <c r="C133" s="634"/>
    </row>
    <row r="134" spans="3:3" hidden="1">
      <c r="C134" s="634"/>
    </row>
    <row r="135" spans="3:3" hidden="1">
      <c r="C135" s="634"/>
    </row>
    <row r="136" spans="3:3" hidden="1">
      <c r="C136" s="634"/>
    </row>
    <row r="137" spans="3:3" hidden="1">
      <c r="C137" s="634"/>
    </row>
    <row r="138" spans="3:3" hidden="1">
      <c r="C138" s="634"/>
    </row>
    <row r="139" spans="3:3" hidden="1">
      <c r="C139" s="634"/>
    </row>
    <row r="140" spans="3:3" hidden="1">
      <c r="C140" s="634"/>
    </row>
    <row r="141" spans="3:3" hidden="1">
      <c r="C141" s="634"/>
    </row>
    <row r="142" spans="3:3" hidden="1">
      <c r="C142" s="634"/>
    </row>
    <row r="143" spans="3:3" hidden="1">
      <c r="C143" s="634"/>
    </row>
    <row r="144" spans="3:3" hidden="1">
      <c r="C144" s="634"/>
    </row>
    <row r="145" spans="3:3" hidden="1">
      <c r="C145" s="634"/>
    </row>
    <row r="146" spans="3:3" hidden="1">
      <c r="C146" s="634"/>
    </row>
    <row r="147" spans="3:3" hidden="1">
      <c r="C147" s="634"/>
    </row>
    <row r="148" spans="3:3" hidden="1">
      <c r="C148" s="634"/>
    </row>
    <row r="149" spans="3:3" hidden="1">
      <c r="C149" s="634"/>
    </row>
    <row r="150" spans="3:3" hidden="1">
      <c r="C150" s="634"/>
    </row>
    <row r="151" spans="3:3" hidden="1">
      <c r="C151" s="634"/>
    </row>
    <row r="152" spans="3:3" hidden="1">
      <c r="C152" s="634"/>
    </row>
    <row r="153" spans="3:3" hidden="1">
      <c r="C153" s="634"/>
    </row>
    <row r="154" spans="3:3" hidden="1">
      <c r="C154" s="634"/>
    </row>
    <row r="155" spans="3:3" hidden="1">
      <c r="C155" s="634"/>
    </row>
    <row r="156" spans="3:3" hidden="1">
      <c r="C156" s="634"/>
    </row>
    <row r="157" spans="3:3" hidden="1">
      <c r="C157" s="634"/>
    </row>
    <row r="158" spans="3:3" hidden="1">
      <c r="C158" s="634"/>
    </row>
    <row r="159" spans="3:3" hidden="1">
      <c r="C159" s="634"/>
    </row>
    <row r="160" spans="3:3" hidden="1">
      <c r="C160" s="634"/>
    </row>
    <row r="161" spans="3:3" hidden="1">
      <c r="C161" s="634"/>
    </row>
    <row r="162" spans="3:3" hidden="1">
      <c r="C162" s="634"/>
    </row>
    <row r="163" spans="3:3" hidden="1">
      <c r="C163" s="634"/>
    </row>
    <row r="164" spans="3:3" hidden="1">
      <c r="C164" s="634"/>
    </row>
    <row r="165" spans="3:3" hidden="1">
      <c r="C165" s="634"/>
    </row>
    <row r="166" spans="3:3" hidden="1">
      <c r="C166" s="634"/>
    </row>
    <row r="167" spans="3:3" hidden="1">
      <c r="C167" s="634"/>
    </row>
    <row r="168" spans="3:3" hidden="1">
      <c r="C168" s="634"/>
    </row>
    <row r="169" spans="3:3" hidden="1">
      <c r="C169" s="634"/>
    </row>
    <row r="170" spans="3:3" hidden="1">
      <c r="C170" s="634"/>
    </row>
    <row r="171" spans="3:3" hidden="1">
      <c r="C171" s="634"/>
    </row>
    <row r="172" spans="3:3" hidden="1">
      <c r="C172" s="634"/>
    </row>
    <row r="173" spans="3:3" hidden="1">
      <c r="C173" s="634"/>
    </row>
    <row r="174" spans="3:3" hidden="1">
      <c r="C174" s="634"/>
    </row>
    <row r="175" spans="3:3" hidden="1">
      <c r="C175" s="634"/>
    </row>
    <row r="176" spans="3:3" hidden="1">
      <c r="C176" s="634"/>
    </row>
    <row r="177" spans="3:3" hidden="1">
      <c r="C177" s="634"/>
    </row>
    <row r="178" spans="3:3" hidden="1">
      <c r="C178" s="634"/>
    </row>
    <row r="179" spans="3:3" hidden="1">
      <c r="C179" s="634"/>
    </row>
    <row r="180" spans="3:3" hidden="1">
      <c r="C180" s="634"/>
    </row>
    <row r="181" spans="3:3" hidden="1">
      <c r="C181" s="634"/>
    </row>
    <row r="182" spans="3:3" hidden="1">
      <c r="C182" s="634"/>
    </row>
    <row r="183" spans="3:3" hidden="1">
      <c r="C183" s="634"/>
    </row>
    <row r="184" spans="3:3" hidden="1">
      <c r="C184" s="634"/>
    </row>
    <row r="185" spans="3:3" hidden="1">
      <c r="C185" s="634"/>
    </row>
    <row r="186" spans="3:3" hidden="1">
      <c r="C186" s="634"/>
    </row>
    <row r="187" spans="3:3" hidden="1">
      <c r="C187" s="634"/>
    </row>
    <row r="188" spans="3:3" hidden="1">
      <c r="C188" s="634"/>
    </row>
    <row r="189" spans="3:3" hidden="1">
      <c r="C189" s="634"/>
    </row>
    <row r="190" spans="3:3" hidden="1">
      <c r="C190" s="634"/>
    </row>
    <row r="191" spans="3:3" hidden="1">
      <c r="C191" s="634"/>
    </row>
    <row r="192" spans="3:3" hidden="1">
      <c r="C192" s="634"/>
    </row>
    <row r="193" spans="3:3" hidden="1">
      <c r="C193" s="634"/>
    </row>
    <row r="194" spans="3:3" hidden="1">
      <c r="C194" s="634"/>
    </row>
    <row r="195" spans="3:3" hidden="1">
      <c r="C195" s="634"/>
    </row>
    <row r="196" spans="3:3" hidden="1">
      <c r="C196" s="634"/>
    </row>
    <row r="197" spans="3:3" hidden="1">
      <c r="C197" s="634"/>
    </row>
    <row r="198" spans="3:3" hidden="1">
      <c r="C198" s="634"/>
    </row>
    <row r="199" spans="3:3" hidden="1">
      <c r="C199" s="634"/>
    </row>
    <row r="200" spans="3:3" hidden="1">
      <c r="C200" s="634"/>
    </row>
    <row r="201" spans="3:3" hidden="1">
      <c r="C201" s="634"/>
    </row>
    <row r="202" spans="3:3" hidden="1">
      <c r="C202" s="634"/>
    </row>
    <row r="203" spans="3:3" hidden="1">
      <c r="C203" s="634"/>
    </row>
    <row r="204" spans="3:3" hidden="1">
      <c r="C204" s="634"/>
    </row>
    <row r="205" spans="3:3" hidden="1">
      <c r="C205" s="634"/>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65:AG65"/>
  </mergeCells>
  <printOptions verticalCentered="1"/>
  <pageMargins left="0.7" right="0.7" top="0.75" bottom="0.75" header="0.3" footer="0.3"/>
  <pageSetup paperSize="5" scale="55" firstPageNumber="46" orientation="landscape" useFirstPageNumber="1" r:id="rId2"/>
  <headerFooter>
    <oddFooter>&amp;LMay 31, 2018 Version&amp;C&amp;P&amp;R&amp;A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XFC34"/>
  <sheetViews>
    <sheetView view="pageBreakPreview" topLeftCell="A4" zoomScaleNormal="100" zoomScaleSheetLayoutView="100" workbookViewId="0">
      <selection activeCell="B4" sqref="B4"/>
    </sheetView>
  </sheetViews>
  <sheetFormatPr defaultColWidth="0" defaultRowHeight="14.25" zeroHeight="1"/>
  <cols>
    <col min="1" max="3" width="15.5703125" style="530" customWidth="1"/>
    <col min="4" max="4" width="3.5703125" style="530" customWidth="1"/>
    <col min="5" max="6" width="15.5703125" style="530" customWidth="1"/>
    <col min="7" max="7" width="3.5703125" style="479" customWidth="1"/>
    <col min="8" max="9" width="15.5703125" style="530" customWidth="1"/>
    <col min="10" max="16383" width="8.85546875" style="530" hidden="1"/>
    <col min="16384" max="16384" width="0.42578125" style="530" customWidth="1"/>
  </cols>
  <sheetData>
    <row r="1" spans="1:9">
      <c r="A1" s="2538" t="s">
        <v>1324</v>
      </c>
      <c r="B1" s="2538"/>
      <c r="C1" s="2538"/>
      <c r="D1" s="2538"/>
      <c r="E1" s="2538"/>
      <c r="F1" s="2538"/>
      <c r="G1" s="2538"/>
      <c r="H1" s="2538"/>
      <c r="I1" s="2538"/>
    </row>
    <row r="2" spans="1:9">
      <c r="A2" s="986"/>
      <c r="B2" s="985"/>
      <c r="C2" s="985"/>
      <c r="D2" s="985"/>
      <c r="E2" s="985"/>
      <c r="F2" s="985"/>
      <c r="G2" s="986"/>
      <c r="H2" s="985"/>
      <c r="I2" s="985"/>
    </row>
    <row r="3" spans="1:9" ht="105" customHeight="1">
      <c r="A3" s="987" t="s">
        <v>1317</v>
      </c>
      <c r="B3" s="987" t="s">
        <v>1545</v>
      </c>
      <c r="C3" s="773" t="s">
        <v>1319</v>
      </c>
      <c r="D3" s="985"/>
      <c r="E3" s="773" t="s">
        <v>1320</v>
      </c>
      <c r="F3" s="987" t="s">
        <v>1321</v>
      </c>
      <c r="G3" s="988"/>
      <c r="H3" s="987" t="s">
        <v>1318</v>
      </c>
      <c r="I3" s="987" t="s">
        <v>1322</v>
      </c>
    </row>
    <row r="4" spans="1:9">
      <c r="A4" s="989" t="str">
        <f>Application!$B691</f>
        <v>2 Bedrooms</v>
      </c>
      <c r="B4" s="997">
        <f>Application!$G691</f>
        <v>20</v>
      </c>
      <c r="C4" s="989">
        <f>Application!$K691</f>
        <v>733</v>
      </c>
      <c r="D4" s="990"/>
      <c r="E4" s="774"/>
      <c r="F4" s="991">
        <f>$E4*$B4</f>
        <v>0</v>
      </c>
      <c r="G4" s="992"/>
      <c r="H4" s="989">
        <f>IF($E4=0,0,MAX($E4-$C4,0))</f>
        <v>0</v>
      </c>
      <c r="I4" s="991">
        <f>IF($H4=0,0,($H4*$B4))</f>
        <v>0</v>
      </c>
    </row>
    <row r="5" spans="1:9">
      <c r="A5" s="989" t="str">
        <f>Application!$B692</f>
        <v>2 Bedrooms</v>
      </c>
      <c r="B5" s="997">
        <f>Application!$G692</f>
        <v>44</v>
      </c>
      <c r="C5" s="989">
        <f>Application!$K692</f>
        <v>1253</v>
      </c>
      <c r="D5" s="990"/>
      <c r="E5" s="774"/>
      <c r="F5" s="991">
        <f t="shared" ref="F5:F28" si="0">$E5*$B5</f>
        <v>0</v>
      </c>
      <c r="G5" s="992"/>
      <c r="H5" s="989">
        <f t="shared" ref="H5:H28" si="1">IF($E5=0,0,MAX($E5-$C5,0))</f>
        <v>0</v>
      </c>
      <c r="I5" s="991">
        <f t="shared" ref="I5:I28" si="2">IF($H5=0,0,($H5*$B5))</f>
        <v>0</v>
      </c>
    </row>
    <row r="6" spans="1:9">
      <c r="A6" s="989" t="str">
        <f>Application!$B693</f>
        <v>2 Bedrooms</v>
      </c>
      <c r="B6" s="997">
        <f>Application!$G693</f>
        <v>22</v>
      </c>
      <c r="C6" s="989">
        <f>Application!$K693</f>
        <v>1513</v>
      </c>
      <c r="D6" s="990"/>
      <c r="E6" s="774"/>
      <c r="F6" s="991">
        <f t="shared" si="0"/>
        <v>0</v>
      </c>
      <c r="G6" s="992"/>
      <c r="H6" s="989">
        <f t="shared" si="1"/>
        <v>0</v>
      </c>
      <c r="I6" s="991">
        <f t="shared" si="2"/>
        <v>0</v>
      </c>
    </row>
    <row r="7" spans="1:9">
      <c r="A7" s="989" t="str">
        <f>Application!$B694</f>
        <v>3 Bedrooms</v>
      </c>
      <c r="B7" s="997">
        <f>Application!$G694</f>
        <v>3</v>
      </c>
      <c r="C7" s="989">
        <f>Application!$K694</f>
        <v>842.6</v>
      </c>
      <c r="D7" s="990"/>
      <c r="E7" s="774"/>
      <c r="F7" s="991">
        <f t="shared" si="0"/>
        <v>0</v>
      </c>
      <c r="G7" s="992"/>
      <c r="H7" s="989">
        <f t="shared" si="1"/>
        <v>0</v>
      </c>
      <c r="I7" s="991">
        <f t="shared" si="2"/>
        <v>0</v>
      </c>
    </row>
    <row r="8" spans="1:9">
      <c r="A8" s="989" t="str">
        <f>Application!$B695</f>
        <v>3 Bedrooms</v>
      </c>
      <c r="B8" s="997">
        <f>Application!$G695</f>
        <v>3</v>
      </c>
      <c r="C8" s="989">
        <f>Application!$K695</f>
        <v>1443</v>
      </c>
      <c r="D8" s="990"/>
      <c r="E8" s="774"/>
      <c r="F8" s="991">
        <f t="shared" si="0"/>
        <v>0</v>
      </c>
      <c r="G8" s="992"/>
      <c r="H8" s="989">
        <f t="shared" si="1"/>
        <v>0</v>
      </c>
      <c r="I8" s="991">
        <f t="shared" si="2"/>
        <v>0</v>
      </c>
    </row>
    <row r="9" spans="1:9">
      <c r="A9" s="989" t="str">
        <f>Application!$B696</f>
        <v>3 Bedrooms</v>
      </c>
      <c r="B9" s="997">
        <f>Application!$G696</f>
        <v>23</v>
      </c>
      <c r="C9" s="989">
        <f>Application!$K696</f>
        <v>1743.2</v>
      </c>
      <c r="D9" s="990"/>
      <c r="E9" s="774"/>
      <c r="F9" s="991">
        <f t="shared" si="0"/>
        <v>0</v>
      </c>
      <c r="G9" s="992"/>
      <c r="H9" s="989">
        <f t="shared" si="1"/>
        <v>0</v>
      </c>
      <c r="I9" s="991">
        <f t="shared" si="2"/>
        <v>0</v>
      </c>
    </row>
    <row r="10" spans="1:9">
      <c r="A10" s="989">
        <f>Application!$B697</f>
        <v>0</v>
      </c>
      <c r="B10" s="997">
        <f>Application!$G697</f>
        <v>0</v>
      </c>
      <c r="C10" s="989">
        <f>Application!$K697</f>
        <v>0</v>
      </c>
      <c r="D10" s="990"/>
      <c r="E10" s="774"/>
      <c r="F10" s="991">
        <f t="shared" si="0"/>
        <v>0</v>
      </c>
      <c r="G10" s="992"/>
      <c r="H10" s="989">
        <f t="shared" si="1"/>
        <v>0</v>
      </c>
      <c r="I10" s="991">
        <f t="shared" si="2"/>
        <v>0</v>
      </c>
    </row>
    <row r="11" spans="1:9">
      <c r="A11" s="989">
        <f>Application!$B698</f>
        <v>0</v>
      </c>
      <c r="B11" s="997">
        <f>Application!$G698</f>
        <v>0</v>
      </c>
      <c r="C11" s="989">
        <f>Application!$K698</f>
        <v>0</v>
      </c>
      <c r="D11" s="990"/>
      <c r="E11" s="774"/>
      <c r="F11" s="991">
        <f t="shared" si="0"/>
        <v>0</v>
      </c>
      <c r="G11" s="992"/>
      <c r="H11" s="989">
        <f t="shared" si="1"/>
        <v>0</v>
      </c>
      <c r="I11" s="991">
        <f t="shared" si="2"/>
        <v>0</v>
      </c>
    </row>
    <row r="12" spans="1:9">
      <c r="A12" s="989">
        <f>Application!$B699</f>
        <v>0</v>
      </c>
      <c r="B12" s="997">
        <f>Application!$G699</f>
        <v>0</v>
      </c>
      <c r="C12" s="989">
        <f>Application!$K699</f>
        <v>0</v>
      </c>
      <c r="D12" s="990"/>
      <c r="E12" s="774"/>
      <c r="F12" s="991">
        <f t="shared" si="0"/>
        <v>0</v>
      </c>
      <c r="G12" s="992"/>
      <c r="H12" s="989">
        <f t="shared" si="1"/>
        <v>0</v>
      </c>
      <c r="I12" s="991">
        <f t="shared" si="2"/>
        <v>0</v>
      </c>
    </row>
    <row r="13" spans="1:9">
      <c r="A13" s="989">
        <f>Application!$B700</f>
        <v>0</v>
      </c>
      <c r="B13" s="997">
        <f>Application!$G700</f>
        <v>0</v>
      </c>
      <c r="C13" s="989">
        <f>Application!$K700</f>
        <v>0</v>
      </c>
      <c r="D13" s="990"/>
      <c r="E13" s="774"/>
      <c r="F13" s="991">
        <f t="shared" si="0"/>
        <v>0</v>
      </c>
      <c r="G13" s="992"/>
      <c r="H13" s="989">
        <f t="shared" si="1"/>
        <v>0</v>
      </c>
      <c r="I13" s="991">
        <f t="shared" si="2"/>
        <v>0</v>
      </c>
    </row>
    <row r="14" spans="1:9">
      <c r="A14" s="989">
        <f>Application!$B701</f>
        <v>0</v>
      </c>
      <c r="B14" s="997">
        <f>Application!$G701</f>
        <v>0</v>
      </c>
      <c r="C14" s="989">
        <f>Application!$K701</f>
        <v>0</v>
      </c>
      <c r="D14" s="990"/>
      <c r="E14" s="774"/>
      <c r="F14" s="991">
        <f t="shared" si="0"/>
        <v>0</v>
      </c>
      <c r="G14" s="992"/>
      <c r="H14" s="989">
        <f t="shared" si="1"/>
        <v>0</v>
      </c>
      <c r="I14" s="991">
        <f t="shared" si="2"/>
        <v>0</v>
      </c>
    </row>
    <row r="15" spans="1:9">
      <c r="A15" s="989">
        <f>Application!$B702</f>
        <v>0</v>
      </c>
      <c r="B15" s="997">
        <f>Application!$G702</f>
        <v>0</v>
      </c>
      <c r="C15" s="989">
        <f>Application!$K702</f>
        <v>0</v>
      </c>
      <c r="D15" s="990"/>
      <c r="E15" s="774"/>
      <c r="F15" s="991">
        <f t="shared" si="0"/>
        <v>0</v>
      </c>
      <c r="G15" s="992"/>
      <c r="H15" s="989">
        <f t="shared" si="1"/>
        <v>0</v>
      </c>
      <c r="I15" s="991">
        <f t="shared" si="2"/>
        <v>0</v>
      </c>
    </row>
    <row r="16" spans="1:9">
      <c r="A16" s="989">
        <f>Application!$B703</f>
        <v>0</v>
      </c>
      <c r="B16" s="997">
        <f>Application!$G703</f>
        <v>0</v>
      </c>
      <c r="C16" s="989">
        <f>Application!$K703</f>
        <v>0</v>
      </c>
      <c r="D16" s="990"/>
      <c r="E16" s="774"/>
      <c r="F16" s="991">
        <f t="shared" si="0"/>
        <v>0</v>
      </c>
      <c r="G16" s="992"/>
      <c r="H16" s="989">
        <f t="shared" si="1"/>
        <v>0</v>
      </c>
      <c r="I16" s="991">
        <f t="shared" si="2"/>
        <v>0</v>
      </c>
    </row>
    <row r="17" spans="1:9">
      <c r="A17" s="989">
        <f>Application!$B704</f>
        <v>0</v>
      </c>
      <c r="B17" s="997">
        <f>Application!$G704</f>
        <v>0</v>
      </c>
      <c r="C17" s="989">
        <f>Application!$K704</f>
        <v>0</v>
      </c>
      <c r="D17" s="990"/>
      <c r="E17" s="774"/>
      <c r="F17" s="991">
        <f t="shared" si="0"/>
        <v>0</v>
      </c>
      <c r="G17" s="992"/>
      <c r="H17" s="989">
        <f t="shared" si="1"/>
        <v>0</v>
      </c>
      <c r="I17" s="991">
        <f t="shared" si="2"/>
        <v>0</v>
      </c>
    </row>
    <row r="18" spans="1:9">
      <c r="A18" s="989">
        <f>Application!$B705</f>
        <v>0</v>
      </c>
      <c r="B18" s="997">
        <f>Application!$G705</f>
        <v>0</v>
      </c>
      <c r="C18" s="989">
        <f>Application!$K705</f>
        <v>0</v>
      </c>
      <c r="D18" s="990"/>
      <c r="E18" s="774"/>
      <c r="F18" s="991">
        <f t="shared" si="0"/>
        <v>0</v>
      </c>
      <c r="G18" s="992"/>
      <c r="H18" s="989">
        <f t="shared" si="1"/>
        <v>0</v>
      </c>
      <c r="I18" s="991">
        <f t="shared" si="2"/>
        <v>0</v>
      </c>
    </row>
    <row r="19" spans="1:9">
      <c r="A19" s="989">
        <f>Application!$B706</f>
        <v>0</v>
      </c>
      <c r="B19" s="997">
        <f>Application!$G706</f>
        <v>0</v>
      </c>
      <c r="C19" s="989">
        <f>Application!$K706</f>
        <v>0</v>
      </c>
      <c r="D19" s="990"/>
      <c r="E19" s="774"/>
      <c r="F19" s="991">
        <f t="shared" si="0"/>
        <v>0</v>
      </c>
      <c r="G19" s="992"/>
      <c r="H19" s="989">
        <f t="shared" si="1"/>
        <v>0</v>
      </c>
      <c r="I19" s="991">
        <f t="shared" si="2"/>
        <v>0</v>
      </c>
    </row>
    <row r="20" spans="1:9">
      <c r="A20" s="989">
        <f>Application!$B707</f>
        <v>0</v>
      </c>
      <c r="B20" s="997">
        <f>Application!$G707</f>
        <v>0</v>
      </c>
      <c r="C20" s="989">
        <f>Application!$K707</f>
        <v>0</v>
      </c>
      <c r="D20" s="990"/>
      <c r="E20" s="774"/>
      <c r="F20" s="991">
        <f t="shared" si="0"/>
        <v>0</v>
      </c>
      <c r="G20" s="992"/>
      <c r="H20" s="989">
        <f t="shared" si="1"/>
        <v>0</v>
      </c>
      <c r="I20" s="991">
        <f t="shared" si="2"/>
        <v>0</v>
      </c>
    </row>
    <row r="21" spans="1:9">
      <c r="A21" s="989">
        <f>Application!$B708</f>
        <v>0</v>
      </c>
      <c r="B21" s="997">
        <f>Application!$G708</f>
        <v>0</v>
      </c>
      <c r="C21" s="989">
        <f>Application!$K708</f>
        <v>0</v>
      </c>
      <c r="D21" s="990"/>
      <c r="E21" s="774"/>
      <c r="F21" s="991">
        <f t="shared" si="0"/>
        <v>0</v>
      </c>
      <c r="G21" s="992"/>
      <c r="H21" s="989">
        <f t="shared" si="1"/>
        <v>0</v>
      </c>
      <c r="I21" s="991">
        <f t="shared" si="2"/>
        <v>0</v>
      </c>
    </row>
    <row r="22" spans="1:9">
      <c r="A22" s="989">
        <f>Application!$B709</f>
        <v>0</v>
      </c>
      <c r="B22" s="997">
        <f>Application!$G709</f>
        <v>0</v>
      </c>
      <c r="C22" s="989">
        <f>Application!$K709</f>
        <v>0</v>
      </c>
      <c r="D22" s="990"/>
      <c r="E22" s="774"/>
      <c r="F22" s="991">
        <f t="shared" si="0"/>
        <v>0</v>
      </c>
      <c r="G22" s="992"/>
      <c r="H22" s="989">
        <f t="shared" si="1"/>
        <v>0</v>
      </c>
      <c r="I22" s="991">
        <f t="shared" si="2"/>
        <v>0</v>
      </c>
    </row>
    <row r="23" spans="1:9">
      <c r="A23" s="989">
        <f>Application!$B710</f>
        <v>0</v>
      </c>
      <c r="B23" s="997">
        <f>Application!$G710</f>
        <v>0</v>
      </c>
      <c r="C23" s="989">
        <f>Application!$K710</f>
        <v>0</v>
      </c>
      <c r="D23" s="990"/>
      <c r="E23" s="774"/>
      <c r="F23" s="991">
        <f t="shared" si="0"/>
        <v>0</v>
      </c>
      <c r="G23" s="992"/>
      <c r="H23" s="989">
        <f t="shared" si="1"/>
        <v>0</v>
      </c>
      <c r="I23" s="991">
        <f t="shared" si="2"/>
        <v>0</v>
      </c>
    </row>
    <row r="24" spans="1:9">
      <c r="A24" s="989">
        <f>Application!$B711</f>
        <v>0</v>
      </c>
      <c r="B24" s="997">
        <f>Application!$G711</f>
        <v>0</v>
      </c>
      <c r="C24" s="989">
        <f>Application!$K711</f>
        <v>0</v>
      </c>
      <c r="D24" s="990"/>
      <c r="E24" s="774"/>
      <c r="F24" s="991">
        <f t="shared" si="0"/>
        <v>0</v>
      </c>
      <c r="G24" s="992"/>
      <c r="H24" s="989">
        <f t="shared" si="1"/>
        <v>0</v>
      </c>
      <c r="I24" s="991">
        <f t="shared" si="2"/>
        <v>0</v>
      </c>
    </row>
    <row r="25" spans="1:9">
      <c r="A25" s="989">
        <f>Application!$B712</f>
        <v>0</v>
      </c>
      <c r="B25" s="997">
        <f>Application!$G712</f>
        <v>0</v>
      </c>
      <c r="C25" s="989">
        <f>Application!$K712</f>
        <v>0</v>
      </c>
      <c r="D25" s="990"/>
      <c r="E25" s="774"/>
      <c r="F25" s="991">
        <f t="shared" si="0"/>
        <v>0</v>
      </c>
      <c r="G25" s="992"/>
      <c r="H25" s="989">
        <f t="shared" si="1"/>
        <v>0</v>
      </c>
      <c r="I25" s="991">
        <f t="shared" si="2"/>
        <v>0</v>
      </c>
    </row>
    <row r="26" spans="1:9">
      <c r="A26" s="989">
        <f>Application!$B713</f>
        <v>0</v>
      </c>
      <c r="B26" s="997">
        <f>Application!$G713</f>
        <v>0</v>
      </c>
      <c r="C26" s="989">
        <f>Application!$K713</f>
        <v>0</v>
      </c>
      <c r="D26" s="990"/>
      <c r="E26" s="774"/>
      <c r="F26" s="991">
        <f t="shared" si="0"/>
        <v>0</v>
      </c>
      <c r="G26" s="992"/>
      <c r="H26" s="989">
        <f t="shared" si="1"/>
        <v>0</v>
      </c>
      <c r="I26" s="991">
        <f t="shared" si="2"/>
        <v>0</v>
      </c>
    </row>
    <row r="27" spans="1:9">
      <c r="A27" s="989">
        <f>Application!$B714</f>
        <v>0</v>
      </c>
      <c r="B27" s="997">
        <f>Application!$G714</f>
        <v>0</v>
      </c>
      <c r="C27" s="989">
        <f>Application!$K714</f>
        <v>0</v>
      </c>
      <c r="D27" s="990"/>
      <c r="E27" s="774"/>
      <c r="F27" s="991">
        <f t="shared" si="0"/>
        <v>0</v>
      </c>
      <c r="G27" s="992"/>
      <c r="H27" s="989">
        <f t="shared" si="1"/>
        <v>0</v>
      </c>
      <c r="I27" s="991">
        <f t="shared" si="2"/>
        <v>0</v>
      </c>
    </row>
    <row r="28" spans="1:9">
      <c r="A28" s="989">
        <f>Application!$B715</f>
        <v>0</v>
      </c>
      <c r="B28" s="997">
        <f>Application!$G715</f>
        <v>0</v>
      </c>
      <c r="C28" s="989">
        <f>Application!$K715</f>
        <v>0</v>
      </c>
      <c r="D28" s="990"/>
      <c r="E28" s="774"/>
      <c r="F28" s="991">
        <f t="shared" si="0"/>
        <v>0</v>
      </c>
      <c r="G28" s="992"/>
      <c r="H28" s="989">
        <f t="shared" si="1"/>
        <v>0</v>
      </c>
      <c r="I28" s="991">
        <f t="shared" si="2"/>
        <v>0</v>
      </c>
    </row>
    <row r="29" spans="1:9">
      <c r="A29" s="985"/>
      <c r="B29" s="985"/>
      <c r="C29" s="990"/>
      <c r="D29" s="990"/>
      <c r="E29" s="990"/>
      <c r="F29" s="990"/>
      <c r="G29" s="992"/>
      <c r="H29" s="990"/>
      <c r="I29" s="985"/>
    </row>
    <row r="30" spans="1:9" ht="15">
      <c r="A30" s="993" t="s">
        <v>1323</v>
      </c>
      <c r="B30" s="994"/>
      <c r="C30" s="995">
        <f>Application!$P$716*12</f>
        <v>1800340.7999999998</v>
      </c>
      <c r="D30" s="990"/>
      <c r="E30" s="990"/>
      <c r="F30" s="995">
        <f>SUM(F4:F28)*12</f>
        <v>0</v>
      </c>
      <c r="G30" s="996"/>
      <c r="H30" s="994"/>
      <c r="I30" s="995">
        <f>SUM(I4:I28)*12</f>
        <v>0</v>
      </c>
    </row>
    <row r="31" spans="1:9" ht="15">
      <c r="A31" s="993"/>
      <c r="B31" s="994"/>
      <c r="C31" s="996"/>
      <c r="D31" s="990"/>
      <c r="E31" s="990"/>
      <c r="F31" s="996"/>
      <c r="G31" s="996"/>
      <c r="H31" s="994"/>
      <c r="I31" s="996"/>
    </row>
    <row r="32" spans="1:9">
      <c r="A32" s="985" t="s">
        <v>1325</v>
      </c>
      <c r="B32" s="985"/>
      <c r="C32" s="985"/>
      <c r="D32" s="985"/>
      <c r="E32" s="985"/>
      <c r="F32" s="985"/>
      <c r="G32" s="986"/>
      <c r="H32" s="985"/>
      <c r="I32" s="985"/>
    </row>
    <row r="33" spans="1:9">
      <c r="A33" s="985" t="s">
        <v>1327</v>
      </c>
      <c r="B33" s="985"/>
      <c r="C33" s="985"/>
      <c r="D33" s="985"/>
      <c r="E33" s="985"/>
      <c r="F33" s="985"/>
      <c r="G33" s="986"/>
      <c r="H33" s="985"/>
      <c r="I33" s="985"/>
    </row>
    <row r="34" spans="1:9">
      <c r="A34" s="985" t="s">
        <v>1546</v>
      </c>
      <c r="B34" s="985"/>
      <c r="C34" s="985"/>
      <c r="D34" s="985"/>
      <c r="E34" s="985"/>
      <c r="F34" s="985"/>
      <c r="G34" s="986"/>
      <c r="H34" s="985"/>
      <c r="I34" s="985"/>
    </row>
  </sheetData>
  <sheetProtection algorithmName="SHA-512" hashValue="FUBsJKY2RXaEZxGI8PdDjGOHbqZBmP9PnvHOw3RncBgQ0Qbj8FJdUln6xlaEqe0NIwhPsBd3x66CII3us5Dh/Q==" saltValue="E1xrWkNvaY6Dgo1dmX0xIA=="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6"/>
  <dimension ref="A1"/>
  <sheetViews>
    <sheetView zoomScaleNormal="100" workbookViewId="0"/>
  </sheetViews>
  <sheetFormatPr defaultColWidth="9.140625" defaultRowHeight="12.75"/>
  <cols>
    <col min="1" max="16384" width="9.140625" style="559"/>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10"/>
  <sheetViews>
    <sheetView view="pageBreakPreview" zoomScaleNormal="100" zoomScaleSheetLayoutView="100" workbookViewId="0">
      <selection activeCell="A2" sqref="A2"/>
    </sheetView>
  </sheetViews>
  <sheetFormatPr defaultColWidth="0" defaultRowHeight="12.75" zeroHeight="1"/>
  <cols>
    <col min="1" max="1" width="161.5703125" customWidth="1"/>
    <col min="2" max="16384" width="8.85546875" hidden="1"/>
  </cols>
  <sheetData>
    <row r="1" spans="1:1" s="501" customFormat="1" ht="45" customHeight="1">
      <c r="A1" s="807" t="s">
        <v>1388</v>
      </c>
    </row>
    <row r="2" spans="1:1" ht="15.75">
      <c r="A2" s="805"/>
    </row>
    <row r="3" spans="1:1" ht="15.75">
      <c r="A3" s="806" t="s">
        <v>1383</v>
      </c>
    </row>
    <row r="4" spans="1:1" ht="15.75">
      <c r="A4" s="806" t="s">
        <v>1384</v>
      </c>
    </row>
    <row r="5" spans="1:1" ht="15.75">
      <c r="A5" s="806" t="s">
        <v>1385</v>
      </c>
    </row>
    <row r="6" spans="1:1" ht="15.75">
      <c r="A6" s="806" t="s">
        <v>1386</v>
      </c>
    </row>
    <row r="7" spans="1:1" ht="15.75">
      <c r="A7" s="806" t="s">
        <v>1387</v>
      </c>
    </row>
    <row r="8" spans="1:1" ht="15.75">
      <c r="A8" s="947" t="s">
        <v>1515</v>
      </c>
    </row>
    <row r="9" spans="1:1" ht="15.75">
      <c r="A9" s="806" t="s">
        <v>1516</v>
      </c>
    </row>
    <row r="10" spans="1:1"/>
  </sheetData>
  <sheetProtection algorithmName="SHA-512" hashValue="OlJduezKLkn7qq+jgrQm+j3HZbh9xFSk5cA4BlnpzKUYTxy/NJxWQmemzEVyYlN5oUQUoGlip2mxmY82Ukvk+g==" saltValue="szz+NqHgmk2zc9i6PIUoJw==" spinCount="100000" sheet="1" objects="1" scenario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N81"/>
  <sheetViews>
    <sheetView showGridLines="0" showZeros="0" showWhiteSpace="0" view="pageBreakPreview" zoomScaleNormal="100" zoomScaleSheetLayoutView="100" workbookViewId="0">
      <selection activeCell="T13" sqref="T13:X13"/>
    </sheetView>
  </sheetViews>
  <sheetFormatPr defaultColWidth="0" defaultRowHeight="0" customHeight="1" zeroHeight="1"/>
  <cols>
    <col min="1" max="1" width="1.42578125" style="1320" customWidth="1"/>
    <col min="2" max="2" width="0.85546875" style="1320" customWidth="1"/>
    <col min="3" max="18" width="2.42578125" style="1320" customWidth="1"/>
    <col min="19" max="19" width="4" style="1320" customWidth="1"/>
    <col min="20" max="39" width="2.42578125" style="1320" customWidth="1"/>
    <col min="40" max="40" width="1.42578125" style="1320" customWidth="1"/>
    <col min="41" max="16384" width="2.42578125" style="2" hidden="1"/>
  </cols>
  <sheetData>
    <row r="1" spans="1:40" ht="12.75" customHeight="1">
      <c r="A1" s="2144" t="s">
        <v>1242</v>
      </c>
      <c r="B1" s="2145"/>
      <c r="C1" s="2145"/>
      <c r="D1" s="2145"/>
      <c r="E1" s="2145"/>
      <c r="F1" s="2145"/>
      <c r="G1" s="2145"/>
      <c r="H1" s="2145"/>
      <c r="I1" s="2145"/>
      <c r="J1" s="2145"/>
      <c r="K1" s="2145"/>
      <c r="L1" s="2145"/>
      <c r="M1" s="2145"/>
      <c r="N1" s="2145"/>
      <c r="O1" s="2145"/>
      <c r="P1" s="2145"/>
      <c r="Q1" s="2145"/>
      <c r="R1" s="2145"/>
      <c r="S1" s="2145"/>
      <c r="T1" s="2145"/>
      <c r="U1" s="2145"/>
      <c r="V1" s="2145"/>
      <c r="W1" s="2145"/>
      <c r="X1" s="2145"/>
      <c r="Y1" s="2145"/>
      <c r="Z1" s="2145"/>
      <c r="AA1" s="2145"/>
      <c r="AB1" s="2145"/>
      <c r="AC1" s="2145"/>
      <c r="AD1" s="2145"/>
      <c r="AE1" s="2145"/>
      <c r="AF1" s="2145"/>
      <c r="AG1" s="2145"/>
      <c r="AH1" s="2145"/>
      <c r="AI1" s="2145"/>
      <c r="AJ1" s="2145"/>
      <c r="AK1" s="2145"/>
      <c r="AL1" s="2145"/>
      <c r="AM1" s="2145"/>
      <c r="AN1" s="2145"/>
    </row>
    <row r="2" spans="1:40" ht="13.5" thickBot="1">
      <c r="A2" s="2146"/>
      <c r="B2" s="2146"/>
      <c r="C2" s="2146"/>
      <c r="D2" s="2146"/>
      <c r="E2" s="2146"/>
      <c r="F2" s="2146"/>
      <c r="G2" s="2146"/>
      <c r="H2" s="2146"/>
      <c r="I2" s="2146"/>
      <c r="J2" s="2146"/>
      <c r="K2" s="2146"/>
      <c r="L2" s="2146"/>
      <c r="M2" s="2146"/>
      <c r="N2" s="2146"/>
      <c r="O2" s="2146"/>
      <c r="P2" s="2146"/>
      <c r="Q2" s="2146"/>
      <c r="R2" s="2146"/>
      <c r="S2" s="2146"/>
      <c r="T2" s="2146"/>
      <c r="U2" s="2146"/>
      <c r="V2" s="2146"/>
      <c r="W2" s="2146"/>
      <c r="X2" s="2146"/>
      <c r="Y2" s="2146"/>
      <c r="Z2" s="2146"/>
      <c r="AA2" s="2146"/>
      <c r="AB2" s="2146"/>
      <c r="AC2" s="2146"/>
      <c r="AD2" s="2146"/>
      <c r="AE2" s="2146"/>
      <c r="AF2" s="2146"/>
      <c r="AG2" s="2146"/>
      <c r="AH2" s="2146"/>
      <c r="AI2" s="2146"/>
      <c r="AJ2" s="2146"/>
      <c r="AK2" s="2146"/>
      <c r="AL2" s="2146"/>
      <c r="AM2" s="2146"/>
      <c r="AN2" s="2146"/>
    </row>
    <row r="3" spans="1:40" ht="13.5" thickTop="1">
      <c r="A3" s="6"/>
      <c r="B3" s="35"/>
      <c r="C3" s="304"/>
      <c r="D3" s="304"/>
      <c r="E3" s="304"/>
      <c r="F3" s="304"/>
      <c r="G3" s="304"/>
      <c r="H3" s="304"/>
      <c r="I3" s="304"/>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727</v>
      </c>
      <c r="C5" s="6" t="s">
        <v>230</v>
      </c>
      <c r="F5" s="6"/>
    </row>
    <row r="6" spans="1:40" ht="12.75">
      <c r="B6" s="1177"/>
      <c r="AA6" s="2"/>
    </row>
    <row r="7" spans="1:40" ht="13.7" customHeight="1">
      <c r="B7" s="9"/>
      <c r="C7" s="10"/>
      <c r="D7" s="10"/>
      <c r="E7" s="10"/>
      <c r="F7" s="10"/>
      <c r="G7" s="10"/>
      <c r="H7" s="10"/>
      <c r="I7" s="10"/>
      <c r="J7" s="10"/>
      <c r="K7" s="10"/>
      <c r="L7" s="10"/>
      <c r="M7" s="10"/>
      <c r="N7" s="10"/>
      <c r="O7" s="10"/>
      <c r="P7" s="10"/>
      <c r="Q7" s="10"/>
      <c r="R7" s="10"/>
      <c r="S7" s="10"/>
      <c r="T7" s="2124" t="s">
        <v>1855</v>
      </c>
      <c r="U7" s="2124"/>
      <c r="V7" s="2124"/>
      <c r="W7" s="2124"/>
      <c r="X7" s="2124"/>
      <c r="Y7" s="2124" t="s">
        <v>2032</v>
      </c>
      <c r="Z7" s="2124"/>
      <c r="AA7" s="2124"/>
      <c r="AB7" s="2124"/>
      <c r="AC7" s="2124"/>
      <c r="AD7" s="2124" t="s">
        <v>1542</v>
      </c>
      <c r="AE7" s="2124"/>
      <c r="AF7" s="2124"/>
      <c r="AG7" s="2124"/>
      <c r="AH7" s="2124"/>
      <c r="AI7" s="2124" t="s">
        <v>2033</v>
      </c>
      <c r="AJ7" s="2124"/>
      <c r="AK7" s="2124"/>
      <c r="AL7" s="2124"/>
      <c r="AM7" s="2124"/>
    </row>
    <row r="8" spans="1:40" ht="12.75" customHeight="1">
      <c r="B8" s="354"/>
      <c r="C8" s="1"/>
      <c r="D8" s="1"/>
      <c r="E8" s="1"/>
      <c r="F8" s="1"/>
      <c r="G8" s="1"/>
      <c r="H8" s="1"/>
      <c r="I8" s="1"/>
      <c r="J8" s="1"/>
      <c r="K8" s="1"/>
      <c r="L8" s="1"/>
      <c r="M8" s="1"/>
      <c r="N8" s="1"/>
      <c r="O8" s="1"/>
      <c r="P8" s="1"/>
      <c r="Q8" s="1"/>
      <c r="R8" s="1"/>
      <c r="S8" s="1"/>
      <c r="T8" s="2124"/>
      <c r="U8" s="2124"/>
      <c r="V8" s="2124"/>
      <c r="W8" s="2124"/>
      <c r="X8" s="2124"/>
      <c r="Y8" s="2124"/>
      <c r="Z8" s="2124"/>
      <c r="AA8" s="2124"/>
      <c r="AB8" s="2124"/>
      <c r="AC8" s="2124"/>
      <c r="AD8" s="2124"/>
      <c r="AE8" s="2124"/>
      <c r="AF8" s="2124"/>
      <c r="AG8" s="2124"/>
      <c r="AH8" s="2124"/>
      <c r="AI8" s="2124"/>
      <c r="AJ8" s="2124"/>
      <c r="AK8" s="2124"/>
      <c r="AL8" s="2124"/>
      <c r="AM8" s="2124"/>
    </row>
    <row r="9" spans="1:40" ht="12.75">
      <c r="B9" s="354"/>
      <c r="C9" s="1"/>
      <c r="D9" s="1"/>
      <c r="E9" s="1"/>
      <c r="F9" s="1"/>
      <c r="G9" s="1"/>
      <c r="H9" s="1"/>
      <c r="I9" s="1"/>
      <c r="J9" s="1"/>
      <c r="K9" s="1"/>
      <c r="L9" s="1"/>
      <c r="M9" s="1"/>
      <c r="N9" s="1"/>
      <c r="O9" s="1"/>
      <c r="P9" s="1"/>
      <c r="Q9" s="1"/>
      <c r="R9" s="1"/>
      <c r="S9" s="1"/>
      <c r="T9" s="2124"/>
      <c r="U9" s="2124"/>
      <c r="V9" s="2124"/>
      <c r="W9" s="2124"/>
      <c r="X9" s="2124"/>
      <c r="Y9" s="2124"/>
      <c r="Z9" s="2124"/>
      <c r="AA9" s="2124"/>
      <c r="AB9" s="2124"/>
      <c r="AC9" s="2124"/>
      <c r="AD9" s="2124"/>
      <c r="AE9" s="2124"/>
      <c r="AF9" s="2124"/>
      <c r="AG9" s="2124"/>
      <c r="AH9" s="2124"/>
      <c r="AI9" s="2124"/>
      <c r="AJ9" s="2124"/>
      <c r="AK9" s="2124"/>
      <c r="AL9" s="2124"/>
      <c r="AM9" s="2124"/>
    </row>
    <row r="10" spans="1:40" ht="41.45" customHeight="1">
      <c r="B10" s="289"/>
      <c r="C10" s="290"/>
      <c r="D10" s="290"/>
      <c r="E10" s="290"/>
      <c r="F10" s="290"/>
      <c r="G10" s="290"/>
      <c r="H10" s="290"/>
      <c r="I10" s="290"/>
      <c r="J10" s="290"/>
      <c r="K10" s="290"/>
      <c r="L10" s="290"/>
      <c r="M10" s="290"/>
      <c r="N10" s="290"/>
      <c r="O10" s="290"/>
      <c r="P10" s="290"/>
      <c r="Q10" s="290"/>
      <c r="R10" s="290"/>
      <c r="S10" s="290"/>
      <c r="T10" s="2124"/>
      <c r="U10" s="2124"/>
      <c r="V10" s="2124"/>
      <c r="W10" s="2124"/>
      <c r="X10" s="2124"/>
      <c r="Y10" s="2124"/>
      <c r="Z10" s="2124"/>
      <c r="AA10" s="2124"/>
      <c r="AB10" s="2124"/>
      <c r="AC10" s="2124"/>
      <c r="AD10" s="2124"/>
      <c r="AE10" s="2124"/>
      <c r="AF10" s="2124"/>
      <c r="AG10" s="2124"/>
      <c r="AH10" s="2124"/>
      <c r="AI10" s="2124"/>
      <c r="AJ10" s="2124"/>
      <c r="AK10" s="2124"/>
      <c r="AL10" s="2124"/>
      <c r="AM10" s="2124"/>
    </row>
    <row r="11" spans="1:40" ht="12.75">
      <c r="B11" s="2121" t="s">
        <v>573</v>
      </c>
      <c r="C11" s="2122"/>
      <c r="D11" s="2122"/>
      <c r="E11" s="2122"/>
      <c r="F11" s="2122"/>
      <c r="G11" s="2122"/>
      <c r="H11" s="2122"/>
      <c r="I11" s="2122"/>
      <c r="J11" s="2122"/>
      <c r="K11" s="2122"/>
      <c r="L11" s="2122"/>
      <c r="M11" s="2122"/>
      <c r="N11" s="2122"/>
      <c r="O11" s="2122"/>
      <c r="P11" s="2122"/>
      <c r="Q11" s="2122"/>
      <c r="R11" s="2122"/>
      <c r="S11" s="2123"/>
      <c r="T11" s="2163">
        <f>IF('Sources and Basis Breakdown'!F106=0,'Sources and Basis Breakdown'!E106,'Sources and Basis Breakdown'!F106)</f>
        <v>41430664.041680537</v>
      </c>
      <c r="U11" s="2149"/>
      <c r="V11" s="2149"/>
      <c r="W11" s="2149"/>
      <c r="X11" s="2149"/>
      <c r="Y11" s="2148">
        <f>IF('Sources and Basis Breakdown'!G106+'Sources and Basis Breakdown'!F106='Sources and Basis Breakdown'!E106,'Sources and Basis Breakdown'!G106,0)</f>
        <v>0</v>
      </c>
      <c r="Z11" s="2149"/>
      <c r="AA11" s="2149"/>
      <c r="AB11" s="2149"/>
      <c r="AC11" s="2149"/>
      <c r="AD11" s="2149">
        <f>IF('Sources and Basis Breakdown'!I106=0,'Sources and Basis Breakdown'!H106,'Sources and Basis Breakdown'!I106)</f>
        <v>0</v>
      </c>
      <c r="AE11" s="2149"/>
      <c r="AF11" s="2149"/>
      <c r="AG11" s="2149"/>
      <c r="AH11" s="2149"/>
      <c r="AI11" s="2149">
        <f>IF('Sources and Basis Breakdown'!I106+'Sources and Basis Breakdown'!J106='Sources and Basis Breakdown'!H106,'Sources and Basis Breakdown'!J106,0)</f>
        <v>0</v>
      </c>
      <c r="AJ11" s="2149"/>
      <c r="AK11" s="2149"/>
      <c r="AL11" s="2149"/>
      <c r="AM11" s="2149"/>
    </row>
    <row r="12" spans="1:40" ht="12.75">
      <c r="B12" s="2156" t="s">
        <v>502</v>
      </c>
      <c r="C12" s="2157"/>
      <c r="D12" s="2157"/>
      <c r="E12" s="2157"/>
      <c r="F12" s="2157"/>
      <c r="G12" s="2157"/>
      <c r="H12" s="2157"/>
      <c r="I12" s="2157"/>
      <c r="J12" s="2157"/>
      <c r="K12" s="2157"/>
      <c r="L12" s="2157"/>
      <c r="M12" s="2157"/>
      <c r="N12" s="2157"/>
      <c r="O12" s="2157"/>
      <c r="P12" s="2157"/>
      <c r="Q12" s="2157"/>
      <c r="R12" s="2157"/>
      <c r="S12" s="2158"/>
      <c r="T12" s="2151"/>
      <c r="U12" s="2152"/>
      <c r="V12" s="2152"/>
      <c r="W12" s="2152"/>
      <c r="X12" s="2153"/>
      <c r="Y12" s="2151"/>
      <c r="Z12" s="2152"/>
      <c r="AA12" s="2152"/>
      <c r="AB12" s="2152"/>
      <c r="AC12" s="2153"/>
      <c r="AD12" s="2151"/>
      <c r="AE12" s="2152"/>
      <c r="AF12" s="2152"/>
      <c r="AG12" s="2152"/>
      <c r="AH12" s="2153"/>
      <c r="AI12" s="2151"/>
      <c r="AJ12" s="2152"/>
      <c r="AK12" s="2152"/>
      <c r="AL12" s="2152"/>
      <c r="AM12" s="2153"/>
    </row>
    <row r="13" spans="1:40" ht="12.75">
      <c r="B13" s="11"/>
      <c r="C13" s="2159" t="s">
        <v>1983</v>
      </c>
      <c r="D13" s="2160"/>
      <c r="E13" s="2160"/>
      <c r="F13" s="2160"/>
      <c r="G13" s="2160"/>
      <c r="H13" s="2160"/>
      <c r="I13" s="2160"/>
      <c r="J13" s="2160"/>
      <c r="K13" s="2160"/>
      <c r="L13" s="2160"/>
      <c r="M13" s="2160"/>
      <c r="N13" s="2160"/>
      <c r="O13" s="2160"/>
      <c r="P13" s="2160"/>
      <c r="Q13" s="2160"/>
      <c r="R13" s="2160"/>
      <c r="S13" s="2161"/>
      <c r="T13" s="2150">
        <f>'Basis &amp; Credits'!T13</f>
        <v>0</v>
      </c>
      <c r="U13" s="2147"/>
      <c r="V13" s="2147"/>
      <c r="W13" s="2147"/>
      <c r="X13" s="2147"/>
      <c r="Y13" s="2150">
        <f>'Basis &amp; Credits'!Y13</f>
        <v>0</v>
      </c>
      <c r="Z13" s="2147"/>
      <c r="AA13" s="2147"/>
      <c r="AB13" s="2147"/>
      <c r="AC13" s="2147"/>
      <c r="AD13" s="2147">
        <f>'Basis &amp; Credits'!AD13</f>
        <v>0</v>
      </c>
      <c r="AE13" s="2147"/>
      <c r="AF13" s="2147"/>
      <c r="AG13" s="2147"/>
      <c r="AH13" s="2147"/>
      <c r="AI13" s="2147">
        <f>'Basis &amp; Credits'!AI13</f>
        <v>0</v>
      </c>
      <c r="AJ13" s="2147"/>
      <c r="AK13" s="2147"/>
      <c r="AL13" s="2147"/>
      <c r="AM13" s="2147"/>
    </row>
    <row r="14" spans="1:40" ht="12.75">
      <c r="B14" s="11"/>
      <c r="C14" s="2160" t="s">
        <v>849</v>
      </c>
      <c r="D14" s="2160"/>
      <c r="E14" s="2160"/>
      <c r="F14" s="2160"/>
      <c r="G14" s="2160"/>
      <c r="H14" s="2160"/>
      <c r="I14" s="2160"/>
      <c r="J14" s="2160"/>
      <c r="K14" s="2160"/>
      <c r="L14" s="2160"/>
      <c r="M14" s="2160"/>
      <c r="N14" s="2160"/>
      <c r="O14" s="2160"/>
      <c r="P14" s="2160"/>
      <c r="Q14" s="2160"/>
      <c r="R14" s="2160"/>
      <c r="S14" s="2161"/>
      <c r="T14" s="1775">
        <f>'Basis &amp; Credits'!T14</f>
        <v>0</v>
      </c>
      <c r="U14" s="1772"/>
      <c r="V14" s="1772"/>
      <c r="W14" s="1772"/>
      <c r="X14" s="1772"/>
      <c r="Y14" s="1775">
        <f>'Basis &amp; Credits'!Y14</f>
        <v>0</v>
      </c>
      <c r="Z14" s="1772"/>
      <c r="AA14" s="1772"/>
      <c r="AB14" s="1772"/>
      <c r="AC14" s="1772"/>
      <c r="AD14" s="1772">
        <f>'Basis &amp; Credits'!AD14</f>
        <v>0</v>
      </c>
      <c r="AE14" s="1772"/>
      <c r="AF14" s="1772"/>
      <c r="AG14" s="1772"/>
      <c r="AH14" s="1772"/>
      <c r="AI14" s="1772">
        <f>'Basis &amp; Credits'!AI14</f>
        <v>0</v>
      </c>
      <c r="AJ14" s="1772"/>
      <c r="AK14" s="1772"/>
      <c r="AL14" s="1772"/>
      <c r="AM14" s="1772"/>
    </row>
    <row r="15" spans="1:40" ht="12.75">
      <c r="B15" s="11"/>
      <c r="C15" s="2160" t="s">
        <v>850</v>
      </c>
      <c r="D15" s="2160"/>
      <c r="E15" s="2160"/>
      <c r="F15" s="2160"/>
      <c r="G15" s="2160"/>
      <c r="H15" s="2160"/>
      <c r="I15" s="2160"/>
      <c r="J15" s="2160"/>
      <c r="K15" s="2160"/>
      <c r="L15" s="2160"/>
      <c r="M15" s="2160"/>
      <c r="N15" s="2160"/>
      <c r="O15" s="2160"/>
      <c r="P15" s="2160"/>
      <c r="Q15" s="2160"/>
      <c r="R15" s="2160"/>
      <c r="S15" s="2161"/>
      <c r="T15" s="1775">
        <f>'Basis &amp; Credits'!T15</f>
        <v>0</v>
      </c>
      <c r="U15" s="1772"/>
      <c r="V15" s="1772"/>
      <c r="W15" s="1772"/>
      <c r="X15" s="1772"/>
      <c r="Y15" s="1775">
        <f>'Basis &amp; Credits'!Y15</f>
        <v>0</v>
      </c>
      <c r="Z15" s="1772"/>
      <c r="AA15" s="1772"/>
      <c r="AB15" s="1772"/>
      <c r="AC15" s="1772"/>
      <c r="AD15" s="1772">
        <f>'Basis &amp; Credits'!AD15</f>
        <v>0</v>
      </c>
      <c r="AE15" s="1772"/>
      <c r="AF15" s="1772"/>
      <c r="AG15" s="1772"/>
      <c r="AH15" s="1772"/>
      <c r="AI15" s="1772">
        <f>'Basis &amp; Credits'!AI15</f>
        <v>0</v>
      </c>
      <c r="AJ15" s="1772"/>
      <c r="AK15" s="1772"/>
      <c r="AL15" s="1772"/>
      <c r="AM15" s="1772"/>
    </row>
    <row r="16" spans="1:40" ht="12.75">
      <c r="B16" s="11"/>
      <c r="C16" s="2159" t="s">
        <v>1138</v>
      </c>
      <c r="D16" s="2159"/>
      <c r="E16" s="2159"/>
      <c r="F16" s="2159"/>
      <c r="G16" s="2159"/>
      <c r="H16" s="2159"/>
      <c r="I16" s="2159"/>
      <c r="J16" s="2159"/>
      <c r="K16" s="2159"/>
      <c r="L16" s="2159"/>
      <c r="M16" s="2159"/>
      <c r="N16" s="2159"/>
      <c r="O16" s="2159"/>
      <c r="P16" s="2159"/>
      <c r="Q16" s="2159"/>
      <c r="R16" s="2159"/>
      <c r="S16" s="2162"/>
      <c r="T16" s="1775">
        <f>'Basis &amp; Credits'!T16</f>
        <v>0</v>
      </c>
      <c r="U16" s="1772"/>
      <c r="V16" s="1772"/>
      <c r="W16" s="1772"/>
      <c r="X16" s="1772"/>
      <c r="Y16" s="1775">
        <f>'Basis &amp; Credits'!Y16</f>
        <v>0</v>
      </c>
      <c r="Z16" s="1772"/>
      <c r="AA16" s="1772"/>
      <c r="AB16" s="1772"/>
      <c r="AC16" s="1772"/>
      <c r="AD16" s="1772">
        <f>'Basis &amp; Credits'!AD16</f>
        <v>0</v>
      </c>
      <c r="AE16" s="1772"/>
      <c r="AF16" s="1772"/>
      <c r="AG16" s="1772"/>
      <c r="AH16" s="1772"/>
      <c r="AI16" s="1772">
        <f>'Basis &amp; Credits'!AI16</f>
        <v>0</v>
      </c>
      <c r="AJ16" s="1772"/>
      <c r="AK16" s="1772"/>
      <c r="AL16" s="1772"/>
      <c r="AM16" s="1772"/>
    </row>
    <row r="17" spans="1:39" ht="12.75">
      <c r="B17" s="11"/>
      <c r="C17" s="2160" t="s">
        <v>851</v>
      </c>
      <c r="D17" s="2160"/>
      <c r="E17" s="2160"/>
      <c r="F17" s="2160"/>
      <c r="G17" s="2160"/>
      <c r="H17" s="2160"/>
      <c r="I17" s="2160"/>
      <c r="J17" s="2160"/>
      <c r="K17" s="2160"/>
      <c r="L17" s="2160"/>
      <c r="M17" s="2160"/>
      <c r="N17" s="2160"/>
      <c r="O17" s="2160"/>
      <c r="P17" s="2160"/>
      <c r="Q17" s="2160"/>
      <c r="R17" s="2160"/>
      <c r="S17" s="2161"/>
      <c r="T17" s="1775">
        <f>'Basis &amp; Credits'!T17</f>
        <v>0</v>
      </c>
      <c r="U17" s="1772"/>
      <c r="V17" s="1772"/>
      <c r="W17" s="1772"/>
      <c r="X17" s="1772"/>
      <c r="Y17" s="1775">
        <f>'Basis &amp; Credits'!Y17</f>
        <v>0</v>
      </c>
      <c r="Z17" s="1772"/>
      <c r="AA17" s="1772"/>
      <c r="AB17" s="1772"/>
      <c r="AC17" s="1772"/>
      <c r="AD17" s="1772">
        <f>'Basis &amp; Credits'!AD17</f>
        <v>0</v>
      </c>
      <c r="AE17" s="1772"/>
      <c r="AF17" s="1772"/>
      <c r="AG17" s="1772"/>
      <c r="AH17" s="1772"/>
      <c r="AI17" s="1772">
        <f>'Basis &amp; Credits'!AI17</f>
        <v>0</v>
      </c>
      <c r="AJ17" s="1772"/>
      <c r="AK17" s="1772"/>
      <c r="AL17" s="1772"/>
      <c r="AM17" s="1772"/>
    </row>
    <row r="18" spans="1:39" ht="12.75">
      <c r="B18" s="979"/>
      <c r="C18" s="2159" t="s">
        <v>1547</v>
      </c>
      <c r="D18" s="2160"/>
      <c r="E18" s="2160"/>
      <c r="F18" s="2160"/>
      <c r="G18" s="2160"/>
      <c r="H18" s="2160"/>
      <c r="I18" s="2160"/>
      <c r="J18" s="2160"/>
      <c r="K18" s="2160"/>
      <c r="L18" s="2160"/>
      <c r="M18" s="2160"/>
      <c r="N18" s="2160"/>
      <c r="O18" s="2160"/>
      <c r="P18" s="2160"/>
      <c r="Q18" s="2160"/>
      <c r="R18" s="2160"/>
      <c r="S18" s="2161"/>
      <c r="T18" s="1773">
        <f>'Basis &amp; Credits'!T18</f>
        <v>0</v>
      </c>
      <c r="U18" s="1774"/>
      <c r="V18" s="1774"/>
      <c r="W18" s="1774"/>
      <c r="X18" s="1775"/>
      <c r="Y18" s="1775">
        <f>'Basis &amp; Credits'!Y18</f>
        <v>0</v>
      </c>
      <c r="Z18" s="1772"/>
      <c r="AA18" s="1772"/>
      <c r="AB18" s="1772"/>
      <c r="AC18" s="1772"/>
      <c r="AD18" s="1772">
        <f>'Basis &amp; Credits'!AD18</f>
        <v>0</v>
      </c>
      <c r="AE18" s="1772"/>
      <c r="AF18" s="1772"/>
      <c r="AG18" s="1772"/>
      <c r="AH18" s="1772"/>
      <c r="AI18" s="1772">
        <f>'Basis &amp; Credits'!AI18</f>
        <v>0</v>
      </c>
      <c r="AJ18" s="1772"/>
      <c r="AK18" s="1772"/>
      <c r="AL18" s="1772"/>
      <c r="AM18" s="1772"/>
    </row>
    <row r="19" spans="1:39" ht="12.75">
      <c r="B19" s="802"/>
      <c r="C19" s="2154" t="str">
        <f>'Basis &amp; Credits'!C19:S19</f>
        <v>Subtract (specify other ineligible amounts):</v>
      </c>
      <c r="D19" s="2154"/>
      <c r="E19" s="2154"/>
      <c r="F19" s="2154"/>
      <c r="G19" s="2154"/>
      <c r="H19" s="2154"/>
      <c r="I19" s="2154"/>
      <c r="J19" s="2154"/>
      <c r="K19" s="2154"/>
      <c r="L19" s="2154"/>
      <c r="M19" s="2154"/>
      <c r="N19" s="2154"/>
      <c r="O19" s="2154"/>
      <c r="P19" s="2154"/>
      <c r="Q19" s="2154"/>
      <c r="R19" s="2154"/>
      <c r="S19" s="2155"/>
      <c r="T19" s="1775">
        <f>'Basis &amp; Credits'!T19</f>
        <v>0</v>
      </c>
      <c r="U19" s="1772"/>
      <c r="V19" s="1772"/>
      <c r="W19" s="1772"/>
      <c r="X19" s="1772"/>
      <c r="Y19" s="1775">
        <f>'Basis &amp; Credits'!Y19</f>
        <v>0</v>
      </c>
      <c r="Z19" s="1772"/>
      <c r="AA19" s="1772"/>
      <c r="AB19" s="1772"/>
      <c r="AC19" s="1772"/>
      <c r="AD19" s="1772">
        <f>'Basis &amp; Credits'!AD19</f>
        <v>0</v>
      </c>
      <c r="AE19" s="1772"/>
      <c r="AF19" s="1772"/>
      <c r="AG19" s="1772"/>
      <c r="AH19" s="1772"/>
      <c r="AI19" s="1772">
        <f>'Basis &amp; Credits'!AI19</f>
        <v>0</v>
      </c>
      <c r="AJ19" s="1772"/>
      <c r="AK19" s="1772"/>
      <c r="AL19" s="1772"/>
      <c r="AM19" s="1772"/>
    </row>
    <row r="20" spans="1:39" ht="12.75">
      <c r="B20" s="2121" t="s">
        <v>852</v>
      </c>
      <c r="C20" s="2122"/>
      <c r="D20" s="2122"/>
      <c r="E20" s="2122"/>
      <c r="F20" s="2122"/>
      <c r="G20" s="2122"/>
      <c r="H20" s="2122"/>
      <c r="I20" s="2122"/>
      <c r="J20" s="2122"/>
      <c r="K20" s="2122"/>
      <c r="L20" s="2122"/>
      <c r="M20" s="2122"/>
      <c r="N20" s="2122"/>
      <c r="O20" s="2122"/>
      <c r="P20" s="2122"/>
      <c r="Q20" s="2122"/>
      <c r="R20" s="2122"/>
      <c r="S20" s="2123"/>
      <c r="T20" s="2116">
        <f>SUM(T13:X19)</f>
        <v>0</v>
      </c>
      <c r="U20" s="2117"/>
      <c r="V20" s="2117"/>
      <c r="W20" s="2117"/>
      <c r="X20" s="2117"/>
      <c r="Y20" s="2116">
        <f>SUM(Y13:AC19)</f>
        <v>0</v>
      </c>
      <c r="Z20" s="2117"/>
      <c r="AA20" s="2117"/>
      <c r="AB20" s="2117"/>
      <c r="AC20" s="2117"/>
      <c r="AD20" s="2117">
        <f>SUM(AD13:AH19)</f>
        <v>0</v>
      </c>
      <c r="AE20" s="2117"/>
      <c r="AF20" s="2117"/>
      <c r="AG20" s="2117"/>
      <c r="AH20" s="2117"/>
      <c r="AI20" s="2117">
        <f>SUM(AI13:AM19)</f>
        <v>0</v>
      </c>
      <c r="AJ20" s="2117"/>
      <c r="AK20" s="2117"/>
      <c r="AL20" s="2117"/>
      <c r="AM20" s="2117"/>
    </row>
    <row r="21" spans="1:39" ht="12.75">
      <c r="B21" s="2121" t="s">
        <v>1982</v>
      </c>
      <c r="C21" s="2122"/>
      <c r="D21" s="2122"/>
      <c r="E21" s="2122"/>
      <c r="F21" s="2122"/>
      <c r="G21" s="2122"/>
      <c r="H21" s="2122"/>
      <c r="I21" s="2122"/>
      <c r="J21" s="2122"/>
      <c r="K21" s="2122"/>
      <c r="L21" s="2122"/>
      <c r="M21" s="2122"/>
      <c r="N21" s="2122"/>
      <c r="O21" s="2122"/>
      <c r="P21" s="2122"/>
      <c r="Q21" s="2122"/>
      <c r="R21" s="2122"/>
      <c r="S21" s="2123"/>
      <c r="T21" s="1775">
        <f>'Basis &amp; Credits'!E21</f>
        <v>0</v>
      </c>
      <c r="U21" s="1772"/>
      <c r="V21" s="1772"/>
      <c r="W21" s="1772"/>
      <c r="X21" s="1772"/>
      <c r="Y21" s="1775">
        <f>'Basis &amp; Credits'!J21</f>
        <v>0</v>
      </c>
      <c r="Z21" s="1772"/>
      <c r="AA21" s="1772"/>
      <c r="AB21" s="1772"/>
      <c r="AC21" s="1772"/>
      <c r="AD21" s="1772">
        <f>'Basis &amp; Credits'!O21</f>
        <v>0</v>
      </c>
      <c r="AE21" s="1772"/>
      <c r="AF21" s="1772"/>
      <c r="AG21" s="1772"/>
      <c r="AH21" s="1772"/>
      <c r="AI21" s="1772">
        <f>'Basis &amp; Credits'!T21</f>
        <v>0</v>
      </c>
      <c r="AJ21" s="1772"/>
      <c r="AK21" s="1772"/>
      <c r="AL21" s="1772"/>
      <c r="AM21" s="1772"/>
    </row>
    <row r="22" spans="1:39" ht="12.75">
      <c r="B22" s="2121" t="s">
        <v>853</v>
      </c>
      <c r="C22" s="2122"/>
      <c r="D22" s="2122"/>
      <c r="E22" s="2122"/>
      <c r="F22" s="2122"/>
      <c r="G22" s="2122"/>
      <c r="H22" s="2122"/>
      <c r="I22" s="2122"/>
      <c r="J22" s="2122"/>
      <c r="K22" s="2122"/>
      <c r="L22" s="2122"/>
      <c r="M22" s="2122"/>
      <c r="N22" s="2122"/>
      <c r="O22" s="2122"/>
      <c r="P22" s="2122"/>
      <c r="Q22" s="2122"/>
      <c r="R22" s="2122"/>
      <c r="S22" s="2123"/>
      <c r="T22" s="2165">
        <f>(T20+T21)*-1</f>
        <v>0</v>
      </c>
      <c r="U22" s="2166"/>
      <c r="V22" s="2166"/>
      <c r="W22" s="2166"/>
      <c r="X22" s="2166"/>
      <c r="Y22" s="2165">
        <f>(Y20+Y21)*-1</f>
        <v>0</v>
      </c>
      <c r="Z22" s="2166"/>
      <c r="AA22" s="2166"/>
      <c r="AB22" s="2166"/>
      <c r="AC22" s="2166"/>
      <c r="AD22" s="2165">
        <f>(AD20+AD21)*-1</f>
        <v>0</v>
      </c>
      <c r="AE22" s="2166"/>
      <c r="AF22" s="2166"/>
      <c r="AG22" s="2166"/>
      <c r="AH22" s="2166"/>
      <c r="AI22" s="2165">
        <f>(AI20+AI21)*-1</f>
        <v>0</v>
      </c>
      <c r="AJ22" s="2166"/>
      <c r="AK22" s="2166"/>
      <c r="AL22" s="2166"/>
      <c r="AM22" s="2166"/>
    </row>
    <row r="23" spans="1:39" ht="12.75">
      <c r="A23" s="2"/>
      <c r="B23" s="2182" t="s">
        <v>854</v>
      </c>
      <c r="C23" s="2183"/>
      <c r="D23" s="2183"/>
      <c r="E23" s="2183"/>
      <c r="F23" s="2183"/>
      <c r="G23" s="2183"/>
      <c r="H23" s="2183"/>
      <c r="I23" s="2183"/>
      <c r="J23" s="2183"/>
      <c r="K23" s="2183"/>
      <c r="L23" s="2183"/>
      <c r="M23" s="2183"/>
      <c r="N23" s="2183"/>
      <c r="O23" s="2183"/>
      <c r="P23" s="2183"/>
      <c r="Q23" s="2183"/>
      <c r="R23" s="2183"/>
      <c r="S23" s="2184"/>
      <c r="T23" s="2116">
        <f>T11+T22</f>
        <v>41430664.041680537</v>
      </c>
      <c r="U23" s="2117"/>
      <c r="V23" s="2117"/>
      <c r="W23" s="2117"/>
      <c r="X23" s="2117"/>
      <c r="Y23" s="2116">
        <f>Y11+Y22</f>
        <v>0</v>
      </c>
      <c r="Z23" s="2117"/>
      <c r="AA23" s="2117"/>
      <c r="AB23" s="2117"/>
      <c r="AC23" s="2117"/>
      <c r="AD23" s="2116">
        <f>AD11+AD22</f>
        <v>0</v>
      </c>
      <c r="AE23" s="2117"/>
      <c r="AF23" s="2117"/>
      <c r="AG23" s="2117"/>
      <c r="AH23" s="2117"/>
      <c r="AI23" s="2116">
        <f>AI11+AI22</f>
        <v>0</v>
      </c>
      <c r="AJ23" s="2117"/>
      <c r="AK23" s="2117"/>
      <c r="AL23" s="2117"/>
      <c r="AM23" s="2117"/>
    </row>
    <row r="24" spans="1:39" ht="12.75">
      <c r="B24" s="2121" t="s">
        <v>1377</v>
      </c>
      <c r="C24" s="2122"/>
      <c r="D24" s="2122"/>
      <c r="E24" s="2122"/>
      <c r="F24" s="2122"/>
      <c r="G24" s="2122"/>
      <c r="H24" s="2122"/>
      <c r="I24" s="2122"/>
      <c r="J24" s="2122"/>
      <c r="K24" s="2122"/>
      <c r="L24" s="2122"/>
      <c r="M24" s="2122"/>
      <c r="N24" s="2122"/>
      <c r="O24" s="2122"/>
      <c r="P24" s="2122"/>
      <c r="Q24" s="2122"/>
      <c r="R24" s="2122"/>
      <c r="S24" s="2123"/>
      <c r="T24" s="2185">
        <f>Application!AD974</f>
        <v>48774594.159999996</v>
      </c>
      <c r="U24" s="2186"/>
      <c r="V24" s="2186"/>
      <c r="W24" s="2186"/>
      <c r="X24" s="2186"/>
      <c r="Y24" s="2186"/>
      <c r="Z24" s="2186"/>
      <c r="AA24" s="2186"/>
      <c r="AB24" s="2186"/>
      <c r="AC24" s="2186"/>
      <c r="AD24" s="2186"/>
      <c r="AE24" s="2186"/>
      <c r="AF24" s="2186"/>
      <c r="AG24" s="2186"/>
      <c r="AH24" s="2186"/>
      <c r="AI24" s="2186"/>
      <c r="AJ24" s="2186"/>
      <c r="AK24" s="2186"/>
      <c r="AL24" s="2186"/>
      <c r="AM24" s="2116"/>
    </row>
    <row r="25" spans="1:39" ht="12.75">
      <c r="B25" s="2176" t="s">
        <v>2031</v>
      </c>
      <c r="C25" s="2177"/>
      <c r="D25" s="2177"/>
      <c r="E25" s="2177"/>
      <c r="F25" s="2177"/>
      <c r="G25" s="2177"/>
      <c r="H25" s="2177"/>
      <c r="I25" s="2177"/>
      <c r="J25" s="2177"/>
      <c r="K25" s="2177"/>
      <c r="L25" s="2177"/>
      <c r="M25" s="2177"/>
      <c r="N25" s="2177"/>
      <c r="O25" s="2177"/>
      <c r="P25" s="2177"/>
      <c r="Q25" s="2177"/>
      <c r="R25" s="2177"/>
      <c r="S25" s="2178"/>
      <c r="T25" s="2167">
        <v>1</v>
      </c>
      <c r="U25" s="2168"/>
      <c r="V25" s="2168"/>
      <c r="W25" s="2168"/>
      <c r="X25" s="2171"/>
      <c r="Y25" s="2167">
        <v>1</v>
      </c>
      <c r="Z25" s="2168"/>
      <c r="AA25" s="2168"/>
      <c r="AB25" s="2168"/>
      <c r="AC25" s="2171"/>
      <c r="AD25" s="2167">
        <v>1</v>
      </c>
      <c r="AE25" s="2168"/>
      <c r="AF25" s="2168"/>
      <c r="AG25" s="2168"/>
      <c r="AH25" s="2171"/>
      <c r="AI25" s="2167">
        <v>1</v>
      </c>
      <c r="AJ25" s="2168"/>
      <c r="AK25" s="2168"/>
      <c r="AL25" s="2168"/>
      <c r="AM25" s="2171"/>
    </row>
    <row r="26" spans="1:39" ht="12.75">
      <c r="B26" s="2121" t="s">
        <v>855</v>
      </c>
      <c r="C26" s="2122"/>
      <c r="D26" s="2122"/>
      <c r="E26" s="2122"/>
      <c r="F26" s="2122"/>
      <c r="G26" s="2122"/>
      <c r="H26" s="2122"/>
      <c r="I26" s="2122"/>
      <c r="J26" s="2122"/>
      <c r="K26" s="2122"/>
      <c r="L26" s="2122"/>
      <c r="M26" s="2122"/>
      <c r="N26" s="2122"/>
      <c r="O26" s="2122"/>
      <c r="P26" s="2122"/>
      <c r="Q26" s="2122"/>
      <c r="R26" s="2122"/>
      <c r="S26" s="2123"/>
      <c r="T26" s="2172">
        <f>T23*T25</f>
        <v>41430664.041680537</v>
      </c>
      <c r="U26" s="2173"/>
      <c r="V26" s="2173"/>
      <c r="W26" s="2173"/>
      <c r="X26" s="2173"/>
      <c r="Y26" s="2172">
        <f>Y23*Y25</f>
        <v>0</v>
      </c>
      <c r="Z26" s="2173"/>
      <c r="AA26" s="2173"/>
      <c r="AB26" s="2173"/>
      <c r="AC26" s="2173"/>
      <c r="AD26" s="2172">
        <f>AD23*AD25</f>
        <v>0</v>
      </c>
      <c r="AE26" s="2173"/>
      <c r="AF26" s="2173"/>
      <c r="AG26" s="2173"/>
      <c r="AH26" s="2173"/>
      <c r="AI26" s="2172">
        <f>AI23*AI25</f>
        <v>0</v>
      </c>
      <c r="AJ26" s="2173"/>
      <c r="AK26" s="2173"/>
      <c r="AL26" s="2173"/>
      <c r="AM26" s="2173"/>
    </row>
    <row r="27" spans="1:39" ht="12.75">
      <c r="A27" s="7"/>
      <c r="B27" s="2179" t="s">
        <v>988</v>
      </c>
      <c r="C27" s="2180"/>
      <c r="D27" s="2180"/>
      <c r="E27" s="2180"/>
      <c r="F27" s="2180"/>
      <c r="G27" s="2180"/>
      <c r="H27" s="2180"/>
      <c r="I27" s="2180"/>
      <c r="J27" s="2180"/>
      <c r="K27" s="2180"/>
      <c r="L27" s="2180"/>
      <c r="M27" s="2180"/>
      <c r="N27" s="2180"/>
      <c r="O27" s="2180"/>
      <c r="P27" s="2180"/>
      <c r="Q27" s="2180"/>
      <c r="R27" s="2180"/>
      <c r="S27" s="2181"/>
      <c r="T27" s="2169">
        <f>Application!AG431</f>
        <v>1</v>
      </c>
      <c r="U27" s="2170"/>
      <c r="V27" s="2170"/>
      <c r="W27" s="2170"/>
      <c r="X27" s="2170"/>
      <c r="Y27" s="2169">
        <f>Application!AG431</f>
        <v>1</v>
      </c>
      <c r="Z27" s="2170"/>
      <c r="AA27" s="2170"/>
      <c r="AB27" s="2170"/>
      <c r="AC27" s="2170"/>
      <c r="AD27" s="2169">
        <f>Application!AG431</f>
        <v>1</v>
      </c>
      <c r="AE27" s="2170"/>
      <c r="AF27" s="2170"/>
      <c r="AG27" s="2170"/>
      <c r="AH27" s="2170"/>
      <c r="AI27" s="2169">
        <f>Application!AG431</f>
        <v>1</v>
      </c>
      <c r="AJ27" s="2170"/>
      <c r="AK27" s="2170"/>
      <c r="AL27" s="2170"/>
      <c r="AM27" s="2170"/>
    </row>
    <row r="28" spans="1:39" ht="12.75" customHeight="1">
      <c r="A28" s="6"/>
      <c r="B28" s="2121" t="s">
        <v>935</v>
      </c>
      <c r="C28" s="2122"/>
      <c r="D28" s="2122"/>
      <c r="E28" s="2122"/>
      <c r="F28" s="2122"/>
      <c r="G28" s="2122"/>
      <c r="H28" s="2122"/>
      <c r="I28" s="2122"/>
      <c r="J28" s="2122"/>
      <c r="K28" s="2122"/>
      <c r="L28" s="2122"/>
      <c r="M28" s="2122"/>
      <c r="N28" s="2122"/>
      <c r="O28" s="2122"/>
      <c r="P28" s="2122"/>
      <c r="Q28" s="2122"/>
      <c r="R28" s="2122"/>
      <c r="S28" s="2123"/>
      <c r="T28" s="2164">
        <f>IF(ISERROR((T26*T27)),0,(T26*T27))</f>
        <v>41430664.041680537</v>
      </c>
      <c r="U28" s="2138"/>
      <c r="V28" s="2138"/>
      <c r="W28" s="2138"/>
      <c r="X28" s="2138"/>
      <c r="Y28" s="2164">
        <f>IF(ISERROR((Y26*Y27)),0,(Y26*Y27))</f>
        <v>0</v>
      </c>
      <c r="Z28" s="2138"/>
      <c r="AA28" s="2138"/>
      <c r="AB28" s="2138"/>
      <c r="AC28" s="2138"/>
      <c r="AD28" s="2164">
        <f>IF(ISERROR((AD26*AD27)),0,(AD26*AD27))</f>
        <v>0</v>
      </c>
      <c r="AE28" s="2138"/>
      <c r="AF28" s="2138"/>
      <c r="AG28" s="2138"/>
      <c r="AH28" s="2138"/>
      <c r="AI28" s="2164">
        <f>IF(ISERROR((AI26*AI27)),0,(AI26*AI27))</f>
        <v>0</v>
      </c>
      <c r="AJ28" s="2138"/>
      <c r="AK28" s="2138"/>
      <c r="AL28" s="2138"/>
      <c r="AM28" s="2138"/>
    </row>
    <row r="29" spans="1:39" ht="12.75">
      <c r="B29" s="2121" t="s">
        <v>697</v>
      </c>
      <c r="C29" s="2122"/>
      <c r="D29" s="2122"/>
      <c r="E29" s="2122"/>
      <c r="F29" s="2122"/>
      <c r="G29" s="2122"/>
      <c r="H29" s="2122"/>
      <c r="I29" s="2122"/>
      <c r="J29" s="2122"/>
      <c r="K29" s="2122"/>
      <c r="L29" s="2122"/>
      <c r="M29" s="2122"/>
      <c r="N29" s="2122"/>
      <c r="O29" s="2122"/>
      <c r="P29" s="2122"/>
      <c r="Q29" s="2122"/>
      <c r="R29" s="2122"/>
      <c r="S29" s="2123"/>
      <c r="T29" s="2185">
        <f>T28+Y28+AD28+AI28</f>
        <v>41430664.041680537</v>
      </c>
      <c r="U29" s="2186"/>
      <c r="V29" s="2186"/>
      <c r="W29" s="2186"/>
      <c r="X29" s="2186"/>
      <c r="Y29" s="2186"/>
      <c r="Z29" s="2186"/>
      <c r="AA29" s="2186"/>
      <c r="AB29" s="2186"/>
      <c r="AC29" s="2186"/>
      <c r="AD29" s="2186"/>
      <c r="AE29" s="2186"/>
      <c r="AF29" s="2186"/>
      <c r="AG29" s="2186"/>
      <c r="AH29" s="2186"/>
      <c r="AI29" s="2186"/>
      <c r="AJ29" s="2186"/>
      <c r="AK29" s="2186"/>
      <c r="AL29" s="2186"/>
      <c r="AM29" s="2116"/>
    </row>
    <row r="30" spans="1:39" ht="12.75" customHeight="1">
      <c r="B30" s="2539"/>
      <c r="C30" s="2539"/>
      <c r="D30" s="2539"/>
      <c r="E30" s="2539"/>
      <c r="F30" s="2539"/>
      <c r="G30" s="2539"/>
      <c r="H30" s="2539"/>
      <c r="I30" s="2539"/>
      <c r="J30" s="2539"/>
      <c r="K30" s="2539"/>
      <c r="L30" s="2539"/>
      <c r="M30" s="2539"/>
      <c r="N30" s="2539"/>
      <c r="O30" s="2539"/>
      <c r="P30" s="2539"/>
      <c r="Q30" s="2539"/>
      <c r="R30" s="2539"/>
      <c r="S30" s="2539"/>
      <c r="T30" s="2539"/>
      <c r="U30" s="2539"/>
      <c r="V30" s="2539"/>
      <c r="W30" s="2539"/>
      <c r="X30" s="2539"/>
      <c r="Y30" s="2539"/>
      <c r="Z30" s="2539"/>
      <c r="AA30" s="2539"/>
      <c r="AB30" s="2539"/>
      <c r="AC30" s="2539"/>
      <c r="AD30" s="2539"/>
      <c r="AE30" s="2539"/>
      <c r="AF30" s="2539"/>
      <c r="AG30" s="2539"/>
      <c r="AH30" s="2539"/>
      <c r="AI30" s="2539"/>
      <c r="AJ30" s="2539"/>
      <c r="AK30" s="2539"/>
      <c r="AL30" s="2539"/>
      <c r="AM30" s="2539"/>
    </row>
    <row r="31" spans="1:39" ht="12.75">
      <c r="C31" s="571"/>
      <c r="E31" s="1"/>
      <c r="F31" s="1"/>
      <c r="G31" s="1"/>
      <c r="H31" s="1"/>
      <c r="I31" s="1"/>
      <c r="J31" s="1"/>
      <c r="K31" s="1"/>
      <c r="L31" s="1"/>
      <c r="M31" s="1"/>
      <c r="N31" s="1"/>
      <c r="O31" s="1"/>
      <c r="P31" s="1"/>
      <c r="Q31" s="1"/>
      <c r="R31" s="1"/>
      <c r="S31" s="1"/>
      <c r="T31" s="1"/>
      <c r="U31" s="1"/>
      <c r="V31" s="1"/>
      <c r="W31" s="1"/>
      <c r="X31" s="291"/>
      <c r="Y31" s="292"/>
      <c r="Z31" s="292"/>
      <c r="AA31" s="292"/>
      <c r="AB31" s="292"/>
      <c r="AC31" s="292"/>
      <c r="AD31" s="292"/>
      <c r="AE31" s="292"/>
      <c r="AF31" s="292"/>
      <c r="AG31" s="292"/>
      <c r="AH31" s="292"/>
    </row>
    <row r="32" spans="1:39" ht="12.75">
      <c r="C32" s="293"/>
      <c r="D32" s="1"/>
      <c r="E32" s="1"/>
      <c r="F32" s="1"/>
      <c r="G32" s="1"/>
      <c r="H32" s="1"/>
      <c r="I32" s="1"/>
      <c r="J32" s="1"/>
      <c r="K32" s="1"/>
      <c r="L32" s="1"/>
      <c r="M32" s="1"/>
      <c r="N32" s="1"/>
      <c r="O32" s="1"/>
      <c r="P32" s="1"/>
      <c r="Q32" s="1"/>
      <c r="R32" s="1"/>
      <c r="S32" s="1"/>
      <c r="T32" s="1"/>
      <c r="U32" s="1"/>
      <c r="V32" s="1"/>
      <c r="W32" s="1"/>
      <c r="X32" s="291"/>
      <c r="Y32" s="292"/>
      <c r="Z32" s="292"/>
      <c r="AA32" s="292"/>
      <c r="AB32" s="292"/>
      <c r="AC32" s="292"/>
      <c r="AD32" s="292"/>
      <c r="AE32" s="292"/>
      <c r="AF32" s="292"/>
      <c r="AG32" s="292"/>
      <c r="AH32" s="292"/>
    </row>
    <row r="33" spans="1:40" ht="12.75">
      <c r="A33" s="6" t="s">
        <v>8</v>
      </c>
      <c r="C33" s="6" t="s">
        <v>231</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53"/>
      <c r="Y35" s="2124" t="s">
        <v>1854</v>
      </c>
      <c r="Z35" s="2124"/>
      <c r="AA35" s="2124"/>
      <c r="AB35" s="2124"/>
      <c r="AC35" s="2124"/>
      <c r="AD35" s="2106" t="s">
        <v>46</v>
      </c>
      <c r="AE35" s="2106"/>
      <c r="AF35" s="2106"/>
      <c r="AG35" s="2106"/>
      <c r="AH35" s="2106"/>
    </row>
    <row r="36" spans="1:40" ht="12.75" customHeight="1">
      <c r="B36" s="354"/>
      <c r="C36" s="1"/>
      <c r="D36" s="1"/>
      <c r="E36" s="1"/>
      <c r="F36" s="1"/>
      <c r="G36" s="1"/>
      <c r="H36" s="1"/>
      <c r="I36" s="1"/>
      <c r="J36" s="1"/>
      <c r="K36" s="1"/>
      <c r="L36" s="1"/>
      <c r="M36" s="1"/>
      <c r="N36" s="1"/>
      <c r="O36" s="1"/>
      <c r="P36" s="1"/>
      <c r="Q36" s="1"/>
      <c r="R36" s="1"/>
      <c r="S36" s="1"/>
      <c r="T36" s="1"/>
      <c r="U36" s="1"/>
      <c r="V36" s="1"/>
      <c r="W36" s="1"/>
      <c r="X36" s="355"/>
      <c r="Y36" s="2124"/>
      <c r="Z36" s="2124"/>
      <c r="AA36" s="2124"/>
      <c r="AB36" s="2124"/>
      <c r="AC36" s="2124"/>
      <c r="AD36" s="2106"/>
      <c r="AE36" s="2106"/>
      <c r="AF36" s="2106"/>
      <c r="AG36" s="2106"/>
      <c r="AH36" s="2106"/>
    </row>
    <row r="37" spans="1:40" ht="12.75">
      <c r="B37" s="289"/>
      <c r="C37" s="290"/>
      <c r="D37" s="290"/>
      <c r="E37" s="290"/>
      <c r="F37" s="290"/>
      <c r="G37" s="290"/>
      <c r="H37" s="290"/>
      <c r="I37" s="290"/>
      <c r="J37" s="290"/>
      <c r="K37" s="290"/>
      <c r="L37" s="290"/>
      <c r="M37" s="290"/>
      <c r="N37" s="290"/>
      <c r="O37" s="290"/>
      <c r="P37" s="290"/>
      <c r="Q37" s="290"/>
      <c r="R37" s="290"/>
      <c r="S37" s="290"/>
      <c r="T37" s="290"/>
      <c r="U37" s="290"/>
      <c r="V37" s="290"/>
      <c r="W37" s="290"/>
      <c r="X37" s="356"/>
      <c r="Y37" s="2124"/>
      <c r="Z37" s="2124"/>
      <c r="AA37" s="2124"/>
      <c r="AB37" s="2124"/>
      <c r="AC37" s="2124"/>
      <c r="AD37" s="2106"/>
      <c r="AE37" s="2106"/>
      <c r="AF37" s="2106"/>
      <c r="AG37" s="2106"/>
      <c r="AH37" s="2106"/>
    </row>
    <row r="38" spans="1:40" ht="12.75" customHeight="1">
      <c r="A38" s="6"/>
      <c r="B38" s="2121" t="s">
        <v>935</v>
      </c>
      <c r="C38" s="2122"/>
      <c r="D38" s="2122"/>
      <c r="E38" s="2122"/>
      <c r="F38" s="2122"/>
      <c r="G38" s="2122"/>
      <c r="H38" s="2122"/>
      <c r="I38" s="2122"/>
      <c r="J38" s="2122"/>
      <c r="K38" s="2122"/>
      <c r="L38" s="2122"/>
      <c r="M38" s="2122"/>
      <c r="N38" s="2122"/>
      <c r="O38" s="2122"/>
      <c r="P38" s="2122"/>
      <c r="Q38" s="2122"/>
      <c r="R38" s="2122"/>
      <c r="S38" s="2122"/>
      <c r="T38" s="2122"/>
      <c r="U38" s="2122"/>
      <c r="V38" s="2122"/>
      <c r="W38" s="2122"/>
      <c r="X38" s="2123"/>
      <c r="Y38" s="2117">
        <f>IF(T24&gt;=(T23+Y23+AD23+AI23),T28+Y28,0)</f>
        <v>41430664.041680537</v>
      </c>
      <c r="Z38" s="2117"/>
      <c r="AA38" s="2117"/>
      <c r="AB38" s="2117"/>
      <c r="AC38" s="2117"/>
      <c r="AD38" s="2117">
        <f>IF(T24&gt;=(T23+Y23+AD23+AI23),AD28+AI28,0)</f>
        <v>0</v>
      </c>
      <c r="AE38" s="2117"/>
      <c r="AF38" s="2117"/>
      <c r="AG38" s="2117"/>
      <c r="AH38" s="2117"/>
    </row>
    <row r="39" spans="1:40" ht="12.75">
      <c r="B39" s="2121" t="s">
        <v>845</v>
      </c>
      <c r="C39" s="2122"/>
      <c r="D39" s="2122"/>
      <c r="E39" s="2122"/>
      <c r="F39" s="2122"/>
      <c r="G39" s="2122"/>
      <c r="H39" s="2122"/>
      <c r="I39" s="2122"/>
      <c r="J39" s="2122"/>
      <c r="K39" s="2122"/>
      <c r="L39" s="2122"/>
      <c r="M39" s="2122"/>
      <c r="N39" s="2122"/>
      <c r="O39" s="2122"/>
      <c r="P39" s="2122"/>
      <c r="Q39" s="2122"/>
      <c r="R39" s="2122"/>
      <c r="S39" s="2122"/>
      <c r="T39" s="2122"/>
      <c r="U39" s="2122"/>
      <c r="V39" s="2122"/>
      <c r="W39" s="2122"/>
      <c r="X39" s="2123"/>
      <c r="Y39" s="2115">
        <v>0.09</v>
      </c>
      <c r="Z39" s="2115"/>
      <c r="AA39" s="2115"/>
      <c r="AB39" s="2115"/>
      <c r="AC39" s="2115"/>
      <c r="AD39" s="2115">
        <f>'Basis &amp; Credits'!AD39:AH39</f>
        <v>3.2399999999999998E-2</v>
      </c>
      <c r="AE39" s="2115"/>
      <c r="AF39" s="2115"/>
      <c r="AG39" s="2115"/>
      <c r="AH39" s="2115"/>
    </row>
    <row r="40" spans="1:40" ht="12.75" customHeight="1">
      <c r="A40" s="6"/>
      <c r="B40" s="2121" t="s">
        <v>26</v>
      </c>
      <c r="C40" s="2122"/>
      <c r="D40" s="2122"/>
      <c r="E40" s="2122"/>
      <c r="F40" s="2122"/>
      <c r="G40" s="2122"/>
      <c r="H40" s="2122"/>
      <c r="I40" s="2122"/>
      <c r="J40" s="2122"/>
      <c r="K40" s="2122"/>
      <c r="L40" s="2122"/>
      <c r="M40" s="2122"/>
      <c r="N40" s="2122"/>
      <c r="O40" s="2122"/>
      <c r="P40" s="2122"/>
      <c r="Q40" s="2122"/>
      <c r="R40" s="2122"/>
      <c r="S40" s="2122"/>
      <c r="T40" s="2122"/>
      <c r="U40" s="2122"/>
      <c r="V40" s="2122"/>
      <c r="W40" s="2122"/>
      <c r="X40" s="2123"/>
      <c r="Y40" s="2117">
        <f>ROUND(Y38*Y39,0)</f>
        <v>3728760</v>
      </c>
      <c r="Z40" s="2117"/>
      <c r="AA40" s="2117"/>
      <c r="AB40" s="2117"/>
      <c r="AC40" s="2117"/>
      <c r="AD40" s="2116">
        <f>ROUND(AD38*AD39,0)</f>
        <v>0</v>
      </c>
      <c r="AE40" s="2117"/>
      <c r="AF40" s="2117"/>
      <c r="AG40" s="2117"/>
      <c r="AH40" s="2117"/>
    </row>
    <row r="41" spans="1:40" ht="12.75">
      <c r="B41" s="2121" t="s">
        <v>691</v>
      </c>
      <c r="C41" s="2122"/>
      <c r="D41" s="2122"/>
      <c r="E41" s="2122"/>
      <c r="F41" s="2122"/>
      <c r="G41" s="2122"/>
      <c r="H41" s="2122"/>
      <c r="I41" s="2122"/>
      <c r="J41" s="2122"/>
      <c r="K41" s="2122"/>
      <c r="L41" s="2122"/>
      <c r="M41" s="2122"/>
      <c r="N41" s="2122"/>
      <c r="O41" s="2122"/>
      <c r="P41" s="2122"/>
      <c r="Q41" s="2122"/>
      <c r="R41" s="2122"/>
      <c r="S41" s="2122"/>
      <c r="T41" s="2122"/>
      <c r="U41" s="2122"/>
      <c r="V41" s="2122"/>
      <c r="W41" s="2122"/>
      <c r="X41" s="2123"/>
      <c r="Y41" s="2118">
        <f>IF((Y40+AD40)&gt;2500000,2500000,Y40+AD40)</f>
        <v>2500000</v>
      </c>
      <c r="Z41" s="2119"/>
      <c r="AA41" s="2119"/>
      <c r="AB41" s="2119"/>
      <c r="AC41" s="2119"/>
      <c r="AD41" s="2119"/>
      <c r="AE41" s="2119"/>
      <c r="AF41" s="2119"/>
      <c r="AG41" s="2119"/>
      <c r="AH41" s="2120"/>
    </row>
    <row r="42" spans="1:40" ht="12.75" customHeight="1">
      <c r="A42" s="6"/>
      <c r="B42" s="2137" t="s">
        <v>1316</v>
      </c>
      <c r="C42" s="2137"/>
      <c r="D42" s="2137"/>
      <c r="E42" s="2137"/>
      <c r="F42" s="2137"/>
      <c r="G42" s="2137"/>
      <c r="H42" s="2137"/>
      <c r="I42" s="2137"/>
      <c r="J42" s="2137"/>
      <c r="K42" s="2137"/>
      <c r="L42" s="2137"/>
      <c r="M42" s="2137"/>
      <c r="N42" s="2137"/>
      <c r="O42" s="2137"/>
      <c r="P42" s="2137"/>
      <c r="Q42" s="2137"/>
      <c r="R42" s="2137"/>
      <c r="S42" s="2137"/>
      <c r="T42" s="2137"/>
      <c r="U42" s="2137"/>
      <c r="V42" s="2137"/>
      <c r="W42" s="2137"/>
      <c r="X42" s="2137"/>
      <c r="Y42" s="2137"/>
      <c r="Z42" s="2137"/>
      <c r="AA42" s="2137"/>
      <c r="AB42" s="2137"/>
      <c r="AC42" s="2137"/>
      <c r="AD42" s="2137"/>
      <c r="AE42" s="2137"/>
      <c r="AF42" s="2137"/>
      <c r="AG42" s="2137"/>
      <c r="AH42" s="2137"/>
      <c r="AI42" s="999"/>
      <c r="AJ42" s="999"/>
      <c r="AK42" s="999"/>
      <c r="AL42" s="999"/>
      <c r="AM42" s="999"/>
      <c r="AN42" s="999"/>
    </row>
    <row r="43" spans="1:40" ht="12.75">
      <c r="B43" s="983"/>
      <c r="C43" s="983"/>
      <c r="D43" s="983"/>
      <c r="E43" s="983"/>
      <c r="F43" s="983"/>
      <c r="G43" s="983"/>
      <c r="H43" s="983"/>
      <c r="I43" s="983"/>
      <c r="J43" s="983"/>
      <c r="K43" s="983"/>
      <c r="L43" s="983"/>
      <c r="M43" s="983"/>
      <c r="N43" s="983"/>
      <c r="O43" s="983"/>
      <c r="P43" s="983"/>
      <c r="Q43" s="983"/>
      <c r="R43" s="983"/>
      <c r="S43" s="983"/>
      <c r="T43" s="983"/>
      <c r="U43" s="983"/>
      <c r="V43" s="983"/>
      <c r="W43" s="983"/>
      <c r="X43" s="983"/>
      <c r="Y43" s="983"/>
      <c r="Z43" s="983"/>
      <c r="AA43" s="983"/>
      <c r="AB43" s="983"/>
      <c r="AC43" s="983"/>
      <c r="AD43" s="983"/>
      <c r="AE43" s="983"/>
      <c r="AF43" s="983"/>
      <c r="AG43" s="983"/>
      <c r="AH43" s="983"/>
    </row>
    <row r="44" spans="1:40" ht="12.75">
      <c r="A44" s="6"/>
      <c r="B44" s="983"/>
      <c r="C44" s="983"/>
      <c r="D44" s="983"/>
      <c r="E44" s="983"/>
      <c r="F44" s="983"/>
      <c r="G44" s="983"/>
      <c r="H44" s="983"/>
      <c r="I44" s="983"/>
      <c r="J44" s="983"/>
      <c r="K44" s="983"/>
      <c r="L44" s="983"/>
      <c r="M44" s="983"/>
      <c r="N44" s="983"/>
      <c r="O44" s="983"/>
      <c r="P44" s="983"/>
      <c r="Q44" s="983"/>
      <c r="R44" s="983"/>
      <c r="S44" s="983"/>
      <c r="T44" s="983"/>
      <c r="U44" s="983"/>
      <c r="V44" s="983"/>
      <c r="W44" s="983"/>
      <c r="X44" s="983"/>
      <c r="Y44" s="983"/>
      <c r="Z44" s="983"/>
      <c r="AA44" s="983"/>
      <c r="AB44" s="983"/>
      <c r="AC44" s="983"/>
      <c r="AD44" s="983"/>
      <c r="AE44" s="983"/>
      <c r="AF44" s="983"/>
      <c r="AG44" s="983"/>
      <c r="AH44" s="983"/>
    </row>
    <row r="45" spans="1:40" ht="12.75">
      <c r="A45" s="6" t="s">
        <v>131</v>
      </c>
      <c r="C45" s="6" t="s">
        <v>282</v>
      </c>
    </row>
    <row r="46" spans="1:40" ht="12.75">
      <c r="D46" s="6" t="s">
        <v>283</v>
      </c>
      <c r="AB46" s="2112">
        <f>'Sources and Uses Budget'!B104-'Sources and Uses Budget'!$B$15</f>
        <v>45777084.892653897</v>
      </c>
      <c r="AC46" s="2113"/>
      <c r="AD46" s="2113"/>
      <c r="AE46" s="2113"/>
      <c r="AF46" s="2114"/>
    </row>
    <row r="47" spans="1:40" ht="12.75" customHeight="1">
      <c r="D47" s="6" t="s">
        <v>929</v>
      </c>
      <c r="AB47" s="2112">
        <f>Application!AG629-MIN('Sources and Uses Budget'!B15,Application!AG390)</f>
        <v>18569336.0926539</v>
      </c>
      <c r="AC47" s="2113"/>
      <c r="AD47" s="2113"/>
      <c r="AE47" s="2113"/>
      <c r="AF47" s="2114"/>
    </row>
    <row r="48" spans="1:40" ht="12.75">
      <c r="D48" s="6" t="s">
        <v>428</v>
      </c>
      <c r="AB48" s="2112">
        <f>AB46-AB47</f>
        <v>27207748.799999997</v>
      </c>
      <c r="AC48" s="2113"/>
      <c r="AD48" s="2113"/>
      <c r="AE48" s="2113"/>
      <c r="AF48" s="2114"/>
    </row>
    <row r="49" spans="1:40" ht="12.75">
      <c r="D49" s="6" t="s">
        <v>968</v>
      </c>
      <c r="X49" s="2"/>
      <c r="Y49" s="2"/>
      <c r="Z49" s="2"/>
      <c r="AA49" s="427"/>
      <c r="AB49" s="2131"/>
      <c r="AC49" s="2132"/>
      <c r="AD49" s="2132"/>
      <c r="AE49" s="2132"/>
      <c r="AF49" s="2133"/>
    </row>
    <row r="50" spans="1:40" s="536" customFormat="1" ht="15" customHeight="1">
      <c r="A50" s="2"/>
      <c r="B50" s="2"/>
      <c r="C50" s="2"/>
      <c r="D50" s="284"/>
      <c r="E50" s="2142" t="s">
        <v>1535</v>
      </c>
      <c r="F50" s="2142"/>
      <c r="G50" s="2142"/>
      <c r="H50" s="2142"/>
      <c r="I50" s="2142"/>
      <c r="J50" s="2142"/>
      <c r="K50" s="2142"/>
      <c r="L50" s="2142"/>
      <c r="M50" s="2142"/>
      <c r="N50" s="2142"/>
      <c r="O50" s="2142"/>
      <c r="P50" s="2142"/>
      <c r="Q50" s="2142"/>
      <c r="R50" s="2142"/>
      <c r="S50" s="2142"/>
      <c r="T50" s="2142"/>
      <c r="U50" s="2142"/>
      <c r="V50" s="2142"/>
      <c r="W50" s="2142"/>
      <c r="X50" s="2142"/>
      <c r="Y50" s="2142"/>
      <c r="Z50" s="2142"/>
      <c r="AA50" s="823"/>
      <c r="AB50" s="823"/>
      <c r="AC50" s="823"/>
      <c r="AD50" s="823"/>
      <c r="AE50" s="823"/>
      <c r="AF50" s="823"/>
      <c r="AG50" s="2"/>
      <c r="AH50" s="2"/>
      <c r="AI50" s="2"/>
      <c r="AJ50" s="2"/>
      <c r="AK50" s="2"/>
      <c r="AL50" s="2"/>
      <c r="AM50" s="2"/>
      <c r="AN50" s="2"/>
    </row>
    <row r="51" spans="1:40" s="536" customFormat="1" ht="12" customHeight="1">
      <c r="A51" s="2"/>
      <c r="B51" s="2"/>
      <c r="C51" s="2"/>
      <c r="D51" s="284"/>
      <c r="E51" s="2142"/>
      <c r="F51" s="2142"/>
      <c r="G51" s="2142"/>
      <c r="H51" s="2142"/>
      <c r="I51" s="2142"/>
      <c r="J51" s="2142"/>
      <c r="K51" s="2142"/>
      <c r="L51" s="2142"/>
      <c r="M51" s="2142"/>
      <c r="N51" s="2142"/>
      <c r="O51" s="2142"/>
      <c r="P51" s="2142"/>
      <c r="Q51" s="2142"/>
      <c r="R51" s="2142"/>
      <c r="S51" s="2142"/>
      <c r="T51" s="2142"/>
      <c r="U51" s="2142"/>
      <c r="V51" s="2142"/>
      <c r="W51" s="2142"/>
      <c r="X51" s="2142"/>
      <c r="Y51" s="2142"/>
      <c r="Z51" s="2142"/>
      <c r="AA51" s="824"/>
      <c r="AB51" s="824"/>
      <c r="AC51" s="824"/>
      <c r="AD51" s="824"/>
      <c r="AE51" s="824"/>
      <c r="AF51" s="824"/>
      <c r="AG51" s="537"/>
      <c r="AH51" s="2"/>
      <c r="AI51" s="2"/>
      <c r="AJ51" s="2"/>
      <c r="AK51" s="2"/>
      <c r="AL51" s="2"/>
      <c r="AM51" s="2"/>
      <c r="AN51" s="2"/>
    </row>
    <row r="52" spans="1:40" ht="12" customHeight="1">
      <c r="A52" s="2"/>
      <c r="B52" s="2"/>
      <c r="C52" s="2"/>
      <c r="D52" s="284"/>
      <c r="E52" s="531"/>
      <c r="F52" s="531"/>
      <c r="G52" s="531"/>
      <c r="H52" s="531"/>
      <c r="I52" s="531"/>
      <c r="J52" s="531"/>
      <c r="K52" s="531"/>
      <c r="L52" s="531"/>
      <c r="M52" s="531"/>
      <c r="N52" s="531"/>
      <c r="O52" s="531"/>
      <c r="P52" s="531"/>
      <c r="Q52" s="531"/>
      <c r="R52" s="531"/>
      <c r="S52" s="531"/>
      <c r="T52" s="531"/>
      <c r="U52" s="531"/>
      <c r="V52" s="531"/>
      <c r="W52" s="531"/>
      <c r="X52" s="531"/>
      <c r="Y52" s="531"/>
      <c r="Z52" s="531"/>
      <c r="AA52" s="2"/>
      <c r="AB52" s="2"/>
      <c r="AC52" s="2"/>
      <c r="AD52" s="2"/>
      <c r="AE52" s="2"/>
      <c r="AF52" s="2"/>
      <c r="AG52" s="2"/>
      <c r="AH52" s="2"/>
      <c r="AI52" s="2"/>
      <c r="AJ52" s="2"/>
      <c r="AK52" s="2"/>
      <c r="AL52" s="2"/>
      <c r="AM52" s="2"/>
      <c r="AN52" s="2"/>
    </row>
    <row r="53" spans="1:40" ht="15" customHeight="1">
      <c r="D53" s="6" t="s">
        <v>27</v>
      </c>
      <c r="AB53" s="2112">
        <f>ROUND(IF(ISERROR((AB48/AB49)),0,(AB48/AB49)),0)</f>
        <v>0</v>
      </c>
      <c r="AC53" s="2113"/>
      <c r="AD53" s="2113"/>
      <c r="AE53" s="2113"/>
      <c r="AF53" s="2114"/>
    </row>
    <row r="54" spans="1:40" ht="12.75" customHeight="1">
      <c r="D54" s="6" t="s">
        <v>629</v>
      </c>
      <c r="AB54" s="2112">
        <f>(AB53/10)</f>
        <v>0</v>
      </c>
      <c r="AC54" s="2113"/>
      <c r="AD54" s="2113"/>
      <c r="AE54" s="2113"/>
      <c r="AF54" s="2114"/>
    </row>
    <row r="55" spans="1:40" ht="12.75">
      <c r="D55" s="6" t="s">
        <v>384</v>
      </c>
      <c r="AB55" s="2139">
        <f>(IF((Y41&lt;AB54),Y41,AB54))</f>
        <v>0</v>
      </c>
      <c r="AC55" s="2140"/>
      <c r="AD55" s="2140"/>
      <c r="AE55" s="2140"/>
      <c r="AF55" s="2141"/>
    </row>
    <row r="56" spans="1:40" ht="12.75">
      <c r="D56" s="6" t="s">
        <v>118</v>
      </c>
      <c r="AB56" s="2112">
        <f>ROUND((10*AB55*AB49),0)</f>
        <v>0</v>
      </c>
      <c r="AC56" s="2113"/>
      <c r="AD56" s="2113"/>
      <c r="AE56" s="2113"/>
      <c r="AF56" s="2114"/>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43"/>
      <c r="AC57" s="443"/>
      <c r="AD57" s="443"/>
      <c r="AE57" s="443"/>
      <c r="AF57" s="443"/>
      <c r="AG57" s="1"/>
      <c r="AH57" s="1"/>
      <c r="AI57" s="1"/>
      <c r="AJ57" s="1"/>
      <c r="AK57" s="1"/>
      <c r="AL57" s="1"/>
      <c r="AM57" s="1"/>
      <c r="AN57" s="1"/>
    </row>
    <row r="58" spans="1:40" ht="12.75" customHeight="1">
      <c r="D58" s="6" t="s">
        <v>117</v>
      </c>
      <c r="AB58" s="2110">
        <f>AB48-AB56</f>
        <v>27207748.799999997</v>
      </c>
      <c r="AC58" s="2110"/>
      <c r="AD58" s="2110"/>
      <c r="AE58" s="2110"/>
      <c r="AF58" s="2110"/>
    </row>
    <row r="59" spans="1:40" ht="12.75" customHeight="1">
      <c r="D59" s="6"/>
      <c r="F59" s="23" t="str">
        <f>IF(AB58&gt;0,"FUNDING GAP MUST NOT EXCEED ZERO UNLESS REQUESTING STATE CREDITS","")</f>
        <v>FUNDING GAP MUST NOT EXCEED ZERO UNLESS REQUESTING STATE CREDITS</v>
      </c>
      <c r="G59" s="23"/>
      <c r="N59" s="23"/>
      <c r="AB59" s="443"/>
      <c r="AC59" s="443"/>
      <c r="AD59" s="443"/>
      <c r="AE59" s="443"/>
      <c r="AF59" s="443"/>
    </row>
    <row r="60" spans="1:40" ht="12.75" customHeight="1" thickBot="1">
      <c r="A60" s="2107" t="s">
        <v>2034</v>
      </c>
      <c r="B60" s="2107"/>
      <c r="C60" s="2107"/>
      <c r="D60" s="2107"/>
      <c r="E60" s="2107"/>
      <c r="F60" s="2107"/>
      <c r="G60" s="2107"/>
      <c r="H60" s="2107"/>
      <c r="I60" s="2107"/>
      <c r="J60" s="2107"/>
      <c r="K60" s="2107"/>
      <c r="L60" s="2107"/>
      <c r="M60" s="2107"/>
      <c r="N60" s="2107"/>
      <c r="O60" s="2107"/>
      <c r="P60" s="2107"/>
      <c r="Q60" s="2107"/>
      <c r="R60" s="2107"/>
      <c r="S60" s="2107"/>
      <c r="T60" s="2107"/>
      <c r="U60" s="2107"/>
      <c r="V60" s="2107"/>
      <c r="W60" s="2107"/>
      <c r="X60" s="2107"/>
      <c r="Y60" s="2107"/>
      <c r="Z60" s="2107"/>
      <c r="AA60" s="2107"/>
      <c r="AB60" s="2107"/>
      <c r="AC60" s="2107"/>
      <c r="AD60" s="2107"/>
      <c r="AE60" s="2107"/>
      <c r="AF60" s="2107"/>
      <c r="AG60" s="2107"/>
      <c r="AH60" s="2107"/>
      <c r="AI60" s="2107"/>
      <c r="AJ60" s="2107"/>
      <c r="AK60" s="2107"/>
      <c r="AL60" s="2107"/>
      <c r="AM60" s="2107"/>
      <c r="AN60" s="2107"/>
    </row>
    <row r="61" spans="1:40" ht="13.7" customHeight="1" thickTop="1">
      <c r="A61" s="2109"/>
      <c r="B61" s="2109"/>
      <c r="C61" s="2109"/>
      <c r="D61" s="2109"/>
      <c r="E61" s="2109"/>
      <c r="F61" s="2109"/>
      <c r="G61" s="2109"/>
      <c r="H61" s="2109"/>
      <c r="I61" s="2109"/>
      <c r="J61" s="2109"/>
      <c r="K61" s="2109"/>
      <c r="L61" s="2109"/>
      <c r="M61" s="2109"/>
      <c r="N61" s="2109"/>
      <c r="O61" s="2109"/>
      <c r="P61" s="2109"/>
      <c r="Q61" s="2109"/>
      <c r="R61" s="2109"/>
      <c r="S61" s="2109"/>
      <c r="T61" s="2109"/>
      <c r="U61" s="2109"/>
      <c r="V61" s="2109"/>
      <c r="W61" s="2109"/>
      <c r="X61" s="2109"/>
      <c r="Y61" s="2109"/>
      <c r="Z61" s="2109"/>
      <c r="AA61" s="2109"/>
      <c r="AB61" s="2109"/>
      <c r="AC61" s="2109"/>
      <c r="AD61" s="2109"/>
      <c r="AE61" s="2109"/>
      <c r="AF61" s="2109"/>
      <c r="AG61" s="2109"/>
      <c r="AH61" s="2109"/>
      <c r="AI61" s="2109"/>
      <c r="AJ61" s="2109"/>
      <c r="AK61" s="2109"/>
      <c r="AL61" s="2109"/>
      <c r="AM61" s="2109"/>
      <c r="AN61" s="2109"/>
    </row>
    <row r="62" spans="1:40" ht="12.75">
      <c r="A62" s="376" t="s">
        <v>134</v>
      </c>
      <c r="B62" s="1"/>
      <c r="C62" s="376" t="s">
        <v>574</v>
      </c>
      <c r="D62" s="1"/>
      <c r="E62" s="1"/>
      <c r="F62" s="1"/>
      <c r="G62" s="1"/>
      <c r="H62" s="1"/>
      <c r="I62" s="1"/>
      <c r="J62" s="1"/>
      <c r="K62" s="1"/>
      <c r="L62" s="1"/>
      <c r="M62" s="1"/>
      <c r="N62" s="1"/>
      <c r="O62" s="1"/>
      <c r="P62" s="1"/>
      <c r="Q62" s="1"/>
      <c r="R62" s="1"/>
      <c r="S62" s="1"/>
      <c r="T62" s="1"/>
      <c r="U62" s="1"/>
      <c r="V62" s="1"/>
      <c r="W62" s="1"/>
      <c r="X62" s="1"/>
      <c r="Y62" s="2111" t="s">
        <v>334</v>
      </c>
      <c r="Z62" s="2111"/>
      <c r="AA62" s="2111"/>
      <c r="AB62" s="2111"/>
      <c r="AC62" s="2111"/>
      <c r="AD62" s="2111" t="s">
        <v>46</v>
      </c>
      <c r="AE62" s="2111"/>
      <c r="AF62" s="2111"/>
      <c r="AG62" s="2111"/>
      <c r="AH62" s="2111"/>
      <c r="AI62" s="1"/>
      <c r="AJ62" s="1"/>
      <c r="AK62" s="1"/>
      <c r="AL62" s="1"/>
      <c r="AM62" s="1"/>
      <c r="AN62" s="1"/>
    </row>
    <row r="63" spans="1:40" ht="12.75">
      <c r="C63" s="344"/>
      <c r="D63" s="1318" t="s">
        <v>1403</v>
      </c>
      <c r="E63" s="847"/>
      <c r="F63" s="847"/>
      <c r="G63" s="847"/>
      <c r="H63" s="847"/>
      <c r="I63" s="847"/>
      <c r="J63" s="847"/>
      <c r="K63" s="847"/>
      <c r="L63" s="22"/>
      <c r="M63" s="22"/>
      <c r="N63" s="22"/>
      <c r="O63" s="22"/>
      <c r="P63" s="22"/>
      <c r="Q63" s="22"/>
      <c r="R63" s="22"/>
      <c r="S63" s="22"/>
      <c r="T63" s="22"/>
      <c r="U63" s="22"/>
      <c r="V63" s="22"/>
      <c r="W63" s="22"/>
      <c r="X63" s="22"/>
      <c r="Y63" s="1784">
        <f>Y28</f>
        <v>0</v>
      </c>
      <c r="Z63" s="2134"/>
      <c r="AA63" s="2134"/>
      <c r="AB63" s="2134"/>
      <c r="AC63" s="2134"/>
      <c r="AD63" s="1784">
        <f>AI28</f>
        <v>0</v>
      </c>
      <c r="AE63" s="2134"/>
      <c r="AF63" s="2134"/>
      <c r="AG63" s="2134"/>
      <c r="AH63" s="2134"/>
    </row>
    <row r="64" spans="1:40" ht="15" customHeight="1">
      <c r="C64" s="6"/>
      <c r="E64" s="2108" t="s">
        <v>1455</v>
      </c>
      <c r="F64" s="2108"/>
      <c r="G64" s="2108"/>
      <c r="H64" s="2108"/>
      <c r="I64" s="2108"/>
      <c r="J64" s="2108"/>
      <c r="K64" s="2108"/>
      <c r="L64" s="2108"/>
      <c r="M64" s="2108"/>
      <c r="N64" s="2108"/>
      <c r="O64" s="2108"/>
      <c r="P64" s="2108"/>
      <c r="Q64" s="2108"/>
      <c r="R64" s="2108"/>
      <c r="S64" s="2108"/>
      <c r="T64" s="2108"/>
      <c r="U64" s="2108"/>
      <c r="V64" s="2108"/>
      <c r="W64" s="2108"/>
      <c r="X64" s="2108"/>
      <c r="Y64" s="2108"/>
      <c r="Z64" s="2108"/>
      <c r="AA64" s="2108"/>
      <c r="AB64" s="2108"/>
      <c r="AC64" s="2108"/>
      <c r="AD64" s="2108"/>
      <c r="AE64" s="2108"/>
      <c r="AF64" s="2108"/>
      <c r="AG64" s="2108"/>
      <c r="AH64" s="2108"/>
    </row>
    <row r="65" spans="1:40" ht="24.4" customHeight="1">
      <c r="C65" s="6"/>
      <c r="E65" s="2108"/>
      <c r="F65" s="2108"/>
      <c r="G65" s="2108"/>
      <c r="H65" s="2108"/>
      <c r="I65" s="2108"/>
      <c r="J65" s="2108"/>
      <c r="K65" s="2108"/>
      <c r="L65" s="2108"/>
      <c r="M65" s="2108"/>
      <c r="N65" s="2108"/>
      <c r="O65" s="2108"/>
      <c r="P65" s="2108"/>
      <c r="Q65" s="2108"/>
      <c r="R65" s="2108"/>
      <c r="S65" s="2108"/>
      <c r="T65" s="2108"/>
      <c r="U65" s="2108"/>
      <c r="V65" s="2108"/>
      <c r="W65" s="2108"/>
      <c r="X65" s="2108"/>
      <c r="Y65" s="2108"/>
      <c r="Z65" s="2108"/>
      <c r="AA65" s="2108"/>
      <c r="AB65" s="2108"/>
      <c r="AC65" s="2108"/>
      <c r="AD65" s="2108"/>
      <c r="AE65" s="2108"/>
      <c r="AF65" s="2108"/>
      <c r="AG65" s="2108"/>
      <c r="AH65" s="2108"/>
    </row>
    <row r="66" spans="1:40" ht="12.75">
      <c r="C66" s="6"/>
      <c r="D66" s="6" t="s">
        <v>220</v>
      </c>
      <c r="E66" s="1321"/>
      <c r="F66" s="1321"/>
      <c r="G66" s="1321"/>
      <c r="H66" s="1321"/>
      <c r="I66" s="1321"/>
      <c r="J66" s="1321"/>
      <c r="K66" s="1321"/>
      <c r="L66" s="1321"/>
      <c r="M66" s="1321"/>
      <c r="N66" s="1321"/>
      <c r="O66" s="1321"/>
      <c r="P66" s="1321"/>
      <c r="Q66" s="1321"/>
      <c r="R66" s="1321"/>
      <c r="S66" s="1321"/>
      <c r="T66" s="1321"/>
      <c r="U66" s="1321"/>
      <c r="V66" s="1321"/>
      <c r="W66" s="1321"/>
      <c r="X66" s="1321"/>
      <c r="Y66" s="2130">
        <v>0.3</v>
      </c>
      <c r="Z66" s="2130"/>
      <c r="AA66" s="2130"/>
      <c r="AB66" s="2130"/>
      <c r="AC66" s="2130"/>
      <c r="AD66" s="2130">
        <v>0.13</v>
      </c>
      <c r="AE66" s="2130"/>
      <c r="AF66" s="2130"/>
      <c r="AG66" s="2130"/>
      <c r="AH66" s="2130"/>
    </row>
    <row r="67" spans="1:40" ht="12.75">
      <c r="C67" s="6"/>
      <c r="D67" s="6" t="s">
        <v>1058</v>
      </c>
      <c r="Y67" s="1784">
        <f>ROUND(Y63*Y66,0)</f>
        <v>0</v>
      </c>
      <c r="Z67" s="2134"/>
      <c r="AA67" s="2134"/>
      <c r="AB67" s="2134"/>
      <c r="AC67" s="2134"/>
      <c r="AD67" s="1784" t="str">
        <f>IF(OR(Application!D218="At-Risk",Application!D218="At-Risk/Located in Rural Census Tract",Application!D221="At-Risk"),ROUND(AD63*AD66,0),"$0")</f>
        <v>$0</v>
      </c>
      <c r="AE67" s="2135"/>
      <c r="AF67" s="2135"/>
      <c r="AG67" s="2135"/>
      <c r="AH67" s="2135"/>
    </row>
    <row r="68" spans="1:40" ht="12.75">
      <c r="C68" s="6"/>
      <c r="E68" s="6"/>
      <c r="AB68" s="5"/>
      <c r="AC68" s="5"/>
      <c r="AD68" s="5"/>
      <c r="AE68" s="5"/>
      <c r="AF68" s="5"/>
    </row>
    <row r="69" spans="1:40" ht="12.75">
      <c r="A69" s="6" t="s">
        <v>135</v>
      </c>
      <c r="C69" s="6" t="s">
        <v>284</v>
      </c>
    </row>
    <row r="70" spans="1:40" ht="12.75">
      <c r="A70" s="344"/>
      <c r="B70" s="2"/>
      <c r="C70" s="344"/>
      <c r="D70" s="344" t="s">
        <v>969</v>
      </c>
      <c r="E70" s="2"/>
      <c r="F70" s="2"/>
      <c r="G70" s="2"/>
      <c r="H70" s="2"/>
      <c r="I70" s="2"/>
      <c r="J70" s="2"/>
      <c r="K70" s="2"/>
      <c r="L70" s="2"/>
      <c r="M70" s="2"/>
      <c r="N70" s="2"/>
      <c r="O70" s="2"/>
      <c r="P70" s="2"/>
      <c r="Q70" s="2"/>
      <c r="R70" s="2"/>
      <c r="S70" s="2"/>
      <c r="T70" s="2"/>
      <c r="U70" s="2"/>
      <c r="V70" s="2"/>
      <c r="W70" s="2"/>
      <c r="X70" s="2"/>
      <c r="Y70" s="2"/>
      <c r="Z70" s="2"/>
      <c r="AA70" s="2"/>
      <c r="AB70" s="2131"/>
      <c r="AC70" s="2132"/>
      <c r="AD70" s="2132"/>
      <c r="AE70" s="2132"/>
      <c r="AF70" s="2133"/>
      <c r="AG70" s="2"/>
      <c r="AH70" s="2"/>
      <c r="AI70" s="2"/>
      <c r="AJ70" s="2"/>
      <c r="AK70" s="2"/>
      <c r="AL70" s="2"/>
      <c r="AM70" s="2"/>
      <c r="AN70" s="2"/>
    </row>
    <row r="71" spans="1:40" ht="12.75" customHeight="1">
      <c r="A71" s="344"/>
      <c r="B71" s="2"/>
      <c r="C71" s="344"/>
      <c r="D71" s="344"/>
      <c r="E71" s="2136" t="s">
        <v>2029</v>
      </c>
      <c r="F71" s="2136"/>
      <c r="G71" s="2136"/>
      <c r="H71" s="2136"/>
      <c r="I71" s="2136"/>
      <c r="J71" s="2136"/>
      <c r="K71" s="2136"/>
      <c r="L71" s="2136"/>
      <c r="M71" s="2136"/>
      <c r="N71" s="2136"/>
      <c r="O71" s="2136"/>
      <c r="P71" s="2136"/>
      <c r="Q71" s="2136"/>
      <c r="R71" s="2136"/>
      <c r="S71" s="2136"/>
      <c r="T71" s="2136"/>
      <c r="U71" s="2136"/>
      <c r="V71" s="2136"/>
      <c r="W71" s="2136"/>
      <c r="X71" s="2136"/>
      <c r="Y71" s="2136"/>
      <c r="Z71" s="2136"/>
      <c r="AA71" s="848"/>
      <c r="AB71" s="848"/>
      <c r="AC71" s="848"/>
      <c r="AG71" s="2"/>
      <c r="AH71" s="2"/>
      <c r="AI71" s="2"/>
      <c r="AJ71" s="2"/>
      <c r="AK71" s="2"/>
      <c r="AL71" s="2"/>
      <c r="AM71" s="2"/>
      <c r="AN71" s="2"/>
    </row>
    <row r="72" spans="1:40" ht="12.75" customHeight="1">
      <c r="A72" s="344"/>
      <c r="B72" s="2"/>
      <c r="C72" s="344"/>
      <c r="D72" s="344"/>
      <c r="E72" s="2136"/>
      <c r="F72" s="2136"/>
      <c r="G72" s="2136"/>
      <c r="H72" s="2136"/>
      <c r="I72" s="2136"/>
      <c r="J72" s="2136"/>
      <c r="K72" s="2136"/>
      <c r="L72" s="2136"/>
      <c r="M72" s="2136"/>
      <c r="N72" s="2136"/>
      <c r="O72" s="2136"/>
      <c r="P72" s="2136"/>
      <c r="Q72" s="2136"/>
      <c r="R72" s="2136"/>
      <c r="S72" s="2136"/>
      <c r="T72" s="2136"/>
      <c r="U72" s="2136"/>
      <c r="V72" s="2136"/>
      <c r="W72" s="2136"/>
      <c r="X72" s="2136"/>
      <c r="Y72" s="2136"/>
      <c r="Z72" s="2136"/>
      <c r="AA72" s="848"/>
      <c r="AB72" s="848"/>
      <c r="AC72" s="848"/>
      <c r="AG72" s="2"/>
      <c r="AH72" s="2"/>
      <c r="AI72" s="2"/>
      <c r="AJ72" s="2"/>
      <c r="AK72" s="2"/>
      <c r="AL72" s="2"/>
      <c r="AM72" s="2"/>
      <c r="AN72" s="2"/>
    </row>
    <row r="73" spans="1:40" ht="12" customHeight="1">
      <c r="A73" s="344"/>
      <c r="B73" s="2"/>
      <c r="C73" s="344"/>
      <c r="D73" s="344"/>
      <c r="E73" s="2136"/>
      <c r="F73" s="2136"/>
      <c r="G73" s="2136"/>
      <c r="H73" s="2136"/>
      <c r="I73" s="2136"/>
      <c r="J73" s="2136"/>
      <c r="K73" s="2136"/>
      <c r="L73" s="2136"/>
      <c r="M73" s="2136"/>
      <c r="N73" s="2136"/>
      <c r="O73" s="2136"/>
      <c r="P73" s="2136"/>
      <c r="Q73" s="2136"/>
      <c r="R73" s="2136"/>
      <c r="S73" s="2136"/>
      <c r="T73" s="2136"/>
      <c r="U73" s="2136"/>
      <c r="V73" s="2136"/>
      <c r="W73" s="2136"/>
      <c r="X73" s="2136"/>
      <c r="Y73" s="2136"/>
      <c r="Z73" s="2136"/>
      <c r="AA73" s="848"/>
      <c r="AB73" s="848"/>
      <c r="AC73" s="848"/>
      <c r="AD73" s="444"/>
      <c r="AE73" s="444"/>
      <c r="AF73" s="444"/>
      <c r="AG73" s="2"/>
      <c r="AH73" s="2"/>
      <c r="AI73" s="2"/>
      <c r="AJ73" s="2"/>
      <c r="AK73" s="2"/>
      <c r="AL73" s="2"/>
      <c r="AM73" s="2"/>
      <c r="AN73" s="2"/>
    </row>
    <row r="74" spans="1:40" ht="12" customHeight="1">
      <c r="A74" s="344"/>
      <c r="B74" s="2"/>
      <c r="C74" s="344"/>
      <c r="D74" s="344"/>
      <c r="E74" s="538"/>
      <c r="F74" s="538"/>
      <c r="G74" s="538"/>
      <c r="H74" s="538"/>
      <c r="I74" s="538"/>
      <c r="J74" s="538"/>
      <c r="K74" s="538"/>
      <c r="L74" s="538"/>
      <c r="M74" s="538"/>
      <c r="N74" s="538"/>
      <c r="O74" s="538"/>
      <c r="P74" s="538"/>
      <c r="Q74" s="538"/>
      <c r="R74" s="538"/>
      <c r="S74" s="538"/>
      <c r="T74" s="538"/>
      <c r="U74" s="538"/>
      <c r="V74" s="538"/>
      <c r="W74" s="538"/>
      <c r="X74" s="538"/>
      <c r="Y74" s="538"/>
      <c r="Z74" s="538"/>
      <c r="AA74" s="1319"/>
      <c r="AG74" s="2"/>
      <c r="AH74" s="2"/>
      <c r="AI74" s="2"/>
      <c r="AJ74" s="2"/>
      <c r="AK74" s="2"/>
      <c r="AL74" s="2"/>
      <c r="AM74" s="2"/>
      <c r="AN74" s="2"/>
    </row>
    <row r="75" spans="1:40" ht="12" customHeight="1">
      <c r="C75" s="6"/>
      <c r="D75" s="6" t="s">
        <v>115</v>
      </c>
      <c r="AB75" s="2129">
        <f>ROUND(IF(ISERROR((AB58/AB70)),0,(AB58/AB70)),0)</f>
        <v>0</v>
      </c>
      <c r="AC75" s="2129"/>
      <c r="AD75" s="2129"/>
      <c r="AE75" s="2129"/>
      <c r="AF75" s="2129"/>
    </row>
    <row r="76" spans="1:40" ht="12.75" customHeight="1">
      <c r="C76" s="6"/>
      <c r="D76" s="6" t="s">
        <v>116</v>
      </c>
      <c r="AB76" s="2126">
        <f>IF((Y67+AD67&lt;AB75),Y67+AD67,AB75)</f>
        <v>0</v>
      </c>
      <c r="AC76" s="2127"/>
      <c r="AD76" s="2127"/>
      <c r="AE76" s="2127"/>
      <c r="AF76" s="2128"/>
    </row>
    <row r="77" spans="1:40" ht="12.75" customHeight="1">
      <c r="C77" s="6"/>
      <c r="D77" s="6" t="s">
        <v>1059</v>
      </c>
      <c r="AB77" s="2125">
        <f>AB76*AB70</f>
        <v>0</v>
      </c>
      <c r="AC77" s="2125"/>
      <c r="AD77" s="2125"/>
      <c r="AE77" s="2125"/>
      <c r="AF77" s="2125"/>
    </row>
    <row r="78" spans="1:40" ht="12.75" customHeight="1">
      <c r="C78" s="6"/>
      <c r="D78" s="6"/>
      <c r="AB78" s="984"/>
      <c r="AC78" s="984"/>
      <c r="AD78" s="984"/>
      <c r="AE78" s="984"/>
      <c r="AF78" s="984"/>
    </row>
    <row r="79" spans="1:40" ht="12.75" customHeight="1">
      <c r="A79" s="1"/>
      <c r="B79" s="1"/>
      <c r="C79" s="1"/>
      <c r="D79" s="6" t="s">
        <v>117</v>
      </c>
      <c r="AB79" s="2110">
        <f>AB48-(AB56+AB77)</f>
        <v>27207748.799999997</v>
      </c>
      <c r="AC79" s="2110"/>
      <c r="AD79" s="2110"/>
      <c r="AE79" s="2110"/>
      <c r="AF79" s="2110"/>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49"/>
      <c r="AB81" s="1"/>
      <c r="AC81" s="1"/>
      <c r="AD81" s="1"/>
      <c r="AE81" s="1"/>
      <c r="AF81" s="1"/>
      <c r="AG81" s="1"/>
      <c r="AH81" s="1"/>
      <c r="AI81" s="1"/>
      <c r="AJ81" s="1"/>
      <c r="AK81" s="1"/>
      <c r="AL81" s="1"/>
      <c r="AM81" s="1"/>
      <c r="AN81" s="1"/>
    </row>
  </sheetData>
  <sheetProtection algorithmName="SHA-512" hashValue="TsZeGWvaHLd+j2m2MOdxikJLcK62SmK4HXrjE5s5u0KLsRez0VSrWT+ilSfggvtng17nzFlKlaeZfa9pTRorlQ==" saltValue="k6jlXfLFfw02pdA5r4mtIA=="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E00-000000000000}">
      <formula1>0</formula1>
    </dataValidation>
    <dataValidation type="decimal" allowBlank="1" showInputMessage="1" showErrorMessage="1" errorTitle="Federal Tax Credit Factor" error="Federal Tax Credit Factor must be within stated range." sqref="AB49:AF49" xr:uid="{00000000-0002-0000-0E00-000001000000}">
      <formula1>0.85</formula1>
      <formula2>1.25</formula2>
    </dataValidation>
    <dataValidation type="decimal" allowBlank="1" showInputMessage="1" showErrorMessage="1" errorTitle="State Tax Credit Factor" error="State Tax Credit Factor must be within stated range." sqref="AB70:AF70" xr:uid="{00000000-0002-0000-0E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showZeros="0" showWhiteSpace="0" view="pageBreakPreview" zoomScaleNormal="100" zoomScaleSheetLayoutView="100" workbookViewId="0">
      <selection activeCell="T13" sqref="T13:X13"/>
    </sheetView>
  </sheetViews>
  <sheetFormatPr defaultColWidth="0" defaultRowHeight="0" customHeight="1" zeroHeight="1"/>
  <cols>
    <col min="1" max="1" width="1.42578125" style="1320" customWidth="1"/>
    <col min="2" max="2" width="0.85546875" style="1320" customWidth="1"/>
    <col min="3" max="18" width="2.42578125" style="1320" customWidth="1"/>
    <col min="19" max="19" width="4" style="1320" customWidth="1"/>
    <col min="20" max="39" width="2.42578125" style="1320" customWidth="1"/>
    <col min="40" max="40" width="1.42578125" style="1320" customWidth="1"/>
    <col min="41" max="16384" width="2.42578125" style="2" hidden="1"/>
  </cols>
  <sheetData>
    <row r="1" spans="1:40" ht="12.75" customHeight="1">
      <c r="A1" s="2144" t="s">
        <v>1536</v>
      </c>
      <c r="B1" s="2145"/>
      <c r="C1" s="2145"/>
      <c r="D1" s="2145"/>
      <c r="E1" s="2145"/>
      <c r="F1" s="2145"/>
      <c r="G1" s="2145"/>
      <c r="H1" s="2145"/>
      <c r="I1" s="2145"/>
      <c r="J1" s="2145"/>
      <c r="K1" s="2145"/>
      <c r="L1" s="2145"/>
      <c r="M1" s="2145"/>
      <c r="N1" s="2145"/>
      <c r="O1" s="2145"/>
      <c r="P1" s="2145"/>
      <c r="Q1" s="2145"/>
      <c r="R1" s="2145"/>
      <c r="S1" s="2145"/>
      <c r="T1" s="2145"/>
      <c r="U1" s="2145"/>
      <c r="V1" s="2145"/>
      <c r="W1" s="2145"/>
      <c r="X1" s="2145"/>
      <c r="Y1" s="2145"/>
      <c r="Z1" s="2145"/>
      <c r="AA1" s="2145"/>
      <c r="AB1" s="2145"/>
      <c r="AC1" s="2145"/>
      <c r="AD1" s="2145"/>
      <c r="AE1" s="2145"/>
      <c r="AF1" s="2145"/>
      <c r="AG1" s="2145"/>
      <c r="AH1" s="2145"/>
      <c r="AI1" s="2145"/>
      <c r="AJ1" s="2145"/>
      <c r="AK1" s="2145"/>
      <c r="AL1" s="2145"/>
      <c r="AM1" s="2145"/>
      <c r="AN1" s="2145"/>
    </row>
    <row r="2" spans="1:40" ht="13.5" thickBot="1">
      <c r="A2" s="2146"/>
      <c r="B2" s="2146"/>
      <c r="C2" s="2146"/>
      <c r="D2" s="2146"/>
      <c r="E2" s="2146"/>
      <c r="F2" s="2146"/>
      <c r="G2" s="2146"/>
      <c r="H2" s="2146"/>
      <c r="I2" s="2146"/>
      <c r="J2" s="2146"/>
      <c r="K2" s="2146"/>
      <c r="L2" s="2146"/>
      <c r="M2" s="2146"/>
      <c r="N2" s="2146"/>
      <c r="O2" s="2146"/>
      <c r="P2" s="2146"/>
      <c r="Q2" s="2146"/>
      <c r="R2" s="2146"/>
      <c r="S2" s="2146"/>
      <c r="T2" s="2146"/>
      <c r="U2" s="2146"/>
      <c r="V2" s="2146"/>
      <c r="W2" s="2146"/>
      <c r="X2" s="2146"/>
      <c r="Y2" s="2146"/>
      <c r="Z2" s="2146"/>
      <c r="AA2" s="2146"/>
      <c r="AB2" s="2146"/>
      <c r="AC2" s="2146"/>
      <c r="AD2" s="2146"/>
      <c r="AE2" s="2146"/>
      <c r="AF2" s="2146"/>
      <c r="AG2" s="2146"/>
      <c r="AH2" s="2146"/>
      <c r="AI2" s="2146"/>
      <c r="AJ2" s="2146"/>
      <c r="AK2" s="2146"/>
      <c r="AL2" s="2146"/>
      <c r="AM2" s="2146"/>
      <c r="AN2" s="2146"/>
    </row>
    <row r="3" spans="1:40" ht="13.5" thickTop="1">
      <c r="A3" s="6"/>
      <c r="B3" s="35"/>
      <c r="C3" s="304"/>
      <c r="D3" s="304"/>
      <c r="E3" s="304"/>
      <c r="F3" s="304"/>
      <c r="G3" s="304"/>
      <c r="H3" s="304"/>
      <c r="I3" s="304"/>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727</v>
      </c>
      <c r="C5" s="6" t="s">
        <v>230</v>
      </c>
      <c r="F5" s="6"/>
    </row>
    <row r="6" spans="1:40" ht="12.75">
      <c r="B6" s="1177"/>
      <c r="AA6" s="2"/>
    </row>
    <row r="7" spans="1:40" ht="13.7" customHeight="1">
      <c r="B7" s="9"/>
      <c r="C7" s="10"/>
      <c r="D7" s="10"/>
      <c r="E7" s="10"/>
      <c r="F7" s="10"/>
      <c r="G7" s="10"/>
      <c r="H7" s="10"/>
      <c r="I7" s="10"/>
      <c r="J7" s="10"/>
      <c r="K7" s="10"/>
      <c r="L7" s="10"/>
      <c r="M7" s="10"/>
      <c r="N7" s="10"/>
      <c r="O7" s="10"/>
      <c r="P7" s="10"/>
      <c r="Q7" s="10"/>
      <c r="R7" s="10"/>
      <c r="S7" s="10"/>
      <c r="T7" s="2124" t="s">
        <v>1855</v>
      </c>
      <c r="U7" s="2124"/>
      <c r="V7" s="2124"/>
      <c r="W7" s="2124"/>
      <c r="X7" s="2124"/>
      <c r="Y7" s="2124" t="s">
        <v>2032</v>
      </c>
      <c r="Z7" s="2124"/>
      <c r="AA7" s="2124"/>
      <c r="AB7" s="2124"/>
      <c r="AC7" s="2124"/>
      <c r="AD7" s="2124" t="s">
        <v>1542</v>
      </c>
      <c r="AE7" s="2124"/>
      <c r="AF7" s="2124"/>
      <c r="AG7" s="2124"/>
      <c r="AH7" s="2124"/>
      <c r="AI7" s="2124" t="s">
        <v>2033</v>
      </c>
      <c r="AJ7" s="2124"/>
      <c r="AK7" s="2124"/>
      <c r="AL7" s="2124"/>
      <c r="AM7" s="2124"/>
    </row>
    <row r="8" spans="1:40" ht="12.75" customHeight="1">
      <c r="B8" s="354"/>
      <c r="C8" s="1"/>
      <c r="D8" s="1"/>
      <c r="E8" s="1"/>
      <c r="F8" s="1"/>
      <c r="G8" s="1"/>
      <c r="H8" s="1"/>
      <c r="I8" s="1"/>
      <c r="J8" s="1"/>
      <c r="K8" s="1"/>
      <c r="L8" s="1"/>
      <c r="M8" s="1"/>
      <c r="N8" s="1"/>
      <c r="O8" s="1"/>
      <c r="P8" s="1"/>
      <c r="Q8" s="1"/>
      <c r="R8" s="1"/>
      <c r="S8" s="1"/>
      <c r="T8" s="2124"/>
      <c r="U8" s="2124"/>
      <c r="V8" s="2124"/>
      <c r="W8" s="2124"/>
      <c r="X8" s="2124"/>
      <c r="Y8" s="2124"/>
      <c r="Z8" s="2124"/>
      <c r="AA8" s="2124"/>
      <c r="AB8" s="2124"/>
      <c r="AC8" s="2124"/>
      <c r="AD8" s="2124"/>
      <c r="AE8" s="2124"/>
      <c r="AF8" s="2124"/>
      <c r="AG8" s="2124"/>
      <c r="AH8" s="2124"/>
      <c r="AI8" s="2124"/>
      <c r="AJ8" s="2124"/>
      <c r="AK8" s="2124"/>
      <c r="AL8" s="2124"/>
      <c r="AM8" s="2124"/>
    </row>
    <row r="9" spans="1:40" ht="12.75">
      <c r="B9" s="354"/>
      <c r="C9" s="1"/>
      <c r="D9" s="1"/>
      <c r="E9" s="1"/>
      <c r="F9" s="1"/>
      <c r="G9" s="1"/>
      <c r="H9" s="1"/>
      <c r="I9" s="1"/>
      <c r="J9" s="1"/>
      <c r="K9" s="1"/>
      <c r="L9" s="1"/>
      <c r="M9" s="1"/>
      <c r="N9" s="1"/>
      <c r="O9" s="1"/>
      <c r="P9" s="1"/>
      <c r="Q9" s="1"/>
      <c r="R9" s="1"/>
      <c r="S9" s="1"/>
      <c r="T9" s="2124"/>
      <c r="U9" s="2124"/>
      <c r="V9" s="2124"/>
      <c r="W9" s="2124"/>
      <c r="X9" s="2124"/>
      <c r="Y9" s="2124"/>
      <c r="Z9" s="2124"/>
      <c r="AA9" s="2124"/>
      <c r="AB9" s="2124"/>
      <c r="AC9" s="2124"/>
      <c r="AD9" s="2124"/>
      <c r="AE9" s="2124"/>
      <c r="AF9" s="2124"/>
      <c r="AG9" s="2124"/>
      <c r="AH9" s="2124"/>
      <c r="AI9" s="2124"/>
      <c r="AJ9" s="2124"/>
      <c r="AK9" s="2124"/>
      <c r="AL9" s="2124"/>
      <c r="AM9" s="2124"/>
    </row>
    <row r="10" spans="1:40" ht="41.45" customHeight="1">
      <c r="B10" s="289"/>
      <c r="C10" s="290"/>
      <c r="D10" s="290"/>
      <c r="E10" s="290"/>
      <c r="F10" s="290"/>
      <c r="G10" s="290"/>
      <c r="H10" s="290"/>
      <c r="I10" s="290"/>
      <c r="J10" s="290"/>
      <c r="K10" s="290"/>
      <c r="L10" s="290"/>
      <c r="M10" s="290"/>
      <c r="N10" s="290"/>
      <c r="O10" s="290"/>
      <c r="P10" s="290"/>
      <c r="Q10" s="290"/>
      <c r="R10" s="290"/>
      <c r="S10" s="290"/>
      <c r="T10" s="2124"/>
      <c r="U10" s="2124"/>
      <c r="V10" s="2124"/>
      <c r="W10" s="2124"/>
      <c r="X10" s="2124"/>
      <c r="Y10" s="2124"/>
      <c r="Z10" s="2124"/>
      <c r="AA10" s="2124"/>
      <c r="AB10" s="2124"/>
      <c r="AC10" s="2124"/>
      <c r="AD10" s="2124"/>
      <c r="AE10" s="2124"/>
      <c r="AF10" s="2124"/>
      <c r="AG10" s="2124"/>
      <c r="AH10" s="2124"/>
      <c r="AI10" s="2124"/>
      <c r="AJ10" s="2124"/>
      <c r="AK10" s="2124"/>
      <c r="AL10" s="2124"/>
      <c r="AM10" s="2124"/>
    </row>
    <row r="11" spans="1:40" ht="12.75">
      <c r="B11" s="2121" t="s">
        <v>573</v>
      </c>
      <c r="C11" s="2122"/>
      <c r="D11" s="2122"/>
      <c r="E11" s="2122"/>
      <c r="F11" s="2122"/>
      <c r="G11" s="2122"/>
      <c r="H11" s="2122"/>
      <c r="I11" s="2122"/>
      <c r="J11" s="2122"/>
      <c r="K11" s="2122"/>
      <c r="L11" s="2122"/>
      <c r="M11" s="2122"/>
      <c r="N11" s="2122"/>
      <c r="O11" s="2122"/>
      <c r="P11" s="2122"/>
      <c r="Q11" s="2122"/>
      <c r="R11" s="2122"/>
      <c r="S11" s="2123"/>
      <c r="T11" s="2163">
        <f>IF('Sources and Basis Breakdown'!F106=0,'Sources and Basis Breakdown'!E106,'Sources and Basis Breakdown'!F106)</f>
        <v>41430664.041680537</v>
      </c>
      <c r="U11" s="2149"/>
      <c r="V11" s="2149"/>
      <c r="W11" s="2149"/>
      <c r="X11" s="2149"/>
      <c r="Y11" s="2148">
        <f>IF('Sources and Basis Breakdown'!G106+'Sources and Basis Breakdown'!F106='Sources and Basis Breakdown'!E106,'Sources and Basis Breakdown'!G106,0)</f>
        <v>0</v>
      </c>
      <c r="Z11" s="2149"/>
      <c r="AA11" s="2149"/>
      <c r="AB11" s="2149"/>
      <c r="AC11" s="2149"/>
      <c r="AD11" s="2149">
        <f>IF('Sources and Basis Breakdown'!I106=0,'Sources and Basis Breakdown'!H106,'Sources and Basis Breakdown'!I106)</f>
        <v>0</v>
      </c>
      <c r="AE11" s="2149"/>
      <c r="AF11" s="2149"/>
      <c r="AG11" s="2149"/>
      <c r="AH11" s="2149"/>
      <c r="AI11" s="2149">
        <f>IF('Sources and Basis Breakdown'!I106+'Sources and Basis Breakdown'!J106='Sources and Basis Breakdown'!H106,'Sources and Basis Breakdown'!J106,0)</f>
        <v>0</v>
      </c>
      <c r="AJ11" s="2149"/>
      <c r="AK11" s="2149"/>
      <c r="AL11" s="2149"/>
      <c r="AM11" s="2149"/>
    </row>
    <row r="12" spans="1:40" ht="12.75">
      <c r="B12" s="2156" t="s">
        <v>502</v>
      </c>
      <c r="C12" s="2157"/>
      <c r="D12" s="2157"/>
      <c r="E12" s="2157"/>
      <c r="F12" s="2157"/>
      <c r="G12" s="2157"/>
      <c r="H12" s="2157"/>
      <c r="I12" s="2157"/>
      <c r="J12" s="2157"/>
      <c r="K12" s="2157"/>
      <c r="L12" s="2157"/>
      <c r="M12" s="2157"/>
      <c r="N12" s="2157"/>
      <c r="O12" s="2157"/>
      <c r="P12" s="2157"/>
      <c r="Q12" s="2157"/>
      <c r="R12" s="2157"/>
      <c r="S12" s="2158"/>
      <c r="T12" s="2151"/>
      <c r="U12" s="2152"/>
      <c r="V12" s="2152"/>
      <c r="W12" s="2152"/>
      <c r="X12" s="2153"/>
      <c r="Y12" s="2151"/>
      <c r="Z12" s="2152"/>
      <c r="AA12" s="2152"/>
      <c r="AB12" s="2152"/>
      <c r="AC12" s="2153"/>
      <c r="AD12" s="2151"/>
      <c r="AE12" s="2152"/>
      <c r="AF12" s="2152"/>
      <c r="AG12" s="2152"/>
      <c r="AH12" s="2153"/>
      <c r="AI12" s="2151"/>
      <c r="AJ12" s="2152"/>
      <c r="AK12" s="2152"/>
      <c r="AL12" s="2152"/>
      <c r="AM12" s="2153"/>
    </row>
    <row r="13" spans="1:40" ht="12.75">
      <c r="B13" s="11"/>
      <c r="C13" s="2159" t="s">
        <v>1983</v>
      </c>
      <c r="D13" s="2160"/>
      <c r="E13" s="2160"/>
      <c r="F13" s="2160"/>
      <c r="G13" s="2160"/>
      <c r="H13" s="2160"/>
      <c r="I13" s="2160"/>
      <c r="J13" s="2160"/>
      <c r="K13" s="2160"/>
      <c r="L13" s="2160"/>
      <c r="M13" s="2160"/>
      <c r="N13" s="2160"/>
      <c r="O13" s="2160"/>
      <c r="P13" s="2160"/>
      <c r="Q13" s="2160"/>
      <c r="R13" s="2160"/>
      <c r="S13" s="2161"/>
      <c r="T13" s="2150">
        <f>'Basis &amp; Credits'!T13</f>
        <v>0</v>
      </c>
      <c r="U13" s="2147"/>
      <c r="V13" s="2147"/>
      <c r="W13" s="2147"/>
      <c r="X13" s="2147"/>
      <c r="Y13" s="2150">
        <f>'Basis &amp; Credits'!Y13</f>
        <v>0</v>
      </c>
      <c r="Z13" s="2147"/>
      <c r="AA13" s="2147"/>
      <c r="AB13" s="2147"/>
      <c r="AC13" s="2147"/>
      <c r="AD13" s="2147">
        <f>'Basis &amp; Credits'!AD13</f>
        <v>0</v>
      </c>
      <c r="AE13" s="2147"/>
      <c r="AF13" s="2147"/>
      <c r="AG13" s="2147"/>
      <c r="AH13" s="2147"/>
      <c r="AI13" s="2147">
        <f>'Basis &amp; Credits'!AI13</f>
        <v>0</v>
      </c>
      <c r="AJ13" s="2147"/>
      <c r="AK13" s="2147"/>
      <c r="AL13" s="2147"/>
      <c r="AM13" s="2147"/>
    </row>
    <row r="14" spans="1:40" ht="12.75">
      <c r="B14" s="11"/>
      <c r="C14" s="2160" t="s">
        <v>849</v>
      </c>
      <c r="D14" s="2160"/>
      <c r="E14" s="2160"/>
      <c r="F14" s="2160"/>
      <c r="G14" s="2160"/>
      <c r="H14" s="2160"/>
      <c r="I14" s="2160"/>
      <c r="J14" s="2160"/>
      <c r="K14" s="2160"/>
      <c r="L14" s="2160"/>
      <c r="M14" s="2160"/>
      <c r="N14" s="2160"/>
      <c r="O14" s="2160"/>
      <c r="P14" s="2160"/>
      <c r="Q14" s="2160"/>
      <c r="R14" s="2160"/>
      <c r="S14" s="2161"/>
      <c r="T14" s="1775">
        <f>'Basis &amp; Credits'!T14</f>
        <v>0</v>
      </c>
      <c r="U14" s="1772"/>
      <c r="V14" s="1772"/>
      <c r="W14" s="1772"/>
      <c r="X14" s="1772"/>
      <c r="Y14" s="1775">
        <f>'Basis &amp; Credits'!Y14</f>
        <v>0</v>
      </c>
      <c r="Z14" s="1772"/>
      <c r="AA14" s="1772"/>
      <c r="AB14" s="1772"/>
      <c r="AC14" s="1772"/>
      <c r="AD14" s="1772">
        <f>'Basis &amp; Credits'!AD14</f>
        <v>0</v>
      </c>
      <c r="AE14" s="1772"/>
      <c r="AF14" s="1772"/>
      <c r="AG14" s="1772"/>
      <c r="AH14" s="1772"/>
      <c r="AI14" s="1772">
        <f>'Basis &amp; Credits'!AI14</f>
        <v>0</v>
      </c>
      <c r="AJ14" s="1772"/>
      <c r="AK14" s="1772"/>
      <c r="AL14" s="1772"/>
      <c r="AM14" s="1772"/>
    </row>
    <row r="15" spans="1:40" ht="12.75">
      <c r="B15" s="11"/>
      <c r="C15" s="2160" t="s">
        <v>850</v>
      </c>
      <c r="D15" s="2160"/>
      <c r="E15" s="2160"/>
      <c r="F15" s="2160"/>
      <c r="G15" s="2160"/>
      <c r="H15" s="2160"/>
      <c r="I15" s="2160"/>
      <c r="J15" s="2160"/>
      <c r="K15" s="2160"/>
      <c r="L15" s="2160"/>
      <c r="M15" s="2160"/>
      <c r="N15" s="2160"/>
      <c r="O15" s="2160"/>
      <c r="P15" s="2160"/>
      <c r="Q15" s="2160"/>
      <c r="R15" s="2160"/>
      <c r="S15" s="2161"/>
      <c r="T15" s="1775">
        <f>'Basis &amp; Credits'!T15</f>
        <v>0</v>
      </c>
      <c r="U15" s="1772"/>
      <c r="V15" s="1772"/>
      <c r="W15" s="1772"/>
      <c r="X15" s="1772"/>
      <c r="Y15" s="1775">
        <f>'Basis &amp; Credits'!Y15</f>
        <v>0</v>
      </c>
      <c r="Z15" s="1772"/>
      <c r="AA15" s="1772"/>
      <c r="AB15" s="1772"/>
      <c r="AC15" s="1772"/>
      <c r="AD15" s="1772">
        <f>'Basis &amp; Credits'!AD15</f>
        <v>0</v>
      </c>
      <c r="AE15" s="1772"/>
      <c r="AF15" s="1772"/>
      <c r="AG15" s="1772"/>
      <c r="AH15" s="1772"/>
      <c r="AI15" s="1772">
        <f>'Basis &amp; Credits'!AI15</f>
        <v>0</v>
      </c>
      <c r="AJ15" s="1772"/>
      <c r="AK15" s="1772"/>
      <c r="AL15" s="1772"/>
      <c r="AM15" s="1772"/>
    </row>
    <row r="16" spans="1:40" ht="12.75">
      <c r="B16" s="11"/>
      <c r="C16" s="2159" t="s">
        <v>1138</v>
      </c>
      <c r="D16" s="2159"/>
      <c r="E16" s="2159"/>
      <c r="F16" s="2159"/>
      <c r="G16" s="2159"/>
      <c r="H16" s="2159"/>
      <c r="I16" s="2159"/>
      <c r="J16" s="2159"/>
      <c r="K16" s="2159"/>
      <c r="L16" s="2159"/>
      <c r="M16" s="2159"/>
      <c r="N16" s="2159"/>
      <c r="O16" s="2159"/>
      <c r="P16" s="2159"/>
      <c r="Q16" s="2159"/>
      <c r="R16" s="2159"/>
      <c r="S16" s="2162"/>
      <c r="T16" s="1775">
        <f>'Basis &amp; Credits'!T16</f>
        <v>0</v>
      </c>
      <c r="U16" s="1772"/>
      <c r="V16" s="1772"/>
      <c r="W16" s="1772"/>
      <c r="X16" s="1772"/>
      <c r="Y16" s="1775">
        <f>'Basis &amp; Credits'!Y16</f>
        <v>0</v>
      </c>
      <c r="Z16" s="1772"/>
      <c r="AA16" s="1772"/>
      <c r="AB16" s="1772"/>
      <c r="AC16" s="1772"/>
      <c r="AD16" s="1772">
        <f>'Basis &amp; Credits'!AD16</f>
        <v>0</v>
      </c>
      <c r="AE16" s="1772"/>
      <c r="AF16" s="1772"/>
      <c r="AG16" s="1772"/>
      <c r="AH16" s="1772"/>
      <c r="AI16" s="1772">
        <f>'Basis &amp; Credits'!AI16</f>
        <v>0</v>
      </c>
      <c r="AJ16" s="1772"/>
      <c r="AK16" s="1772"/>
      <c r="AL16" s="1772"/>
      <c r="AM16" s="1772"/>
    </row>
    <row r="17" spans="1:39" ht="12.75">
      <c r="B17" s="11"/>
      <c r="C17" s="2160" t="s">
        <v>851</v>
      </c>
      <c r="D17" s="2160"/>
      <c r="E17" s="2160"/>
      <c r="F17" s="2160"/>
      <c r="G17" s="2160"/>
      <c r="H17" s="2160"/>
      <c r="I17" s="2160"/>
      <c r="J17" s="2160"/>
      <c r="K17" s="2160"/>
      <c r="L17" s="2160"/>
      <c r="M17" s="2160"/>
      <c r="N17" s="2160"/>
      <c r="O17" s="2160"/>
      <c r="P17" s="2160"/>
      <c r="Q17" s="2160"/>
      <c r="R17" s="2160"/>
      <c r="S17" s="2161"/>
      <c r="T17" s="1775">
        <f>'Basis &amp; Credits'!T17</f>
        <v>0</v>
      </c>
      <c r="U17" s="1772"/>
      <c r="V17" s="1772"/>
      <c r="W17" s="1772"/>
      <c r="X17" s="1772"/>
      <c r="Y17" s="1775">
        <f>'Basis &amp; Credits'!Y17</f>
        <v>0</v>
      </c>
      <c r="Z17" s="1772"/>
      <c r="AA17" s="1772"/>
      <c r="AB17" s="1772"/>
      <c r="AC17" s="1772"/>
      <c r="AD17" s="1772">
        <f>'Basis &amp; Credits'!AD17</f>
        <v>0</v>
      </c>
      <c r="AE17" s="1772"/>
      <c r="AF17" s="1772"/>
      <c r="AG17" s="1772"/>
      <c r="AH17" s="1772"/>
      <c r="AI17" s="1772">
        <f>'Basis &amp; Credits'!AI17</f>
        <v>0</v>
      </c>
      <c r="AJ17" s="1772"/>
      <c r="AK17" s="1772"/>
      <c r="AL17" s="1772"/>
      <c r="AM17" s="1772"/>
    </row>
    <row r="18" spans="1:39" ht="12.75">
      <c r="B18" s="979"/>
      <c r="C18" s="2159" t="s">
        <v>1547</v>
      </c>
      <c r="D18" s="2160"/>
      <c r="E18" s="2160"/>
      <c r="F18" s="2160"/>
      <c r="G18" s="2160"/>
      <c r="H18" s="2160"/>
      <c r="I18" s="2160"/>
      <c r="J18" s="2160"/>
      <c r="K18" s="2160"/>
      <c r="L18" s="2160"/>
      <c r="M18" s="2160"/>
      <c r="N18" s="2160"/>
      <c r="O18" s="2160"/>
      <c r="P18" s="2160"/>
      <c r="Q18" s="2160"/>
      <c r="R18" s="2160"/>
      <c r="S18" s="2161"/>
      <c r="T18" s="1773">
        <f>'Basis &amp; Credits'!T18</f>
        <v>0</v>
      </c>
      <c r="U18" s="1774"/>
      <c r="V18" s="1774"/>
      <c r="W18" s="1774"/>
      <c r="X18" s="1775"/>
      <c r="Y18" s="1775">
        <f>'Basis &amp; Credits'!Y18</f>
        <v>0</v>
      </c>
      <c r="Z18" s="1772"/>
      <c r="AA18" s="1772"/>
      <c r="AB18" s="1772"/>
      <c r="AC18" s="1772"/>
      <c r="AD18" s="1772">
        <f>'Basis &amp; Credits'!AD18</f>
        <v>0</v>
      </c>
      <c r="AE18" s="1772"/>
      <c r="AF18" s="1772"/>
      <c r="AG18" s="1772"/>
      <c r="AH18" s="1772"/>
      <c r="AI18" s="1772">
        <f>'Basis &amp; Credits'!AI18</f>
        <v>0</v>
      </c>
      <c r="AJ18" s="1772"/>
      <c r="AK18" s="1772"/>
      <c r="AL18" s="1772"/>
      <c r="AM18" s="1772"/>
    </row>
    <row r="19" spans="1:39" ht="12.75">
      <c r="B19" s="802"/>
      <c r="C19" s="2154" t="str">
        <f>'Basis &amp; Credits'!C19:S19</f>
        <v>Subtract (specify other ineligible amounts):</v>
      </c>
      <c r="D19" s="2154"/>
      <c r="E19" s="2154"/>
      <c r="F19" s="2154"/>
      <c r="G19" s="2154"/>
      <c r="H19" s="2154"/>
      <c r="I19" s="2154"/>
      <c r="J19" s="2154"/>
      <c r="K19" s="2154"/>
      <c r="L19" s="2154"/>
      <c r="M19" s="2154"/>
      <c r="N19" s="2154"/>
      <c r="O19" s="2154"/>
      <c r="P19" s="2154"/>
      <c r="Q19" s="2154"/>
      <c r="R19" s="2154"/>
      <c r="S19" s="2155"/>
      <c r="T19" s="1775">
        <f>'Basis &amp; Credits'!T19</f>
        <v>0</v>
      </c>
      <c r="U19" s="1772"/>
      <c r="V19" s="1772"/>
      <c r="W19" s="1772"/>
      <c r="X19" s="1772"/>
      <c r="Y19" s="1775">
        <f>'Basis &amp; Credits'!Y19</f>
        <v>0</v>
      </c>
      <c r="Z19" s="1772"/>
      <c r="AA19" s="1772"/>
      <c r="AB19" s="1772"/>
      <c r="AC19" s="1772"/>
      <c r="AD19" s="1772">
        <f>'Basis &amp; Credits'!AD19</f>
        <v>0</v>
      </c>
      <c r="AE19" s="1772"/>
      <c r="AF19" s="1772"/>
      <c r="AG19" s="1772"/>
      <c r="AH19" s="1772"/>
      <c r="AI19" s="1772">
        <f>'Basis &amp; Credits'!AI19</f>
        <v>0</v>
      </c>
      <c r="AJ19" s="1772"/>
      <c r="AK19" s="1772"/>
      <c r="AL19" s="1772"/>
      <c r="AM19" s="1772"/>
    </row>
    <row r="20" spans="1:39" ht="12.75">
      <c r="B20" s="2121" t="s">
        <v>852</v>
      </c>
      <c r="C20" s="2122"/>
      <c r="D20" s="2122"/>
      <c r="E20" s="2122"/>
      <c r="F20" s="2122"/>
      <c r="G20" s="2122"/>
      <c r="H20" s="2122"/>
      <c r="I20" s="2122"/>
      <c r="J20" s="2122"/>
      <c r="K20" s="2122"/>
      <c r="L20" s="2122"/>
      <c r="M20" s="2122"/>
      <c r="N20" s="2122"/>
      <c r="O20" s="2122"/>
      <c r="P20" s="2122"/>
      <c r="Q20" s="2122"/>
      <c r="R20" s="2122"/>
      <c r="S20" s="2123"/>
      <c r="T20" s="2116">
        <f>SUM(T13:X19)</f>
        <v>0</v>
      </c>
      <c r="U20" s="2117"/>
      <c r="V20" s="2117"/>
      <c r="W20" s="2117"/>
      <c r="X20" s="2117"/>
      <c r="Y20" s="2116">
        <f>SUM(Y13:AC19)</f>
        <v>0</v>
      </c>
      <c r="Z20" s="2117"/>
      <c r="AA20" s="2117"/>
      <c r="AB20" s="2117"/>
      <c r="AC20" s="2117"/>
      <c r="AD20" s="2117">
        <f>SUM(AD13:AH19)</f>
        <v>0</v>
      </c>
      <c r="AE20" s="2117"/>
      <c r="AF20" s="2117"/>
      <c r="AG20" s="2117"/>
      <c r="AH20" s="2117"/>
      <c r="AI20" s="2117">
        <f>SUM(AI13:AM19)</f>
        <v>0</v>
      </c>
      <c r="AJ20" s="2117"/>
      <c r="AK20" s="2117"/>
      <c r="AL20" s="2117"/>
      <c r="AM20" s="2117"/>
    </row>
    <row r="21" spans="1:39" ht="12.75">
      <c r="B21" s="2121" t="s">
        <v>1982</v>
      </c>
      <c r="C21" s="2122"/>
      <c r="D21" s="2122"/>
      <c r="E21" s="2122"/>
      <c r="F21" s="2122"/>
      <c r="G21" s="2122"/>
      <c r="H21" s="2122"/>
      <c r="I21" s="2122"/>
      <c r="J21" s="2122"/>
      <c r="K21" s="2122"/>
      <c r="L21" s="2122"/>
      <c r="M21" s="2122"/>
      <c r="N21" s="2122"/>
      <c r="O21" s="2122"/>
      <c r="P21" s="2122"/>
      <c r="Q21" s="2122"/>
      <c r="R21" s="2122"/>
      <c r="S21" s="2123"/>
      <c r="T21" s="1775">
        <f>'Basis &amp; Credits'!T21</f>
        <v>0</v>
      </c>
      <c r="U21" s="1772"/>
      <c r="V21" s="1772"/>
      <c r="W21" s="1772"/>
      <c r="X21" s="1772"/>
      <c r="Y21" s="1775">
        <f>'Basis &amp; Credits'!Y21</f>
        <v>0</v>
      </c>
      <c r="Z21" s="1772"/>
      <c r="AA21" s="1772"/>
      <c r="AB21" s="1772"/>
      <c r="AC21" s="1772"/>
      <c r="AD21" s="1772">
        <f>'Basis &amp; Credits'!AD21</f>
        <v>0</v>
      </c>
      <c r="AE21" s="1772"/>
      <c r="AF21" s="1772"/>
      <c r="AG21" s="1772"/>
      <c r="AH21" s="1772"/>
      <c r="AI21" s="1772">
        <f>'Basis &amp; Credits'!AI21</f>
        <v>0</v>
      </c>
      <c r="AJ21" s="1772"/>
      <c r="AK21" s="1772"/>
      <c r="AL21" s="1772"/>
      <c r="AM21" s="1772"/>
    </row>
    <row r="22" spans="1:39" ht="12.75">
      <c r="B22" s="2121" t="s">
        <v>853</v>
      </c>
      <c r="C22" s="2122"/>
      <c r="D22" s="2122"/>
      <c r="E22" s="2122"/>
      <c r="F22" s="2122"/>
      <c r="G22" s="2122"/>
      <c r="H22" s="2122"/>
      <c r="I22" s="2122"/>
      <c r="J22" s="2122"/>
      <c r="K22" s="2122"/>
      <c r="L22" s="2122"/>
      <c r="M22" s="2122"/>
      <c r="N22" s="2122"/>
      <c r="O22" s="2122"/>
      <c r="P22" s="2122"/>
      <c r="Q22" s="2122"/>
      <c r="R22" s="2122"/>
      <c r="S22" s="2123"/>
      <c r="T22" s="2165">
        <f>(T20+T21)*-1</f>
        <v>0</v>
      </c>
      <c r="U22" s="2166"/>
      <c r="V22" s="2166"/>
      <c r="W22" s="2166"/>
      <c r="X22" s="2166"/>
      <c r="Y22" s="2165">
        <f>(Y20+Y21)*-1</f>
        <v>0</v>
      </c>
      <c r="Z22" s="2166"/>
      <c r="AA22" s="2166"/>
      <c r="AB22" s="2166"/>
      <c r="AC22" s="2166"/>
      <c r="AD22" s="2165">
        <f>(AD20+AD21)*-1</f>
        <v>0</v>
      </c>
      <c r="AE22" s="2166"/>
      <c r="AF22" s="2166"/>
      <c r="AG22" s="2166"/>
      <c r="AH22" s="2166"/>
      <c r="AI22" s="2165">
        <f>(AI20+AI21)*-1</f>
        <v>0</v>
      </c>
      <c r="AJ22" s="2166"/>
      <c r="AK22" s="2166"/>
      <c r="AL22" s="2166"/>
      <c r="AM22" s="2166"/>
    </row>
    <row r="23" spans="1:39" ht="12.75">
      <c r="A23" s="2"/>
      <c r="B23" s="2182" t="s">
        <v>854</v>
      </c>
      <c r="C23" s="2183"/>
      <c r="D23" s="2183"/>
      <c r="E23" s="2183"/>
      <c r="F23" s="2183"/>
      <c r="G23" s="2183"/>
      <c r="H23" s="2183"/>
      <c r="I23" s="2183"/>
      <c r="J23" s="2183"/>
      <c r="K23" s="2183"/>
      <c r="L23" s="2183"/>
      <c r="M23" s="2183"/>
      <c r="N23" s="2183"/>
      <c r="O23" s="2183"/>
      <c r="P23" s="2183"/>
      <c r="Q23" s="2183"/>
      <c r="R23" s="2183"/>
      <c r="S23" s="2184"/>
      <c r="T23" s="2116">
        <f>T11+T22</f>
        <v>41430664.041680537</v>
      </c>
      <c r="U23" s="2117"/>
      <c r="V23" s="2117"/>
      <c r="W23" s="2117"/>
      <c r="X23" s="2117"/>
      <c r="Y23" s="2116">
        <f>Y11+Y22</f>
        <v>0</v>
      </c>
      <c r="Z23" s="2117"/>
      <c r="AA23" s="2117"/>
      <c r="AB23" s="2117"/>
      <c r="AC23" s="2117"/>
      <c r="AD23" s="2116">
        <f>AD11+AD22</f>
        <v>0</v>
      </c>
      <c r="AE23" s="2117"/>
      <c r="AF23" s="2117"/>
      <c r="AG23" s="2117"/>
      <c r="AH23" s="2117"/>
      <c r="AI23" s="2116">
        <f>AI11+AI22</f>
        <v>0</v>
      </c>
      <c r="AJ23" s="2117"/>
      <c r="AK23" s="2117"/>
      <c r="AL23" s="2117"/>
      <c r="AM23" s="2117"/>
    </row>
    <row r="24" spans="1:39" ht="12.75">
      <c r="B24" s="2121" t="s">
        <v>1377</v>
      </c>
      <c r="C24" s="2122"/>
      <c r="D24" s="2122"/>
      <c r="E24" s="2122"/>
      <c r="F24" s="2122"/>
      <c r="G24" s="2122"/>
      <c r="H24" s="2122"/>
      <c r="I24" s="2122"/>
      <c r="J24" s="2122"/>
      <c r="K24" s="2122"/>
      <c r="L24" s="2122"/>
      <c r="M24" s="2122"/>
      <c r="N24" s="2122"/>
      <c r="O24" s="2122"/>
      <c r="P24" s="2122"/>
      <c r="Q24" s="2122"/>
      <c r="R24" s="2122"/>
      <c r="S24" s="2123"/>
      <c r="T24" s="2185">
        <f>Application!AD974</f>
        <v>48774594.159999996</v>
      </c>
      <c r="U24" s="2186"/>
      <c r="V24" s="2186"/>
      <c r="W24" s="2186"/>
      <c r="X24" s="2186"/>
      <c r="Y24" s="2186"/>
      <c r="Z24" s="2186"/>
      <c r="AA24" s="2186"/>
      <c r="AB24" s="2186"/>
      <c r="AC24" s="2186"/>
      <c r="AD24" s="2186"/>
      <c r="AE24" s="2186"/>
      <c r="AF24" s="2186"/>
      <c r="AG24" s="2186"/>
      <c r="AH24" s="2186"/>
      <c r="AI24" s="2186"/>
      <c r="AJ24" s="2186"/>
      <c r="AK24" s="2186"/>
      <c r="AL24" s="2186"/>
      <c r="AM24" s="2116"/>
    </row>
    <row r="25" spans="1:39" ht="12.75">
      <c r="B25" s="2176" t="s">
        <v>2031</v>
      </c>
      <c r="C25" s="2177"/>
      <c r="D25" s="2177"/>
      <c r="E25" s="2177"/>
      <c r="F25" s="2177"/>
      <c r="G25" s="2177"/>
      <c r="H25" s="2177"/>
      <c r="I25" s="2177"/>
      <c r="J25" s="2177"/>
      <c r="K25" s="2177"/>
      <c r="L25" s="2177"/>
      <c r="M25" s="2177"/>
      <c r="N25" s="2177"/>
      <c r="O25" s="2177"/>
      <c r="P25" s="2177"/>
      <c r="Q25" s="2177"/>
      <c r="R25" s="2177"/>
      <c r="S25" s="2178"/>
      <c r="T25" s="2167">
        <v>1</v>
      </c>
      <c r="U25" s="2168"/>
      <c r="V25" s="2168"/>
      <c r="W25" s="2168"/>
      <c r="X25" s="2168"/>
      <c r="Y25" s="2167">
        <v>1</v>
      </c>
      <c r="Z25" s="2168"/>
      <c r="AA25" s="2168"/>
      <c r="AB25" s="2168"/>
      <c r="AC25" s="2171"/>
      <c r="AD25" s="2167">
        <v>1</v>
      </c>
      <c r="AE25" s="2168"/>
      <c r="AF25" s="2168"/>
      <c r="AG25" s="2168"/>
      <c r="AH25" s="2171"/>
      <c r="AI25" s="2167">
        <v>1</v>
      </c>
      <c r="AJ25" s="2168"/>
      <c r="AK25" s="2168"/>
      <c r="AL25" s="2168"/>
      <c r="AM25" s="2171"/>
    </row>
    <row r="26" spans="1:39" ht="12.75">
      <c r="B26" s="2121" t="s">
        <v>855</v>
      </c>
      <c r="C26" s="2122"/>
      <c r="D26" s="2122"/>
      <c r="E26" s="2122"/>
      <c r="F26" s="2122"/>
      <c r="G26" s="2122"/>
      <c r="H26" s="2122"/>
      <c r="I26" s="2122"/>
      <c r="J26" s="2122"/>
      <c r="K26" s="2122"/>
      <c r="L26" s="2122"/>
      <c r="M26" s="2122"/>
      <c r="N26" s="2122"/>
      <c r="O26" s="2122"/>
      <c r="P26" s="2122"/>
      <c r="Q26" s="2122"/>
      <c r="R26" s="2122"/>
      <c r="S26" s="2123"/>
      <c r="T26" s="2172">
        <f>T23*T25</f>
        <v>41430664.041680537</v>
      </c>
      <c r="U26" s="2173"/>
      <c r="V26" s="2173"/>
      <c r="W26" s="2173"/>
      <c r="X26" s="2173"/>
      <c r="Y26" s="2172">
        <f>Y23*Y25</f>
        <v>0</v>
      </c>
      <c r="Z26" s="2173"/>
      <c r="AA26" s="2173"/>
      <c r="AB26" s="2173"/>
      <c r="AC26" s="2173"/>
      <c r="AD26" s="2172">
        <f>AD23*AD25</f>
        <v>0</v>
      </c>
      <c r="AE26" s="2173"/>
      <c r="AF26" s="2173"/>
      <c r="AG26" s="2173"/>
      <c r="AH26" s="2173"/>
      <c r="AI26" s="2172">
        <f>AI23*AI25</f>
        <v>0</v>
      </c>
      <c r="AJ26" s="2173"/>
      <c r="AK26" s="2173"/>
      <c r="AL26" s="2173"/>
      <c r="AM26" s="2173"/>
    </row>
    <row r="27" spans="1:39" ht="12.75">
      <c r="A27" s="7"/>
      <c r="B27" s="2179" t="s">
        <v>988</v>
      </c>
      <c r="C27" s="2180"/>
      <c r="D27" s="2180"/>
      <c r="E27" s="2180"/>
      <c r="F27" s="2180"/>
      <c r="G27" s="2180"/>
      <c r="H27" s="2180"/>
      <c r="I27" s="2180"/>
      <c r="J27" s="2180"/>
      <c r="K27" s="2180"/>
      <c r="L27" s="2180"/>
      <c r="M27" s="2180"/>
      <c r="N27" s="2180"/>
      <c r="O27" s="2180"/>
      <c r="P27" s="2180"/>
      <c r="Q27" s="2180"/>
      <c r="R27" s="2180"/>
      <c r="S27" s="2181"/>
      <c r="T27" s="2169">
        <f>Application!AG431</f>
        <v>1</v>
      </c>
      <c r="U27" s="2170"/>
      <c r="V27" s="2170"/>
      <c r="W27" s="2170"/>
      <c r="X27" s="2170"/>
      <c r="Y27" s="2169">
        <f>Application!AG431</f>
        <v>1</v>
      </c>
      <c r="Z27" s="2170"/>
      <c r="AA27" s="2170"/>
      <c r="AB27" s="2170"/>
      <c r="AC27" s="2170"/>
      <c r="AD27" s="2169">
        <f>Application!AG431</f>
        <v>1</v>
      </c>
      <c r="AE27" s="2170"/>
      <c r="AF27" s="2170"/>
      <c r="AG27" s="2170"/>
      <c r="AH27" s="2170"/>
      <c r="AI27" s="2169">
        <f>Application!AG431</f>
        <v>1</v>
      </c>
      <c r="AJ27" s="2170"/>
      <c r="AK27" s="2170"/>
      <c r="AL27" s="2170"/>
      <c r="AM27" s="2170"/>
    </row>
    <row r="28" spans="1:39" ht="12.75" customHeight="1">
      <c r="A28" s="6"/>
      <c r="B28" s="2121" t="s">
        <v>935</v>
      </c>
      <c r="C28" s="2122"/>
      <c r="D28" s="2122"/>
      <c r="E28" s="2122"/>
      <c r="F28" s="2122"/>
      <c r="G28" s="2122"/>
      <c r="H28" s="2122"/>
      <c r="I28" s="2122"/>
      <c r="J28" s="2122"/>
      <c r="K28" s="2122"/>
      <c r="L28" s="2122"/>
      <c r="M28" s="2122"/>
      <c r="N28" s="2122"/>
      <c r="O28" s="2122"/>
      <c r="P28" s="2122"/>
      <c r="Q28" s="2122"/>
      <c r="R28" s="2122"/>
      <c r="S28" s="2123"/>
      <c r="T28" s="2164">
        <f>IF(ISERROR((T26*T27)),0,(T26*T27))</f>
        <v>41430664.041680537</v>
      </c>
      <c r="U28" s="2138"/>
      <c r="V28" s="2138"/>
      <c r="W28" s="2138"/>
      <c r="X28" s="2138"/>
      <c r="Y28" s="2164">
        <f>IF(ISERROR((Y26*Y27)),0,(Y26*Y27))</f>
        <v>0</v>
      </c>
      <c r="Z28" s="2138"/>
      <c r="AA28" s="2138"/>
      <c r="AB28" s="2138"/>
      <c r="AC28" s="2138"/>
      <c r="AD28" s="2164">
        <f>IF(ISERROR((AD26*AD27)),0,(AD26*AD27))</f>
        <v>0</v>
      </c>
      <c r="AE28" s="2138"/>
      <c r="AF28" s="2138"/>
      <c r="AG28" s="2138"/>
      <c r="AH28" s="2138"/>
      <c r="AI28" s="2164">
        <f>IF(ISERROR((AI26*AI27)),0,(AI26*AI27))</f>
        <v>0</v>
      </c>
      <c r="AJ28" s="2138"/>
      <c r="AK28" s="2138"/>
      <c r="AL28" s="2138"/>
      <c r="AM28" s="2138"/>
    </row>
    <row r="29" spans="1:39" ht="12.75">
      <c r="B29" s="2121" t="s">
        <v>697</v>
      </c>
      <c r="C29" s="2122"/>
      <c r="D29" s="2122"/>
      <c r="E29" s="2122"/>
      <c r="F29" s="2122"/>
      <c r="G29" s="2122"/>
      <c r="H29" s="2122"/>
      <c r="I29" s="2122"/>
      <c r="J29" s="2122"/>
      <c r="K29" s="2122"/>
      <c r="L29" s="2122"/>
      <c r="M29" s="2122"/>
      <c r="N29" s="2122"/>
      <c r="O29" s="2122"/>
      <c r="P29" s="2122"/>
      <c r="Q29" s="2122"/>
      <c r="R29" s="2122"/>
      <c r="S29" s="2123"/>
      <c r="T29" s="2185">
        <f>T28+Y28+AD28+AI28</f>
        <v>41430664.041680537</v>
      </c>
      <c r="U29" s="2186"/>
      <c r="V29" s="2186"/>
      <c r="W29" s="2186"/>
      <c r="X29" s="2186"/>
      <c r="Y29" s="2186"/>
      <c r="Z29" s="2186"/>
      <c r="AA29" s="2186"/>
      <c r="AB29" s="2186"/>
      <c r="AC29" s="2186"/>
      <c r="AD29" s="2186"/>
      <c r="AE29" s="2186"/>
      <c r="AF29" s="2186"/>
      <c r="AG29" s="2186"/>
      <c r="AH29" s="2186"/>
      <c r="AI29" s="2186"/>
      <c r="AJ29" s="2186"/>
      <c r="AK29" s="2186"/>
      <c r="AL29" s="2186"/>
      <c r="AM29" s="2116"/>
    </row>
    <row r="30" spans="1:39" ht="12.75" customHeight="1">
      <c r="B30" s="2539"/>
      <c r="C30" s="2539"/>
      <c r="D30" s="2539"/>
      <c r="E30" s="2539"/>
      <c r="F30" s="2539"/>
      <c r="G30" s="2539"/>
      <c r="H30" s="2539"/>
      <c r="I30" s="2539"/>
      <c r="J30" s="2539"/>
      <c r="K30" s="2539"/>
      <c r="L30" s="2539"/>
      <c r="M30" s="2539"/>
      <c r="N30" s="2539"/>
      <c r="O30" s="2539"/>
      <c r="P30" s="2539"/>
      <c r="Q30" s="2539"/>
      <c r="R30" s="2539"/>
      <c r="S30" s="2539"/>
      <c r="T30" s="2539"/>
      <c r="U30" s="2539"/>
      <c r="V30" s="2539"/>
      <c r="W30" s="2539"/>
      <c r="X30" s="2539"/>
      <c r="Y30" s="2539"/>
      <c r="Z30" s="2539"/>
      <c r="AA30" s="2539"/>
      <c r="AB30" s="2539"/>
      <c r="AC30" s="2539"/>
      <c r="AD30" s="2539"/>
      <c r="AE30" s="2539"/>
      <c r="AF30" s="2539"/>
      <c r="AG30" s="2539"/>
      <c r="AH30" s="2539"/>
      <c r="AI30" s="2539"/>
      <c r="AJ30" s="2539"/>
      <c r="AK30" s="2539"/>
      <c r="AL30" s="2539"/>
      <c r="AM30" s="2539"/>
    </row>
    <row r="31" spans="1:39" ht="12.75">
      <c r="C31" s="571"/>
      <c r="E31" s="1"/>
      <c r="F31" s="1"/>
      <c r="G31" s="1"/>
      <c r="H31" s="1"/>
      <c r="I31" s="1"/>
      <c r="J31" s="1"/>
      <c r="K31" s="1"/>
      <c r="L31" s="1"/>
      <c r="M31" s="1"/>
      <c r="N31" s="1"/>
      <c r="O31" s="1"/>
      <c r="P31" s="1"/>
      <c r="Q31" s="1"/>
      <c r="R31" s="1"/>
      <c r="S31" s="1"/>
      <c r="T31" s="1"/>
      <c r="U31" s="1"/>
      <c r="V31" s="1"/>
      <c r="W31" s="1"/>
      <c r="X31" s="291"/>
      <c r="Y31" s="292"/>
      <c r="Z31" s="292"/>
      <c r="AA31" s="292"/>
      <c r="AB31" s="292"/>
      <c r="AC31" s="292"/>
      <c r="AD31" s="292"/>
      <c r="AE31" s="292"/>
      <c r="AF31" s="292"/>
      <c r="AG31" s="292"/>
      <c r="AH31" s="292"/>
    </row>
    <row r="32" spans="1:39" ht="12.75">
      <c r="C32" s="293"/>
      <c r="D32" s="1"/>
      <c r="E32" s="1"/>
      <c r="F32" s="1"/>
      <c r="G32" s="1"/>
      <c r="H32" s="1"/>
      <c r="I32" s="1"/>
      <c r="J32" s="1"/>
      <c r="K32" s="1"/>
      <c r="L32" s="1"/>
      <c r="M32" s="1"/>
      <c r="N32" s="1"/>
      <c r="O32" s="1"/>
      <c r="P32" s="1"/>
      <c r="Q32" s="1"/>
      <c r="R32" s="1"/>
      <c r="S32" s="1"/>
      <c r="T32" s="1"/>
      <c r="U32" s="1"/>
      <c r="V32" s="1"/>
      <c r="W32" s="1"/>
      <c r="X32" s="291"/>
      <c r="Y32" s="292"/>
      <c r="Z32" s="292"/>
      <c r="AA32" s="292"/>
      <c r="AB32" s="292"/>
      <c r="AC32" s="292"/>
      <c r="AD32" s="292"/>
      <c r="AE32" s="292"/>
      <c r="AF32" s="292"/>
      <c r="AG32" s="292"/>
      <c r="AH32" s="292"/>
    </row>
    <row r="33" spans="1:40" ht="12.75">
      <c r="A33" s="6" t="s">
        <v>8</v>
      </c>
      <c r="C33" s="6" t="s">
        <v>231</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53"/>
      <c r="Y35" s="2124" t="s">
        <v>1854</v>
      </c>
      <c r="Z35" s="2124"/>
      <c r="AA35" s="2124"/>
      <c r="AB35" s="2124"/>
      <c r="AC35" s="2124"/>
      <c r="AD35" s="2106" t="s">
        <v>46</v>
      </c>
      <c r="AE35" s="2106"/>
      <c r="AF35" s="2106"/>
      <c r="AG35" s="2106"/>
      <c r="AH35" s="2106"/>
    </row>
    <row r="36" spans="1:40" ht="12.75" customHeight="1">
      <c r="B36" s="354"/>
      <c r="C36" s="1"/>
      <c r="D36" s="1"/>
      <c r="E36" s="1"/>
      <c r="F36" s="1"/>
      <c r="G36" s="1"/>
      <c r="H36" s="1"/>
      <c r="I36" s="1"/>
      <c r="J36" s="1"/>
      <c r="K36" s="1"/>
      <c r="L36" s="1"/>
      <c r="M36" s="1"/>
      <c r="N36" s="1"/>
      <c r="O36" s="1"/>
      <c r="P36" s="1"/>
      <c r="Q36" s="1"/>
      <c r="R36" s="1"/>
      <c r="S36" s="1"/>
      <c r="T36" s="1"/>
      <c r="U36" s="1"/>
      <c r="V36" s="1"/>
      <c r="W36" s="1"/>
      <c r="X36" s="355"/>
      <c r="Y36" s="2124"/>
      <c r="Z36" s="2124"/>
      <c r="AA36" s="2124"/>
      <c r="AB36" s="2124"/>
      <c r="AC36" s="2124"/>
      <c r="AD36" s="2106"/>
      <c r="AE36" s="2106"/>
      <c r="AF36" s="2106"/>
      <c r="AG36" s="2106"/>
      <c r="AH36" s="2106"/>
    </row>
    <row r="37" spans="1:40" ht="12.75">
      <c r="B37" s="289"/>
      <c r="C37" s="290"/>
      <c r="D37" s="290"/>
      <c r="E37" s="290"/>
      <c r="F37" s="290"/>
      <c r="G37" s="290"/>
      <c r="H37" s="290"/>
      <c r="I37" s="290"/>
      <c r="J37" s="290"/>
      <c r="K37" s="290"/>
      <c r="L37" s="290"/>
      <c r="M37" s="290"/>
      <c r="N37" s="290"/>
      <c r="O37" s="290"/>
      <c r="P37" s="290"/>
      <c r="Q37" s="290"/>
      <c r="R37" s="290"/>
      <c r="S37" s="290"/>
      <c r="T37" s="290"/>
      <c r="U37" s="290"/>
      <c r="V37" s="290"/>
      <c r="W37" s="290"/>
      <c r="X37" s="356"/>
      <c r="Y37" s="2124"/>
      <c r="Z37" s="2124"/>
      <c r="AA37" s="2124"/>
      <c r="AB37" s="2124"/>
      <c r="AC37" s="2124"/>
      <c r="AD37" s="2106"/>
      <c r="AE37" s="2106"/>
      <c r="AF37" s="2106"/>
      <c r="AG37" s="2106"/>
      <c r="AH37" s="2106"/>
    </row>
    <row r="38" spans="1:40" ht="12.75" customHeight="1">
      <c r="A38" s="6"/>
      <c r="B38" s="2121" t="s">
        <v>935</v>
      </c>
      <c r="C38" s="2122"/>
      <c r="D38" s="2122"/>
      <c r="E38" s="2122"/>
      <c r="F38" s="2122"/>
      <c r="G38" s="2122"/>
      <c r="H38" s="2122"/>
      <c r="I38" s="2122"/>
      <c r="J38" s="2122"/>
      <c r="K38" s="2122"/>
      <c r="L38" s="2122"/>
      <c r="M38" s="2122"/>
      <c r="N38" s="2122"/>
      <c r="O38" s="2122"/>
      <c r="P38" s="2122"/>
      <c r="Q38" s="2122"/>
      <c r="R38" s="2122"/>
      <c r="S38" s="2122"/>
      <c r="T38" s="2122"/>
      <c r="U38" s="2122"/>
      <c r="V38" s="2122"/>
      <c r="W38" s="2122"/>
      <c r="X38" s="2123"/>
      <c r="Y38" s="2117">
        <f>IF(T24&gt;=(T23+Y23+AD23+AI23),T28+Y28,0)</f>
        <v>41430664.041680537</v>
      </c>
      <c r="Z38" s="2117"/>
      <c r="AA38" s="2117"/>
      <c r="AB38" s="2117"/>
      <c r="AC38" s="2117"/>
      <c r="AD38" s="2117">
        <f>IF(T24&gt;=(T23+Y23+AD23+AI23),AD28+AI28,0)</f>
        <v>0</v>
      </c>
      <c r="AE38" s="2117"/>
      <c r="AF38" s="2117"/>
      <c r="AG38" s="2117"/>
      <c r="AH38" s="2117"/>
    </row>
    <row r="39" spans="1:40" ht="12.75">
      <c r="B39" s="2121" t="s">
        <v>845</v>
      </c>
      <c r="C39" s="2122"/>
      <c r="D39" s="2122"/>
      <c r="E39" s="2122"/>
      <c r="F39" s="2122"/>
      <c r="G39" s="2122"/>
      <c r="H39" s="2122"/>
      <c r="I39" s="2122"/>
      <c r="J39" s="2122"/>
      <c r="K39" s="2122"/>
      <c r="L39" s="2122"/>
      <c r="M39" s="2122"/>
      <c r="N39" s="2122"/>
      <c r="O39" s="2122"/>
      <c r="P39" s="2122"/>
      <c r="Q39" s="2122"/>
      <c r="R39" s="2122"/>
      <c r="S39" s="2122"/>
      <c r="T39" s="2122"/>
      <c r="U39" s="2122"/>
      <c r="V39" s="2122"/>
      <c r="W39" s="2122"/>
      <c r="X39" s="2123"/>
      <c r="Y39" s="2115">
        <v>0.09</v>
      </c>
      <c r="Z39" s="2115"/>
      <c r="AA39" s="2115"/>
      <c r="AB39" s="2115"/>
      <c r="AC39" s="2115"/>
      <c r="AD39" s="2115">
        <f>'Basis &amp; Credits'!AD39:AH39</f>
        <v>3.2399999999999998E-2</v>
      </c>
      <c r="AE39" s="2115"/>
      <c r="AF39" s="2115"/>
      <c r="AG39" s="2115"/>
      <c r="AH39" s="2115"/>
    </row>
    <row r="40" spans="1:40" ht="12.75" customHeight="1">
      <c r="A40" s="6"/>
      <c r="B40" s="2121" t="s">
        <v>26</v>
      </c>
      <c r="C40" s="2122"/>
      <c r="D40" s="2122"/>
      <c r="E40" s="2122"/>
      <c r="F40" s="2122"/>
      <c r="G40" s="2122"/>
      <c r="H40" s="2122"/>
      <c r="I40" s="2122"/>
      <c r="J40" s="2122"/>
      <c r="K40" s="2122"/>
      <c r="L40" s="2122"/>
      <c r="M40" s="2122"/>
      <c r="N40" s="2122"/>
      <c r="O40" s="2122"/>
      <c r="P40" s="2122"/>
      <c r="Q40" s="2122"/>
      <c r="R40" s="2122"/>
      <c r="S40" s="2122"/>
      <c r="T40" s="2122"/>
      <c r="U40" s="2122"/>
      <c r="V40" s="2122"/>
      <c r="W40" s="2122"/>
      <c r="X40" s="2123"/>
      <c r="Y40" s="2117">
        <f>ROUND(Y38*Y39,0)</f>
        <v>3728760</v>
      </c>
      <c r="Z40" s="2117"/>
      <c r="AA40" s="2117"/>
      <c r="AB40" s="2117"/>
      <c r="AC40" s="2117"/>
      <c r="AD40" s="2116">
        <f>ROUND(AD38*AD39,0)</f>
        <v>0</v>
      </c>
      <c r="AE40" s="2117"/>
      <c r="AF40" s="2117"/>
      <c r="AG40" s="2117"/>
      <c r="AH40" s="2117"/>
    </row>
    <row r="41" spans="1:40" ht="12.75">
      <c r="B41" s="2121" t="s">
        <v>691</v>
      </c>
      <c r="C41" s="2122"/>
      <c r="D41" s="2122"/>
      <c r="E41" s="2122"/>
      <c r="F41" s="2122"/>
      <c r="G41" s="2122"/>
      <c r="H41" s="2122"/>
      <c r="I41" s="2122"/>
      <c r="J41" s="2122"/>
      <c r="K41" s="2122"/>
      <c r="L41" s="2122"/>
      <c r="M41" s="2122"/>
      <c r="N41" s="2122"/>
      <c r="O41" s="2122"/>
      <c r="P41" s="2122"/>
      <c r="Q41" s="2122"/>
      <c r="R41" s="2122"/>
      <c r="S41" s="2122"/>
      <c r="T41" s="2122"/>
      <c r="U41" s="2122"/>
      <c r="V41" s="2122"/>
      <c r="W41" s="2122"/>
      <c r="X41" s="2123"/>
      <c r="Y41" s="2118">
        <f>IF((Y40+AD40)&gt;2500000,2500000,Y40+AD40)</f>
        <v>2500000</v>
      </c>
      <c r="Z41" s="2119"/>
      <c r="AA41" s="2119"/>
      <c r="AB41" s="2119"/>
      <c r="AC41" s="2119"/>
      <c r="AD41" s="2119"/>
      <c r="AE41" s="2119"/>
      <c r="AF41" s="2119"/>
      <c r="AG41" s="2119"/>
      <c r="AH41" s="2120"/>
    </row>
    <row r="42" spans="1:40" ht="12.75" customHeight="1">
      <c r="A42" s="6"/>
      <c r="B42" s="2137" t="s">
        <v>1316</v>
      </c>
      <c r="C42" s="2137"/>
      <c r="D42" s="2137"/>
      <c r="E42" s="2137"/>
      <c r="F42" s="2137"/>
      <c r="G42" s="2137"/>
      <c r="H42" s="2137"/>
      <c r="I42" s="2137"/>
      <c r="J42" s="2137"/>
      <c r="K42" s="2137"/>
      <c r="L42" s="2137"/>
      <c r="M42" s="2137"/>
      <c r="N42" s="2137"/>
      <c r="O42" s="2137"/>
      <c r="P42" s="2137"/>
      <c r="Q42" s="2137"/>
      <c r="R42" s="2137"/>
      <c r="S42" s="2137"/>
      <c r="T42" s="2137"/>
      <c r="U42" s="2137"/>
      <c r="V42" s="2137"/>
      <c r="W42" s="2137"/>
      <c r="X42" s="2137"/>
      <c r="Y42" s="2137"/>
      <c r="Z42" s="2137"/>
      <c r="AA42" s="2137"/>
      <c r="AB42" s="2137"/>
      <c r="AC42" s="2137"/>
      <c r="AD42" s="2137"/>
      <c r="AE42" s="2137"/>
      <c r="AF42" s="2137"/>
      <c r="AG42" s="2137"/>
      <c r="AH42" s="2137"/>
      <c r="AI42" s="999"/>
      <c r="AJ42" s="999"/>
      <c r="AK42" s="999"/>
      <c r="AL42" s="999"/>
      <c r="AM42" s="999"/>
      <c r="AN42" s="999"/>
    </row>
    <row r="43" spans="1:40" ht="12.75">
      <c r="B43" s="983"/>
      <c r="C43" s="983"/>
      <c r="D43" s="983"/>
      <c r="E43" s="983"/>
      <c r="F43" s="983"/>
      <c r="G43" s="983"/>
      <c r="H43" s="983"/>
      <c r="I43" s="983"/>
      <c r="J43" s="983"/>
      <c r="K43" s="983"/>
      <c r="L43" s="983"/>
      <c r="M43" s="983"/>
      <c r="N43" s="983"/>
      <c r="O43" s="983"/>
      <c r="P43" s="983"/>
      <c r="Q43" s="983"/>
      <c r="R43" s="983"/>
      <c r="S43" s="983"/>
      <c r="T43" s="983"/>
      <c r="U43" s="983"/>
      <c r="V43" s="983"/>
      <c r="W43" s="983"/>
      <c r="X43" s="983"/>
      <c r="Y43" s="983"/>
      <c r="Z43" s="983"/>
      <c r="AA43" s="983"/>
      <c r="AB43" s="983"/>
      <c r="AC43" s="983"/>
      <c r="AD43" s="983"/>
      <c r="AE43" s="983"/>
      <c r="AF43" s="983"/>
      <c r="AG43" s="983"/>
      <c r="AH43" s="983"/>
    </row>
    <row r="44" spans="1:40" ht="12.75">
      <c r="A44" s="6"/>
      <c r="B44" s="983"/>
      <c r="C44" s="983"/>
      <c r="D44" s="983"/>
      <c r="E44" s="983"/>
      <c r="F44" s="983"/>
      <c r="G44" s="983"/>
      <c r="H44" s="983"/>
      <c r="I44" s="983"/>
      <c r="J44" s="983"/>
      <c r="K44" s="983"/>
      <c r="L44" s="983"/>
      <c r="M44" s="983"/>
      <c r="N44" s="983"/>
      <c r="O44" s="983"/>
      <c r="P44" s="983"/>
      <c r="Q44" s="983"/>
      <c r="R44" s="983"/>
      <c r="S44" s="983"/>
      <c r="T44" s="983"/>
      <c r="U44" s="983"/>
      <c r="V44" s="983"/>
      <c r="W44" s="983"/>
      <c r="X44" s="983"/>
      <c r="Y44" s="983"/>
      <c r="Z44" s="983"/>
      <c r="AA44" s="983"/>
      <c r="AB44" s="983"/>
      <c r="AC44" s="983"/>
      <c r="AD44" s="983"/>
      <c r="AE44" s="983"/>
      <c r="AF44" s="983"/>
      <c r="AG44" s="983"/>
      <c r="AH44" s="983"/>
    </row>
    <row r="45" spans="1:40" ht="12.75">
      <c r="A45" s="6" t="s">
        <v>131</v>
      </c>
      <c r="C45" s="6" t="s">
        <v>282</v>
      </c>
    </row>
    <row r="46" spans="1:40" ht="12.75">
      <c r="D46" s="6" t="s">
        <v>283</v>
      </c>
      <c r="AB46" s="2112">
        <f>'Sources and Uses Budget'!B104-'Sources and Uses Budget'!$B$15</f>
        <v>45777084.892653897</v>
      </c>
      <c r="AC46" s="2113"/>
      <c r="AD46" s="2113"/>
      <c r="AE46" s="2113"/>
      <c r="AF46" s="2114"/>
    </row>
    <row r="47" spans="1:40" ht="12.75" customHeight="1">
      <c r="D47" s="6" t="s">
        <v>929</v>
      </c>
      <c r="AB47" s="2112">
        <f>Application!AG629-MIN('Sources and Uses Budget'!B15,Application!AG390)</f>
        <v>18569336.0926539</v>
      </c>
      <c r="AC47" s="2113"/>
      <c r="AD47" s="2113"/>
      <c r="AE47" s="2113"/>
      <c r="AF47" s="2114"/>
    </row>
    <row r="48" spans="1:40" ht="12.75">
      <c r="D48" s="6" t="s">
        <v>428</v>
      </c>
      <c r="AB48" s="2112">
        <f>AB46-AB47</f>
        <v>27207748.799999997</v>
      </c>
      <c r="AC48" s="2113"/>
      <c r="AD48" s="2113"/>
      <c r="AE48" s="2113"/>
      <c r="AF48" s="2114"/>
    </row>
    <row r="49" spans="1:40" ht="12.75">
      <c r="D49" s="6" t="s">
        <v>968</v>
      </c>
      <c r="X49" s="2"/>
      <c r="Y49" s="2"/>
      <c r="Z49" s="2"/>
      <c r="AA49" s="427"/>
      <c r="AB49" s="2131"/>
      <c r="AC49" s="2132"/>
      <c r="AD49" s="2132"/>
      <c r="AE49" s="2132"/>
      <c r="AF49" s="2133"/>
    </row>
    <row r="50" spans="1:40" s="536" customFormat="1" ht="15" customHeight="1">
      <c r="A50" s="2"/>
      <c r="B50" s="2"/>
      <c r="C50" s="2"/>
      <c r="D50" s="284"/>
      <c r="E50" s="2142" t="s">
        <v>1535</v>
      </c>
      <c r="F50" s="2142"/>
      <c r="G50" s="2142"/>
      <c r="H50" s="2142"/>
      <c r="I50" s="2142"/>
      <c r="J50" s="2142"/>
      <c r="K50" s="2142"/>
      <c r="L50" s="2142"/>
      <c r="M50" s="2142"/>
      <c r="N50" s="2142"/>
      <c r="O50" s="2142"/>
      <c r="P50" s="2142"/>
      <c r="Q50" s="2142"/>
      <c r="R50" s="2142"/>
      <c r="S50" s="2142"/>
      <c r="T50" s="2142"/>
      <c r="U50" s="2142"/>
      <c r="V50" s="2142"/>
      <c r="W50" s="2142"/>
      <c r="X50" s="2142"/>
      <c r="Y50" s="2142"/>
      <c r="Z50" s="2142"/>
      <c r="AA50" s="823"/>
      <c r="AB50" s="823"/>
      <c r="AC50" s="823"/>
      <c r="AD50" s="823"/>
      <c r="AE50" s="823"/>
      <c r="AF50" s="823"/>
      <c r="AG50" s="2"/>
      <c r="AH50" s="2"/>
      <c r="AI50" s="2"/>
      <c r="AJ50" s="2"/>
      <c r="AK50" s="2"/>
      <c r="AL50" s="2"/>
      <c r="AM50" s="2"/>
      <c r="AN50" s="2"/>
    </row>
    <row r="51" spans="1:40" s="536" customFormat="1" ht="12" customHeight="1">
      <c r="A51" s="2"/>
      <c r="B51" s="2"/>
      <c r="C51" s="2"/>
      <c r="D51" s="284"/>
      <c r="E51" s="2142"/>
      <c r="F51" s="2142"/>
      <c r="G51" s="2142"/>
      <c r="H51" s="2142"/>
      <c r="I51" s="2142"/>
      <c r="J51" s="2142"/>
      <c r="K51" s="2142"/>
      <c r="L51" s="2142"/>
      <c r="M51" s="2142"/>
      <c r="N51" s="2142"/>
      <c r="O51" s="2142"/>
      <c r="P51" s="2142"/>
      <c r="Q51" s="2142"/>
      <c r="R51" s="2142"/>
      <c r="S51" s="2142"/>
      <c r="T51" s="2142"/>
      <c r="U51" s="2142"/>
      <c r="V51" s="2142"/>
      <c r="W51" s="2142"/>
      <c r="X51" s="2142"/>
      <c r="Y51" s="2142"/>
      <c r="Z51" s="2142"/>
      <c r="AA51" s="824"/>
      <c r="AB51" s="824"/>
      <c r="AC51" s="824"/>
      <c r="AD51" s="824"/>
      <c r="AE51" s="824"/>
      <c r="AF51" s="824"/>
      <c r="AG51" s="537"/>
      <c r="AH51" s="2"/>
      <c r="AI51" s="2"/>
      <c r="AJ51" s="2"/>
      <c r="AK51" s="2"/>
      <c r="AL51" s="2"/>
      <c r="AM51" s="2"/>
      <c r="AN51" s="2"/>
    </row>
    <row r="52" spans="1:40" ht="12" customHeight="1">
      <c r="A52" s="2"/>
      <c r="B52" s="2"/>
      <c r="C52" s="2"/>
      <c r="D52" s="284"/>
      <c r="E52" s="531"/>
      <c r="F52" s="531"/>
      <c r="G52" s="531"/>
      <c r="H52" s="531"/>
      <c r="I52" s="531"/>
      <c r="J52" s="531"/>
      <c r="K52" s="531"/>
      <c r="L52" s="531"/>
      <c r="M52" s="531"/>
      <c r="N52" s="531"/>
      <c r="O52" s="531"/>
      <c r="P52" s="531"/>
      <c r="Q52" s="531"/>
      <c r="R52" s="531"/>
      <c r="S52" s="531"/>
      <c r="T52" s="531"/>
      <c r="U52" s="531"/>
      <c r="V52" s="531"/>
      <c r="W52" s="531"/>
      <c r="X52" s="531"/>
      <c r="Y52" s="531"/>
      <c r="Z52" s="531"/>
      <c r="AA52" s="2"/>
      <c r="AB52" s="2"/>
      <c r="AC52" s="2"/>
      <c r="AD52" s="2"/>
      <c r="AE52" s="2"/>
      <c r="AF52" s="2"/>
      <c r="AG52" s="2"/>
      <c r="AH52" s="2"/>
      <c r="AI52" s="2"/>
      <c r="AJ52" s="2"/>
      <c r="AK52" s="2"/>
      <c r="AL52" s="2"/>
      <c r="AM52" s="2"/>
      <c r="AN52" s="2"/>
    </row>
    <row r="53" spans="1:40" ht="15" customHeight="1">
      <c r="D53" s="6" t="s">
        <v>27</v>
      </c>
      <c r="AB53" s="2112">
        <f>ROUND(IF(ISERROR((AB48/AB49)),0,(AB48/AB49)),0)</f>
        <v>0</v>
      </c>
      <c r="AC53" s="2113"/>
      <c r="AD53" s="2113"/>
      <c r="AE53" s="2113"/>
      <c r="AF53" s="2114"/>
    </row>
    <row r="54" spans="1:40" ht="12.75" customHeight="1">
      <c r="D54" s="6" t="s">
        <v>629</v>
      </c>
      <c r="AB54" s="2112">
        <f>(AB53/10)</f>
        <v>0</v>
      </c>
      <c r="AC54" s="2113"/>
      <c r="AD54" s="2113"/>
      <c r="AE54" s="2113"/>
      <c r="AF54" s="2114"/>
    </row>
    <row r="55" spans="1:40" ht="12.75">
      <c r="D55" s="6" t="s">
        <v>384</v>
      </c>
      <c r="AB55" s="2139">
        <f>(IF((Y41&lt;AB54),Y41,AB54))</f>
        <v>0</v>
      </c>
      <c r="AC55" s="2140"/>
      <c r="AD55" s="2140"/>
      <c r="AE55" s="2140"/>
      <c r="AF55" s="2141"/>
    </row>
    <row r="56" spans="1:40" ht="12.75">
      <c r="D56" s="6" t="s">
        <v>118</v>
      </c>
      <c r="AB56" s="2112">
        <f>ROUND((10*AB55*AB49),0)</f>
        <v>0</v>
      </c>
      <c r="AC56" s="2113"/>
      <c r="AD56" s="2113"/>
      <c r="AE56" s="2113"/>
      <c r="AF56" s="2114"/>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43"/>
      <c r="AC57" s="443"/>
      <c r="AD57" s="443"/>
      <c r="AE57" s="443"/>
      <c r="AF57" s="443"/>
      <c r="AG57" s="1"/>
      <c r="AH57" s="1"/>
      <c r="AI57" s="1"/>
      <c r="AJ57" s="1"/>
      <c r="AK57" s="1"/>
      <c r="AL57" s="1"/>
      <c r="AM57" s="1"/>
      <c r="AN57" s="1"/>
    </row>
    <row r="58" spans="1:40" ht="12.75" customHeight="1">
      <c r="D58" s="6" t="s">
        <v>117</v>
      </c>
      <c r="AB58" s="2110">
        <f>AB48-AB56</f>
        <v>27207748.799999997</v>
      </c>
      <c r="AC58" s="2110"/>
      <c r="AD58" s="2110"/>
      <c r="AE58" s="2110"/>
      <c r="AF58" s="2110"/>
    </row>
    <row r="59" spans="1:40" ht="12.75" customHeight="1">
      <c r="D59" s="6"/>
      <c r="F59" s="23" t="str">
        <f>IF(AB58&gt;0,"FUNDING GAP MUST NOT EXCEED ZERO UNLESS REQUESTING STATE CREDITS","")</f>
        <v>FUNDING GAP MUST NOT EXCEED ZERO UNLESS REQUESTING STATE CREDITS</v>
      </c>
      <c r="G59" s="23"/>
      <c r="N59" s="23"/>
      <c r="AB59" s="443"/>
      <c r="AC59" s="443"/>
      <c r="AD59" s="443"/>
      <c r="AE59" s="443"/>
      <c r="AF59" s="443"/>
    </row>
    <row r="60" spans="1:40" ht="12.75" customHeight="1" thickBot="1">
      <c r="A60" s="2107" t="s">
        <v>2034</v>
      </c>
      <c r="B60" s="2107"/>
      <c r="C60" s="2107"/>
      <c r="D60" s="2107"/>
      <c r="E60" s="2107"/>
      <c r="F60" s="2107"/>
      <c r="G60" s="2107"/>
      <c r="H60" s="2107"/>
      <c r="I60" s="2107"/>
      <c r="J60" s="2107"/>
      <c r="K60" s="2107"/>
      <c r="L60" s="2107"/>
      <c r="M60" s="2107"/>
      <c r="N60" s="2107"/>
      <c r="O60" s="2107"/>
      <c r="P60" s="2107"/>
      <c r="Q60" s="2107"/>
      <c r="R60" s="2107"/>
      <c r="S60" s="2107"/>
      <c r="T60" s="2107"/>
      <c r="U60" s="2107"/>
      <c r="V60" s="2107"/>
      <c r="W60" s="2107"/>
      <c r="X60" s="2107"/>
      <c r="Y60" s="2107"/>
      <c r="Z60" s="2107"/>
      <c r="AA60" s="2107"/>
      <c r="AB60" s="2107"/>
      <c r="AC60" s="2107"/>
      <c r="AD60" s="2107"/>
      <c r="AE60" s="2107"/>
      <c r="AF60" s="2107"/>
      <c r="AG60" s="2107"/>
      <c r="AH60" s="2107"/>
      <c r="AI60" s="2107"/>
      <c r="AJ60" s="2107"/>
      <c r="AK60" s="2107"/>
      <c r="AL60" s="2107"/>
      <c r="AM60" s="2107"/>
      <c r="AN60" s="2107"/>
    </row>
    <row r="61" spans="1:40" ht="13.7" customHeight="1" thickTop="1">
      <c r="A61" s="2109"/>
      <c r="B61" s="2109"/>
      <c r="C61" s="2109"/>
      <c r="D61" s="2109"/>
      <c r="E61" s="2109"/>
      <c r="F61" s="2109"/>
      <c r="G61" s="2109"/>
      <c r="H61" s="2109"/>
      <c r="I61" s="2109"/>
      <c r="J61" s="2109"/>
      <c r="K61" s="2109"/>
      <c r="L61" s="2109"/>
      <c r="M61" s="2109"/>
      <c r="N61" s="2109"/>
      <c r="O61" s="2109"/>
      <c r="P61" s="2109"/>
      <c r="Q61" s="2109"/>
      <c r="R61" s="2109"/>
      <c r="S61" s="2109"/>
      <c r="T61" s="2109"/>
      <c r="U61" s="2109"/>
      <c r="V61" s="2109"/>
      <c r="W61" s="2109"/>
      <c r="X61" s="2109"/>
      <c r="Y61" s="2109"/>
      <c r="Z61" s="2109"/>
      <c r="AA61" s="2109"/>
      <c r="AB61" s="2109"/>
      <c r="AC61" s="2109"/>
      <c r="AD61" s="2109"/>
      <c r="AE61" s="2109"/>
      <c r="AF61" s="2109"/>
      <c r="AG61" s="2109"/>
      <c r="AH61" s="2109"/>
      <c r="AI61" s="2109"/>
      <c r="AJ61" s="2109"/>
      <c r="AK61" s="2109"/>
      <c r="AL61" s="2109"/>
      <c r="AM61" s="2109"/>
      <c r="AN61" s="2109"/>
    </row>
    <row r="62" spans="1:40" ht="12.75">
      <c r="A62" s="376" t="s">
        <v>134</v>
      </c>
      <c r="B62" s="1"/>
      <c r="C62" s="376" t="s">
        <v>574</v>
      </c>
      <c r="D62" s="1"/>
      <c r="E62" s="1"/>
      <c r="F62" s="1"/>
      <c r="G62" s="1"/>
      <c r="H62" s="1"/>
      <c r="I62" s="1"/>
      <c r="J62" s="1"/>
      <c r="K62" s="1"/>
      <c r="L62" s="1"/>
      <c r="M62" s="1"/>
      <c r="N62" s="1"/>
      <c r="O62" s="1"/>
      <c r="P62" s="1"/>
      <c r="Q62" s="1"/>
      <c r="R62" s="1"/>
      <c r="S62" s="1"/>
      <c r="T62" s="1"/>
      <c r="U62" s="1"/>
      <c r="V62" s="1"/>
      <c r="W62" s="1"/>
      <c r="X62" s="1"/>
      <c r="Y62" s="2111" t="s">
        <v>334</v>
      </c>
      <c r="Z62" s="2111"/>
      <c r="AA62" s="2111"/>
      <c r="AB62" s="2111"/>
      <c r="AC62" s="2111"/>
      <c r="AD62" s="2111" t="s">
        <v>46</v>
      </c>
      <c r="AE62" s="2111"/>
      <c r="AF62" s="2111"/>
      <c r="AG62" s="2111"/>
      <c r="AH62" s="2111"/>
      <c r="AI62" s="1"/>
      <c r="AJ62" s="1"/>
      <c r="AK62" s="1"/>
      <c r="AL62" s="1"/>
      <c r="AM62" s="1"/>
      <c r="AN62" s="1"/>
    </row>
    <row r="63" spans="1:40" ht="12.75">
      <c r="C63" s="344"/>
      <c r="D63" s="1318" t="s">
        <v>1403</v>
      </c>
      <c r="E63" s="847"/>
      <c r="F63" s="847"/>
      <c r="G63" s="847"/>
      <c r="H63" s="847"/>
      <c r="I63" s="847"/>
      <c r="J63" s="847"/>
      <c r="K63" s="847"/>
      <c r="L63" s="22"/>
      <c r="M63" s="22"/>
      <c r="N63" s="22"/>
      <c r="O63" s="22"/>
      <c r="P63" s="22"/>
      <c r="Q63" s="22"/>
      <c r="R63" s="22"/>
      <c r="S63" s="22"/>
      <c r="T63" s="22"/>
      <c r="U63" s="22"/>
      <c r="V63" s="22"/>
      <c r="W63" s="22"/>
      <c r="X63" s="22"/>
      <c r="Y63" s="1784">
        <f>Y28</f>
        <v>0</v>
      </c>
      <c r="Z63" s="2134"/>
      <c r="AA63" s="2134"/>
      <c r="AB63" s="2134"/>
      <c r="AC63" s="2134"/>
      <c r="AD63" s="1784">
        <f>AI28</f>
        <v>0</v>
      </c>
      <c r="AE63" s="2134"/>
      <c r="AF63" s="2134"/>
      <c r="AG63" s="2134"/>
      <c r="AH63" s="2134"/>
    </row>
    <row r="64" spans="1:40" ht="15" customHeight="1">
      <c r="C64" s="6"/>
      <c r="E64" s="2108" t="s">
        <v>1455</v>
      </c>
      <c r="F64" s="2108"/>
      <c r="G64" s="2108"/>
      <c r="H64" s="2108"/>
      <c r="I64" s="2108"/>
      <c r="J64" s="2108"/>
      <c r="K64" s="2108"/>
      <c r="L64" s="2108"/>
      <c r="M64" s="2108"/>
      <c r="N64" s="2108"/>
      <c r="O64" s="2108"/>
      <c r="P64" s="2108"/>
      <c r="Q64" s="2108"/>
      <c r="R64" s="2108"/>
      <c r="S64" s="2108"/>
      <c r="T64" s="2108"/>
      <c r="U64" s="2108"/>
      <c r="V64" s="2108"/>
      <c r="W64" s="2108"/>
      <c r="X64" s="2108"/>
      <c r="Y64" s="2108"/>
      <c r="Z64" s="2108"/>
      <c r="AA64" s="2108"/>
      <c r="AB64" s="2108"/>
      <c r="AC64" s="2108"/>
      <c r="AD64" s="2108"/>
      <c r="AE64" s="2108"/>
      <c r="AF64" s="2108"/>
      <c r="AG64" s="2108"/>
      <c r="AH64" s="2108"/>
    </row>
    <row r="65" spans="1:40" ht="24.4" customHeight="1">
      <c r="C65" s="6"/>
      <c r="E65" s="2108"/>
      <c r="F65" s="2108"/>
      <c r="G65" s="2108"/>
      <c r="H65" s="2108"/>
      <c r="I65" s="2108"/>
      <c r="J65" s="2108"/>
      <c r="K65" s="2108"/>
      <c r="L65" s="2108"/>
      <c r="M65" s="2108"/>
      <c r="N65" s="2108"/>
      <c r="O65" s="2108"/>
      <c r="P65" s="2108"/>
      <c r="Q65" s="2108"/>
      <c r="R65" s="2108"/>
      <c r="S65" s="2108"/>
      <c r="T65" s="2108"/>
      <c r="U65" s="2108"/>
      <c r="V65" s="2108"/>
      <c r="W65" s="2108"/>
      <c r="X65" s="2108"/>
      <c r="Y65" s="2108"/>
      <c r="Z65" s="2108"/>
      <c r="AA65" s="2108"/>
      <c r="AB65" s="2108"/>
      <c r="AC65" s="2108"/>
      <c r="AD65" s="2108"/>
      <c r="AE65" s="2108"/>
      <c r="AF65" s="2108"/>
      <c r="AG65" s="2108"/>
      <c r="AH65" s="2108"/>
    </row>
    <row r="66" spans="1:40" ht="12.75">
      <c r="C66" s="6"/>
      <c r="D66" s="6" t="s">
        <v>220</v>
      </c>
      <c r="E66" s="1321"/>
      <c r="F66" s="1321"/>
      <c r="G66" s="1321"/>
      <c r="H66" s="1321"/>
      <c r="I66" s="1321"/>
      <c r="J66" s="1321"/>
      <c r="K66" s="1321"/>
      <c r="L66" s="1321"/>
      <c r="M66" s="1321"/>
      <c r="N66" s="1321"/>
      <c r="O66" s="1321"/>
      <c r="P66" s="1321"/>
      <c r="Q66" s="1321"/>
      <c r="R66" s="1321"/>
      <c r="S66" s="1321"/>
      <c r="T66" s="1321"/>
      <c r="U66" s="1321"/>
      <c r="V66" s="1321"/>
      <c r="W66" s="1321"/>
      <c r="X66" s="1321"/>
      <c r="Y66" s="2130">
        <v>0.3</v>
      </c>
      <c r="Z66" s="2130"/>
      <c r="AA66" s="2130"/>
      <c r="AB66" s="2130"/>
      <c r="AC66" s="2130"/>
      <c r="AD66" s="2130">
        <v>0.13</v>
      </c>
      <c r="AE66" s="2130"/>
      <c r="AF66" s="2130"/>
      <c r="AG66" s="2130"/>
      <c r="AH66" s="2130"/>
    </row>
    <row r="67" spans="1:40" ht="12.75">
      <c r="C67" s="6"/>
      <c r="D67" s="6" t="s">
        <v>1058</v>
      </c>
      <c r="Y67" s="1784">
        <f>ROUND(Y63*Y66,0)</f>
        <v>0</v>
      </c>
      <c r="Z67" s="2134"/>
      <c r="AA67" s="2134"/>
      <c r="AB67" s="2134"/>
      <c r="AC67" s="2134"/>
      <c r="AD67" s="1784" t="str">
        <f>IF(OR(Application!D218="At-Risk",Application!D218="At-Risk/Located in Rural Census Tract",Application!D221="At-Risk"),ROUND(AD63*AD66,0),"$0")</f>
        <v>$0</v>
      </c>
      <c r="AE67" s="2135"/>
      <c r="AF67" s="2135"/>
      <c r="AG67" s="2135"/>
      <c r="AH67" s="2135"/>
    </row>
    <row r="68" spans="1:40" ht="12.75">
      <c r="C68" s="6"/>
      <c r="E68" s="6"/>
      <c r="AB68" s="5"/>
      <c r="AC68" s="5"/>
      <c r="AD68" s="5"/>
      <c r="AE68" s="5"/>
      <c r="AF68" s="5"/>
    </row>
    <row r="69" spans="1:40" ht="12.75">
      <c r="A69" s="6" t="s">
        <v>135</v>
      </c>
      <c r="C69" s="6" t="s">
        <v>284</v>
      </c>
    </row>
    <row r="70" spans="1:40" ht="12.75">
      <c r="A70" s="344"/>
      <c r="B70" s="2"/>
      <c r="C70" s="344"/>
      <c r="D70" s="344" t="s">
        <v>969</v>
      </c>
      <c r="E70" s="2"/>
      <c r="F70" s="2"/>
      <c r="G70" s="2"/>
      <c r="H70" s="2"/>
      <c r="I70" s="2"/>
      <c r="J70" s="2"/>
      <c r="K70" s="2"/>
      <c r="L70" s="2"/>
      <c r="M70" s="2"/>
      <c r="N70" s="2"/>
      <c r="O70" s="2"/>
      <c r="P70" s="2"/>
      <c r="Q70" s="2"/>
      <c r="R70" s="2"/>
      <c r="S70" s="2"/>
      <c r="T70" s="2"/>
      <c r="U70" s="2"/>
      <c r="V70" s="2"/>
      <c r="W70" s="2"/>
      <c r="X70" s="2"/>
      <c r="Y70" s="2"/>
      <c r="Z70" s="2"/>
      <c r="AA70" s="2"/>
      <c r="AB70" s="2131"/>
      <c r="AC70" s="2132"/>
      <c r="AD70" s="2132"/>
      <c r="AE70" s="2132"/>
      <c r="AF70" s="2133"/>
      <c r="AG70" s="2"/>
      <c r="AH70" s="2"/>
      <c r="AI70" s="2"/>
      <c r="AJ70" s="2"/>
      <c r="AK70" s="2"/>
      <c r="AL70" s="2"/>
      <c r="AM70" s="2"/>
      <c r="AN70" s="2"/>
    </row>
    <row r="71" spans="1:40" ht="12.75" customHeight="1">
      <c r="A71" s="344"/>
      <c r="B71" s="2"/>
      <c r="C71" s="344"/>
      <c r="D71" s="344"/>
      <c r="E71" s="2136" t="s">
        <v>2029</v>
      </c>
      <c r="F71" s="2136"/>
      <c r="G71" s="2136"/>
      <c r="H71" s="2136"/>
      <c r="I71" s="2136"/>
      <c r="J71" s="2136"/>
      <c r="K71" s="2136"/>
      <c r="L71" s="2136"/>
      <c r="M71" s="2136"/>
      <c r="N71" s="2136"/>
      <c r="O71" s="2136"/>
      <c r="P71" s="2136"/>
      <c r="Q71" s="2136"/>
      <c r="R71" s="2136"/>
      <c r="S71" s="2136"/>
      <c r="T71" s="2136"/>
      <c r="U71" s="2136"/>
      <c r="V71" s="2136"/>
      <c r="W71" s="2136"/>
      <c r="X71" s="2136"/>
      <c r="Y71" s="2136"/>
      <c r="Z71" s="2136"/>
      <c r="AA71" s="848"/>
      <c r="AB71" s="848"/>
      <c r="AC71" s="848"/>
      <c r="AG71" s="2"/>
      <c r="AH71" s="2"/>
      <c r="AI71" s="2"/>
      <c r="AJ71" s="2"/>
      <c r="AK71" s="2"/>
      <c r="AL71" s="2"/>
      <c r="AM71" s="2"/>
      <c r="AN71" s="2"/>
    </row>
    <row r="72" spans="1:40" ht="12.75" customHeight="1">
      <c r="A72" s="344"/>
      <c r="B72" s="2"/>
      <c r="C72" s="344"/>
      <c r="D72" s="344"/>
      <c r="E72" s="2136"/>
      <c r="F72" s="2136"/>
      <c r="G72" s="2136"/>
      <c r="H72" s="2136"/>
      <c r="I72" s="2136"/>
      <c r="J72" s="2136"/>
      <c r="K72" s="2136"/>
      <c r="L72" s="2136"/>
      <c r="M72" s="2136"/>
      <c r="N72" s="2136"/>
      <c r="O72" s="2136"/>
      <c r="P72" s="2136"/>
      <c r="Q72" s="2136"/>
      <c r="R72" s="2136"/>
      <c r="S72" s="2136"/>
      <c r="T72" s="2136"/>
      <c r="U72" s="2136"/>
      <c r="V72" s="2136"/>
      <c r="W72" s="2136"/>
      <c r="X72" s="2136"/>
      <c r="Y72" s="2136"/>
      <c r="Z72" s="2136"/>
      <c r="AA72" s="848"/>
      <c r="AB72" s="848"/>
      <c r="AC72" s="848"/>
      <c r="AG72" s="2"/>
      <c r="AH72" s="2"/>
      <c r="AI72" s="2"/>
      <c r="AJ72" s="2"/>
      <c r="AK72" s="2"/>
      <c r="AL72" s="2"/>
      <c r="AM72" s="2"/>
      <c r="AN72" s="2"/>
    </row>
    <row r="73" spans="1:40" ht="12" customHeight="1">
      <c r="A73" s="344"/>
      <c r="B73" s="2"/>
      <c r="C73" s="344"/>
      <c r="D73" s="344"/>
      <c r="E73" s="2136"/>
      <c r="F73" s="2136"/>
      <c r="G73" s="2136"/>
      <c r="H73" s="2136"/>
      <c r="I73" s="2136"/>
      <c r="J73" s="2136"/>
      <c r="K73" s="2136"/>
      <c r="L73" s="2136"/>
      <c r="M73" s="2136"/>
      <c r="N73" s="2136"/>
      <c r="O73" s="2136"/>
      <c r="P73" s="2136"/>
      <c r="Q73" s="2136"/>
      <c r="R73" s="2136"/>
      <c r="S73" s="2136"/>
      <c r="T73" s="2136"/>
      <c r="U73" s="2136"/>
      <c r="V73" s="2136"/>
      <c r="W73" s="2136"/>
      <c r="X73" s="2136"/>
      <c r="Y73" s="2136"/>
      <c r="Z73" s="2136"/>
      <c r="AA73" s="848"/>
      <c r="AB73" s="848"/>
      <c r="AC73" s="848"/>
      <c r="AD73" s="444"/>
      <c r="AE73" s="444"/>
      <c r="AF73" s="444"/>
      <c r="AG73" s="2"/>
      <c r="AH73" s="2"/>
      <c r="AI73" s="2"/>
      <c r="AJ73" s="2"/>
      <c r="AK73" s="2"/>
      <c r="AL73" s="2"/>
      <c r="AM73" s="2"/>
      <c r="AN73" s="2"/>
    </row>
    <row r="74" spans="1:40" ht="12" customHeight="1">
      <c r="A74" s="344"/>
      <c r="B74" s="2"/>
      <c r="C74" s="344"/>
      <c r="D74" s="344"/>
      <c r="E74" s="538"/>
      <c r="F74" s="538"/>
      <c r="G74" s="538"/>
      <c r="H74" s="538"/>
      <c r="I74" s="538"/>
      <c r="J74" s="538"/>
      <c r="K74" s="538"/>
      <c r="L74" s="538"/>
      <c r="M74" s="538"/>
      <c r="N74" s="538"/>
      <c r="O74" s="538"/>
      <c r="P74" s="538"/>
      <c r="Q74" s="538"/>
      <c r="R74" s="538"/>
      <c r="S74" s="538"/>
      <c r="T74" s="538"/>
      <c r="U74" s="538"/>
      <c r="V74" s="538"/>
      <c r="W74" s="538"/>
      <c r="X74" s="538"/>
      <c r="Y74" s="538"/>
      <c r="Z74" s="538"/>
      <c r="AA74" s="1319"/>
      <c r="AG74" s="2"/>
      <c r="AH74" s="2"/>
      <c r="AI74" s="2"/>
      <c r="AJ74" s="2"/>
      <c r="AK74" s="2"/>
      <c r="AL74" s="2"/>
      <c r="AM74" s="2"/>
      <c r="AN74" s="2"/>
    </row>
    <row r="75" spans="1:40" ht="12" customHeight="1">
      <c r="C75" s="6"/>
      <c r="D75" s="6" t="s">
        <v>115</v>
      </c>
      <c r="AB75" s="2129">
        <f>ROUND(IF(ISERROR((AB58/AB70)),0,(AB58/AB70)),0)</f>
        <v>0</v>
      </c>
      <c r="AC75" s="2129"/>
      <c r="AD75" s="2129"/>
      <c r="AE75" s="2129"/>
      <c r="AF75" s="2129"/>
    </row>
    <row r="76" spans="1:40" ht="12.75" customHeight="1">
      <c r="C76" s="6"/>
      <c r="D76" s="6" t="s">
        <v>116</v>
      </c>
      <c r="AB76" s="2126">
        <f>IF((Y67+AD67&lt;AB75),Y67+AD67,AB75)</f>
        <v>0</v>
      </c>
      <c r="AC76" s="2127"/>
      <c r="AD76" s="2127"/>
      <c r="AE76" s="2127"/>
      <c r="AF76" s="2128"/>
    </row>
    <row r="77" spans="1:40" ht="12.75" customHeight="1">
      <c r="C77" s="6"/>
      <c r="D77" s="6" t="s">
        <v>1059</v>
      </c>
      <c r="AB77" s="2125">
        <f>AB76*AB70</f>
        <v>0</v>
      </c>
      <c r="AC77" s="2125"/>
      <c r="AD77" s="2125"/>
      <c r="AE77" s="2125"/>
      <c r="AF77" s="2125"/>
    </row>
    <row r="78" spans="1:40" ht="12.75" customHeight="1">
      <c r="C78" s="6"/>
      <c r="D78" s="6"/>
      <c r="AB78" s="984"/>
      <c r="AC78" s="984"/>
      <c r="AD78" s="984"/>
      <c r="AE78" s="984"/>
      <c r="AF78" s="984"/>
    </row>
    <row r="79" spans="1:40" ht="12.75" customHeight="1">
      <c r="A79" s="1"/>
      <c r="B79" s="1"/>
      <c r="C79" s="1"/>
      <c r="D79" s="6" t="s">
        <v>117</v>
      </c>
      <c r="AB79" s="2110">
        <f>AB48-(AB56+AB77)</f>
        <v>27207748.799999997</v>
      </c>
      <c r="AC79" s="2110"/>
      <c r="AD79" s="2110"/>
      <c r="AE79" s="2110"/>
      <c r="AF79" s="2110"/>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49"/>
      <c r="AB81" s="1"/>
      <c r="AC81" s="1"/>
      <c r="AD81" s="1"/>
      <c r="AE81" s="1"/>
      <c r="AF81" s="1"/>
      <c r="AG81" s="1"/>
      <c r="AH81" s="1"/>
      <c r="AI81" s="1"/>
      <c r="AJ81" s="1"/>
      <c r="AK81" s="1"/>
      <c r="AL81" s="1"/>
      <c r="AM81" s="1"/>
      <c r="AN81" s="1"/>
    </row>
  </sheetData>
  <sheetProtection algorithmName="SHA-512" hashValue="H5ToMcqO5cBou6tZMe0q8y6QBbz+AHbamJCi2nye7Ci8G4tn8JGJxwnIFiyccHe1TjkyOol7GouM0/h2bAUM9w==" saltValue="MhVX9D9OSf+TFhmjGOsEbQ=="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0"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8"/>
  <dimension ref="A1:XFC106"/>
  <sheetViews>
    <sheetView showGridLines="0" showZeros="0" view="pageBreakPreview" zoomScaleNormal="100" zoomScaleSheetLayoutView="100" workbookViewId="0">
      <selection activeCell="B5" sqref="B5"/>
    </sheetView>
  </sheetViews>
  <sheetFormatPr defaultColWidth="0" defaultRowHeight="12" customHeight="1" zeroHeight="1"/>
  <cols>
    <col min="1" max="1" width="35.5703125" style="553" customWidth="1"/>
    <col min="2" max="2" width="14.5703125" style="591" customWidth="1"/>
    <col min="3" max="4" width="14.5703125" style="554" customWidth="1"/>
    <col min="5" max="5" width="14.5703125" style="591" customWidth="1"/>
    <col min="6" max="6" width="50.5703125" style="554" customWidth="1"/>
    <col min="7" max="7" width="9.140625" style="554" customWidth="1"/>
    <col min="8" max="8" width="0.42578125" style="554" hidden="1" customWidth="1"/>
    <col min="9" max="16383" width="11.42578125" style="554" hidden="1"/>
    <col min="16384" max="16384" width="0.42578125" style="554" customWidth="1"/>
  </cols>
  <sheetData>
    <row r="1" spans="1:7" ht="18" customHeight="1">
      <c r="A1" s="1173" t="s">
        <v>1389</v>
      </c>
      <c r="G1" s="949"/>
    </row>
    <row r="2" spans="1:7" ht="12.75">
      <c r="A2" s="417" t="s">
        <v>1069</v>
      </c>
      <c r="B2" s="370"/>
      <c r="C2" s="539"/>
      <c r="D2" s="539"/>
      <c r="E2" s="370"/>
      <c r="F2" s="540"/>
      <c r="G2" s="540"/>
    </row>
    <row r="3" spans="1:7" s="950" customFormat="1" ht="80.25" customHeight="1">
      <c r="A3" s="556"/>
      <c r="B3" s="541" t="s">
        <v>1068</v>
      </c>
      <c r="C3" s="541" t="s">
        <v>1331</v>
      </c>
      <c r="D3" s="541" t="s">
        <v>1071</v>
      </c>
      <c r="E3" s="541" t="s">
        <v>1072</v>
      </c>
      <c r="F3" s="535" t="s">
        <v>1070</v>
      </c>
      <c r="G3" s="541"/>
    </row>
    <row r="4" spans="1:7" s="952" customFormat="1" ht="12.75">
      <c r="A4" s="542" t="s">
        <v>386</v>
      </c>
      <c r="B4" s="542"/>
      <c r="C4" s="542"/>
      <c r="D4" s="542"/>
      <c r="E4" s="542"/>
      <c r="F4" s="542"/>
      <c r="G4" s="542"/>
    </row>
    <row r="5" spans="1:7" s="952" customFormat="1" ht="12.75">
      <c r="A5" s="546" t="s">
        <v>1073</v>
      </c>
      <c r="B5" s="544">
        <f>'Sources and Uses Budget'!C4</f>
        <v>2000000</v>
      </c>
      <c r="C5" s="544">
        <f>'Sources and Uses Budget'!C4</f>
        <v>2000000</v>
      </c>
      <c r="D5" s="544">
        <f>'Sources and Uses Budget'!C4</f>
        <v>2000000</v>
      </c>
      <c r="E5" s="547">
        <f>C5-B5</f>
        <v>0</v>
      </c>
      <c r="F5" s="545"/>
      <c r="G5" s="545"/>
    </row>
    <row r="6" spans="1:7" s="952" customFormat="1" ht="12.75">
      <c r="A6" s="546" t="s">
        <v>1074</v>
      </c>
      <c r="B6" s="544">
        <f>'Sources and Uses Budget'!C5</f>
        <v>0</v>
      </c>
      <c r="C6" s="544">
        <f>'Sources and Uses Budget'!C5</f>
        <v>0</v>
      </c>
      <c r="D6" s="544">
        <f>'Sources and Uses Budget'!C5</f>
        <v>0</v>
      </c>
      <c r="E6" s="547">
        <f t="shared" ref="E6:E73" si="0">C6-B6</f>
        <v>0</v>
      </c>
      <c r="F6" s="545"/>
      <c r="G6" s="545"/>
    </row>
    <row r="7" spans="1:7" s="952" customFormat="1" ht="12.75">
      <c r="A7" s="546" t="s">
        <v>387</v>
      </c>
      <c r="B7" s="544">
        <f>'Sources and Uses Budget'!C6</f>
        <v>0</v>
      </c>
      <c r="C7" s="544">
        <f>'Sources and Uses Budget'!C6</f>
        <v>0</v>
      </c>
      <c r="D7" s="544">
        <f>'Sources and Uses Budget'!C6</f>
        <v>0</v>
      </c>
      <c r="E7" s="547">
        <f t="shared" si="0"/>
        <v>0</v>
      </c>
      <c r="F7" s="545"/>
      <c r="G7" s="545"/>
    </row>
    <row r="8" spans="1:7" s="952" customFormat="1" ht="12.75">
      <c r="A8" s="546" t="s">
        <v>311</v>
      </c>
      <c r="B8" s="544">
        <f>'Sources and Uses Budget'!C7</f>
        <v>0</v>
      </c>
      <c r="C8" s="544">
        <f>'Sources and Uses Budget'!C7</f>
        <v>0</v>
      </c>
      <c r="D8" s="544">
        <f>'Sources and Uses Budget'!C7</f>
        <v>0</v>
      </c>
      <c r="E8" s="547">
        <f t="shared" si="0"/>
        <v>0</v>
      </c>
      <c r="F8" s="545"/>
      <c r="G8" s="545"/>
    </row>
    <row r="9" spans="1:7" s="952" customFormat="1" ht="12.75">
      <c r="A9" s="548" t="s">
        <v>1075</v>
      </c>
      <c r="B9" s="547">
        <f>SUM(B5:B8)</f>
        <v>2000000</v>
      </c>
      <c r="C9" s="547">
        <f>SUM(C5:C8)</f>
        <v>2000000</v>
      </c>
      <c r="D9" s="547">
        <f>SUM(D5:D8)</f>
        <v>2000000</v>
      </c>
      <c r="E9" s="547">
        <f t="shared" si="0"/>
        <v>0</v>
      </c>
      <c r="F9" s="545"/>
      <c r="G9" s="545"/>
    </row>
    <row r="10" spans="1:7" s="952" customFormat="1" ht="12.75">
      <c r="A10" s="546" t="s">
        <v>653</v>
      </c>
      <c r="B10" s="544">
        <f>'Sources and Uses Budget'!C9</f>
        <v>0</v>
      </c>
      <c r="C10" s="544">
        <f>'Sources and Uses Budget'!C9</f>
        <v>0</v>
      </c>
      <c r="D10" s="544">
        <f>'Sources and Uses Budget'!C9</f>
        <v>0</v>
      </c>
      <c r="E10" s="547">
        <f t="shared" si="0"/>
        <v>0</v>
      </c>
      <c r="F10" s="545"/>
      <c r="G10" s="545"/>
    </row>
    <row r="11" spans="1:7" s="952" customFormat="1" ht="12.75">
      <c r="A11" s="546" t="s">
        <v>1076</v>
      </c>
      <c r="B11" s="544">
        <f>'Sources and Uses Budget'!C10</f>
        <v>0</v>
      </c>
      <c r="C11" s="544">
        <f>'Sources and Uses Budget'!C10</f>
        <v>0</v>
      </c>
      <c r="D11" s="544">
        <f>'Sources and Uses Budget'!C10</f>
        <v>0</v>
      </c>
      <c r="E11" s="547">
        <f t="shared" si="0"/>
        <v>0</v>
      </c>
      <c r="F11" s="545"/>
      <c r="G11" s="545"/>
    </row>
    <row r="12" spans="1:7" s="952" customFormat="1" ht="12.75">
      <c r="A12" s="548" t="s">
        <v>654</v>
      </c>
      <c r="B12" s="547">
        <f>SUM(B10:B11)</f>
        <v>0</v>
      </c>
      <c r="C12" s="547">
        <f>SUM(C10:C11)</f>
        <v>0</v>
      </c>
      <c r="D12" s="547">
        <f>SUM(D10:D11)</f>
        <v>0</v>
      </c>
      <c r="E12" s="547">
        <f t="shared" si="0"/>
        <v>0</v>
      </c>
      <c r="F12" s="545"/>
      <c r="G12" s="545"/>
    </row>
    <row r="13" spans="1:7" s="952" customFormat="1" ht="12.75">
      <c r="A13" s="548" t="s">
        <v>786</v>
      </c>
      <c r="B13" s="547">
        <f>SUM(B9+B12)</f>
        <v>2000000</v>
      </c>
      <c r="C13" s="547">
        <f>SUM(C9+C12)</f>
        <v>2000000</v>
      </c>
      <c r="D13" s="547">
        <f>SUM(D9+D12)</f>
        <v>2000000</v>
      </c>
      <c r="E13" s="547">
        <f t="shared" si="0"/>
        <v>0</v>
      </c>
      <c r="F13" s="545"/>
      <c r="G13" s="545"/>
    </row>
    <row r="14" spans="1:7" s="952" customFormat="1" ht="12.75">
      <c r="A14" s="546" t="s">
        <v>1254</v>
      </c>
      <c r="B14" s="544">
        <f>'Sources and Uses Budget'!C13</f>
        <v>275000</v>
      </c>
      <c r="C14" s="544">
        <f>'Sources and Uses Budget'!C13</f>
        <v>275000</v>
      </c>
      <c r="D14" s="544">
        <f>'Sources and Uses Budget'!C13</f>
        <v>275000</v>
      </c>
      <c r="E14" s="547">
        <f t="shared" si="0"/>
        <v>0</v>
      </c>
      <c r="F14" s="545"/>
      <c r="G14" s="545"/>
    </row>
    <row r="15" spans="1:7" s="952" customFormat="1" ht="25.5">
      <c r="A15" s="546" t="s">
        <v>1291</v>
      </c>
      <c r="B15" s="544">
        <f>'Sources and Uses Budget'!C14</f>
        <v>0</v>
      </c>
      <c r="C15" s="544">
        <f>'Sources and Uses Budget'!C14</f>
        <v>0</v>
      </c>
      <c r="D15" s="544">
        <f>'Sources and Uses Budget'!C14</f>
        <v>0</v>
      </c>
      <c r="E15" s="547">
        <f t="shared" si="0"/>
        <v>0</v>
      </c>
      <c r="F15" s="545"/>
      <c r="G15" s="545"/>
    </row>
    <row r="16" spans="1:7" s="952" customFormat="1" ht="12.75">
      <c r="A16" s="1172" t="s">
        <v>1946</v>
      </c>
      <c r="B16" s="544">
        <f>'Sources and Uses Budget'!C15</f>
        <v>0</v>
      </c>
      <c r="C16" s="544">
        <f>'Sources and Uses Budget'!C15</f>
        <v>0</v>
      </c>
      <c r="D16" s="544">
        <f>'Sources and Uses Budget'!C15</f>
        <v>0</v>
      </c>
      <c r="E16" s="547">
        <f t="shared" si="0"/>
        <v>0</v>
      </c>
      <c r="F16" s="545"/>
      <c r="G16" s="545"/>
    </row>
    <row r="17" spans="1:7" s="952" customFormat="1" ht="12.75">
      <c r="A17" s="542" t="s">
        <v>1025</v>
      </c>
      <c r="B17" s="542"/>
      <c r="C17" s="542"/>
      <c r="D17" s="542"/>
      <c r="E17" s="542"/>
      <c r="F17" s="542"/>
      <c r="G17" s="542"/>
    </row>
    <row r="18" spans="1:7" s="952" customFormat="1" ht="12.75">
      <c r="A18" s="546" t="s">
        <v>1026</v>
      </c>
      <c r="B18" s="544">
        <f>'Sources and Uses Budget'!C17</f>
        <v>0</v>
      </c>
      <c r="C18" s="544">
        <f>'Sources and Uses Budget'!C17</f>
        <v>0</v>
      </c>
      <c r="D18" s="544">
        <f>'Sources and Uses Budget'!C17</f>
        <v>0</v>
      </c>
      <c r="E18" s="547">
        <f t="shared" si="0"/>
        <v>0</v>
      </c>
      <c r="F18" s="545"/>
      <c r="G18" s="545"/>
    </row>
    <row r="19" spans="1:7" s="952" customFormat="1" ht="12.75">
      <c r="A19" s="546" t="s">
        <v>1027</v>
      </c>
      <c r="B19" s="544">
        <f>'Sources and Uses Budget'!C18</f>
        <v>0</v>
      </c>
      <c r="C19" s="544">
        <f>'Sources and Uses Budget'!C18</f>
        <v>0</v>
      </c>
      <c r="D19" s="544">
        <f>'Sources and Uses Budget'!C18</f>
        <v>0</v>
      </c>
      <c r="E19" s="547">
        <f t="shared" si="0"/>
        <v>0</v>
      </c>
      <c r="F19" s="545"/>
      <c r="G19" s="545"/>
    </row>
    <row r="20" spans="1:7" s="952" customFormat="1" ht="12.75">
      <c r="A20" s="546" t="s">
        <v>1028</v>
      </c>
      <c r="B20" s="544">
        <f>'Sources and Uses Budget'!C19</f>
        <v>0</v>
      </c>
      <c r="C20" s="544">
        <f>'Sources and Uses Budget'!C19</f>
        <v>0</v>
      </c>
      <c r="D20" s="544">
        <f>'Sources and Uses Budget'!C19</f>
        <v>0</v>
      </c>
      <c r="E20" s="547">
        <f t="shared" si="0"/>
        <v>0</v>
      </c>
      <c r="F20" s="545"/>
      <c r="G20" s="545"/>
    </row>
    <row r="21" spans="1:7" s="952" customFormat="1" ht="12.75">
      <c r="A21" s="546" t="s">
        <v>1029</v>
      </c>
      <c r="B21" s="544">
        <f>'Sources and Uses Budget'!C20</f>
        <v>0</v>
      </c>
      <c r="C21" s="544">
        <f>'Sources and Uses Budget'!C20</f>
        <v>0</v>
      </c>
      <c r="D21" s="544">
        <f>'Sources and Uses Budget'!C20</f>
        <v>0</v>
      </c>
      <c r="E21" s="547">
        <f t="shared" si="0"/>
        <v>0</v>
      </c>
      <c r="F21" s="545"/>
      <c r="G21" s="545"/>
    </row>
    <row r="22" spans="1:7" s="952" customFormat="1" ht="12.75">
      <c r="A22" s="546" t="s">
        <v>1030</v>
      </c>
      <c r="B22" s="544">
        <f>'Sources and Uses Budget'!C21</f>
        <v>0</v>
      </c>
      <c r="C22" s="544">
        <f>'Sources and Uses Budget'!C21</f>
        <v>0</v>
      </c>
      <c r="D22" s="544">
        <f>'Sources and Uses Budget'!C21</f>
        <v>0</v>
      </c>
      <c r="E22" s="547">
        <f t="shared" si="0"/>
        <v>0</v>
      </c>
      <c r="F22" s="545"/>
      <c r="G22" s="545"/>
    </row>
    <row r="23" spans="1:7" s="952" customFormat="1" ht="12.75">
      <c r="A23" s="546" t="s">
        <v>1031</v>
      </c>
      <c r="B23" s="544">
        <f>'Sources and Uses Budget'!C22</f>
        <v>0</v>
      </c>
      <c r="C23" s="544">
        <f>'Sources and Uses Budget'!C22</f>
        <v>0</v>
      </c>
      <c r="D23" s="544">
        <f>'Sources and Uses Budget'!C22</f>
        <v>0</v>
      </c>
      <c r="E23" s="547">
        <f t="shared" si="0"/>
        <v>0</v>
      </c>
      <c r="F23" s="545"/>
      <c r="G23" s="545"/>
    </row>
    <row r="24" spans="1:7" s="952" customFormat="1" ht="12.75">
      <c r="A24" s="546" t="s">
        <v>1032</v>
      </c>
      <c r="B24" s="544">
        <f>'Sources and Uses Budget'!C23</f>
        <v>0</v>
      </c>
      <c r="C24" s="544">
        <f>'Sources and Uses Budget'!C23</f>
        <v>0</v>
      </c>
      <c r="D24" s="544">
        <f>'Sources and Uses Budget'!C23</f>
        <v>0</v>
      </c>
      <c r="E24" s="547">
        <f t="shared" si="0"/>
        <v>0</v>
      </c>
      <c r="F24" s="545"/>
      <c r="G24" s="545"/>
    </row>
    <row r="25" spans="1:7" s="952" customFormat="1" ht="12.75">
      <c r="A25" s="549" t="s">
        <v>601</v>
      </c>
      <c r="B25" s="544">
        <f>'Sources and Uses Budget'!C24</f>
        <v>0</v>
      </c>
      <c r="C25" s="544">
        <f>'Sources and Uses Budget'!C24</f>
        <v>0</v>
      </c>
      <c r="D25" s="544">
        <f>'Sources and Uses Budget'!C24</f>
        <v>0</v>
      </c>
      <c r="E25" s="547">
        <f t="shared" si="0"/>
        <v>0</v>
      </c>
      <c r="F25" s="545"/>
      <c r="G25" s="545"/>
    </row>
    <row r="26" spans="1:7" s="952" customFormat="1" ht="12.75">
      <c r="A26" s="548" t="s">
        <v>249</v>
      </c>
      <c r="B26" s="547">
        <f>SUM(B18:B25)</f>
        <v>0</v>
      </c>
      <c r="C26" s="547">
        <f>SUM(C18:C25)</f>
        <v>0</v>
      </c>
      <c r="D26" s="547">
        <f>SUM(D18:D25)</f>
        <v>0</v>
      </c>
      <c r="E26" s="547">
        <f t="shared" si="0"/>
        <v>0</v>
      </c>
      <c r="F26" s="545"/>
      <c r="G26" s="545"/>
    </row>
    <row r="27" spans="1:7" s="952" customFormat="1" ht="12.75">
      <c r="A27" s="548" t="s">
        <v>1033</v>
      </c>
      <c r="B27" s="544">
        <f>'Sources and Uses Budget'!C26</f>
        <v>0</v>
      </c>
      <c r="C27" s="544">
        <f>'Sources and Uses Budget'!C26</f>
        <v>0</v>
      </c>
      <c r="D27" s="544">
        <f>'Sources and Uses Budget'!C26</f>
        <v>0</v>
      </c>
      <c r="E27" s="547">
        <f t="shared" si="0"/>
        <v>0</v>
      </c>
      <c r="F27" s="545"/>
      <c r="G27" s="545"/>
    </row>
    <row r="28" spans="1:7" s="952" customFormat="1" ht="12.75">
      <c r="A28" s="542" t="s">
        <v>1034</v>
      </c>
      <c r="B28" s="542"/>
      <c r="C28" s="542"/>
      <c r="D28" s="542"/>
      <c r="E28" s="542"/>
      <c r="F28" s="542"/>
      <c r="G28" s="542"/>
    </row>
    <row r="29" spans="1:7" s="952" customFormat="1" ht="12.75">
      <c r="A29" s="546" t="s">
        <v>1026</v>
      </c>
      <c r="B29" s="544">
        <f>'Sources and Uses Budget'!C28</f>
        <v>0</v>
      </c>
      <c r="C29" s="544">
        <f>'Sources and Uses Budget'!C28</f>
        <v>0</v>
      </c>
      <c r="D29" s="544">
        <f>'Sources and Uses Budget'!C28</f>
        <v>0</v>
      </c>
      <c r="E29" s="547">
        <f t="shared" si="0"/>
        <v>0</v>
      </c>
      <c r="F29" s="545"/>
      <c r="G29" s="545"/>
    </row>
    <row r="30" spans="1:7" s="952" customFormat="1" ht="12.75">
      <c r="A30" s="546" t="s">
        <v>1027</v>
      </c>
      <c r="B30" s="544">
        <f>'Sources and Uses Budget'!C29</f>
        <v>24012000</v>
      </c>
      <c r="C30" s="544">
        <f>'Sources and Uses Budget'!C29</f>
        <v>24012000</v>
      </c>
      <c r="D30" s="544">
        <f>'Sources and Uses Budget'!C29</f>
        <v>24012000</v>
      </c>
      <c r="E30" s="547">
        <f t="shared" si="0"/>
        <v>0</v>
      </c>
      <c r="F30" s="545"/>
      <c r="G30" s="545"/>
    </row>
    <row r="31" spans="1:7" s="952" customFormat="1" ht="12.75">
      <c r="A31" s="546" t="s">
        <v>1028</v>
      </c>
      <c r="B31" s="544">
        <f>'Sources and Uses Budget'!C30</f>
        <v>1467400</v>
      </c>
      <c r="C31" s="544">
        <f>'Sources and Uses Budget'!C30</f>
        <v>1467400</v>
      </c>
      <c r="D31" s="544">
        <f>'Sources and Uses Budget'!C30</f>
        <v>1467400</v>
      </c>
      <c r="E31" s="547">
        <f t="shared" si="0"/>
        <v>0</v>
      </c>
      <c r="F31" s="545"/>
      <c r="G31" s="545"/>
    </row>
    <row r="32" spans="1:7" s="952" customFormat="1" ht="12.75">
      <c r="A32" s="546" t="s">
        <v>1029</v>
      </c>
      <c r="B32" s="544">
        <f>'Sources and Uses Budget'!C31</f>
        <v>533600</v>
      </c>
      <c r="C32" s="544">
        <f>'Sources and Uses Budget'!C31</f>
        <v>533600</v>
      </c>
      <c r="D32" s="544">
        <f>'Sources and Uses Budget'!C31</f>
        <v>533600</v>
      </c>
      <c r="E32" s="547">
        <f t="shared" si="0"/>
        <v>0</v>
      </c>
      <c r="F32" s="545"/>
      <c r="G32" s="545"/>
    </row>
    <row r="33" spans="1:7" s="952" customFormat="1" ht="12.75">
      <c r="A33" s="546" t="s">
        <v>1030</v>
      </c>
      <c r="B33" s="544">
        <f>'Sources and Uses Budget'!C32</f>
        <v>533600</v>
      </c>
      <c r="C33" s="544">
        <f>'Sources and Uses Budget'!C32</f>
        <v>533600</v>
      </c>
      <c r="D33" s="544">
        <f>'Sources and Uses Budget'!C32</f>
        <v>533600</v>
      </c>
      <c r="E33" s="547">
        <f t="shared" si="0"/>
        <v>0</v>
      </c>
      <c r="F33" s="545"/>
      <c r="G33" s="545"/>
    </row>
    <row r="34" spans="1:7" s="952" customFormat="1" ht="12.75">
      <c r="A34" s="546" t="s">
        <v>1031</v>
      </c>
      <c r="B34" s="544">
        <f>'Sources and Uses Budget'!C33</f>
        <v>0</v>
      </c>
      <c r="C34" s="544">
        <f>'Sources and Uses Budget'!C33</f>
        <v>0</v>
      </c>
      <c r="D34" s="544">
        <f>'Sources and Uses Budget'!C33</f>
        <v>0</v>
      </c>
      <c r="E34" s="547">
        <f t="shared" si="0"/>
        <v>0</v>
      </c>
      <c r="F34" s="545"/>
      <c r="G34" s="545"/>
    </row>
    <row r="35" spans="1:7" s="952" customFormat="1" ht="12.75">
      <c r="A35" s="546" t="s">
        <v>1032</v>
      </c>
      <c r="B35" s="544">
        <f>'Sources and Uses Budget'!C34</f>
        <v>133400</v>
      </c>
      <c r="C35" s="544">
        <f>'Sources and Uses Budget'!C34</f>
        <v>133400</v>
      </c>
      <c r="D35" s="544">
        <f>'Sources and Uses Budget'!C34</f>
        <v>133400</v>
      </c>
      <c r="E35" s="547">
        <f t="shared" si="0"/>
        <v>0</v>
      </c>
      <c r="F35" s="545"/>
      <c r="G35" s="545"/>
    </row>
    <row r="36" spans="1:7" s="952" customFormat="1" ht="12.75">
      <c r="A36" s="549" t="s">
        <v>601</v>
      </c>
      <c r="B36" s="544">
        <f>'Sources and Uses Budget'!C35</f>
        <v>0</v>
      </c>
      <c r="C36" s="544">
        <f>'Sources and Uses Budget'!C35</f>
        <v>0</v>
      </c>
      <c r="D36" s="544">
        <f>'Sources and Uses Budget'!C35</f>
        <v>0</v>
      </c>
      <c r="E36" s="547">
        <f t="shared" si="0"/>
        <v>0</v>
      </c>
      <c r="F36" s="545"/>
      <c r="G36" s="545"/>
    </row>
    <row r="37" spans="1:7" s="952" customFormat="1" ht="12.75">
      <c r="A37" s="548" t="s">
        <v>1035</v>
      </c>
      <c r="B37" s="547">
        <f>SUM(B29:B36)</f>
        <v>26680000</v>
      </c>
      <c r="C37" s="547">
        <f>SUM(C29:C36)</f>
        <v>26680000</v>
      </c>
      <c r="D37" s="547">
        <f>SUM(D29:D36)</f>
        <v>26680000</v>
      </c>
      <c r="E37" s="547">
        <f t="shared" si="0"/>
        <v>0</v>
      </c>
      <c r="F37" s="545"/>
      <c r="G37" s="545"/>
    </row>
    <row r="38" spans="1:7" s="952" customFormat="1" ht="12.75">
      <c r="A38" s="542" t="s">
        <v>1036</v>
      </c>
      <c r="B38" s="542"/>
      <c r="C38" s="542"/>
      <c r="D38" s="542"/>
      <c r="E38" s="542"/>
      <c r="F38" s="542"/>
      <c r="G38" s="542"/>
    </row>
    <row r="39" spans="1:7" s="952" customFormat="1" ht="12.75">
      <c r="A39" s="546" t="s">
        <v>1037</v>
      </c>
      <c r="B39" s="544">
        <f>'Sources and Uses Budget'!C38</f>
        <v>770000</v>
      </c>
      <c r="C39" s="544">
        <f>'Sources and Uses Budget'!C38</f>
        <v>770000</v>
      </c>
      <c r="D39" s="544">
        <f>'Sources and Uses Budget'!C38</f>
        <v>770000</v>
      </c>
      <c r="E39" s="547">
        <f t="shared" si="0"/>
        <v>0</v>
      </c>
      <c r="F39" s="545"/>
      <c r="G39" s="545"/>
    </row>
    <row r="40" spans="1:7" s="952" customFormat="1" ht="12.75">
      <c r="A40" s="546" t="s">
        <v>1038</v>
      </c>
      <c r="B40" s="544">
        <f>'Sources and Uses Budget'!C39</f>
        <v>288300</v>
      </c>
      <c r="C40" s="544">
        <f>'Sources and Uses Budget'!C39</f>
        <v>288300</v>
      </c>
      <c r="D40" s="544">
        <f>'Sources and Uses Budget'!C39</f>
        <v>288300</v>
      </c>
      <c r="E40" s="547">
        <f t="shared" si="0"/>
        <v>0</v>
      </c>
      <c r="F40" s="545"/>
      <c r="G40" s="545"/>
    </row>
    <row r="41" spans="1:7" s="952" customFormat="1" ht="12.75">
      <c r="A41" s="548" t="s">
        <v>1039</v>
      </c>
      <c r="B41" s="547">
        <f>SUM(B39:B40)</f>
        <v>1058300</v>
      </c>
      <c r="C41" s="547">
        <f>SUM(C39:C40)</f>
        <v>1058300</v>
      </c>
      <c r="D41" s="547">
        <f>SUM(D39:D40)</f>
        <v>1058300</v>
      </c>
      <c r="E41" s="547">
        <f t="shared" si="0"/>
        <v>0</v>
      </c>
      <c r="F41" s="545"/>
      <c r="G41" s="545"/>
    </row>
    <row r="42" spans="1:7" s="952" customFormat="1" ht="12.75">
      <c r="A42" s="548" t="s">
        <v>1040</v>
      </c>
      <c r="B42" s="544">
        <f>'Sources and Uses Budget'!C41</f>
        <v>1132634</v>
      </c>
      <c r="C42" s="544">
        <f>'Sources and Uses Budget'!C41</f>
        <v>1132634</v>
      </c>
      <c r="D42" s="544">
        <f>'Sources and Uses Budget'!C41</f>
        <v>1132634</v>
      </c>
      <c r="E42" s="547">
        <f t="shared" si="0"/>
        <v>0</v>
      </c>
      <c r="F42" s="545"/>
      <c r="G42" s="545"/>
    </row>
    <row r="43" spans="1:7" s="952" customFormat="1" ht="12" customHeight="1">
      <c r="A43" s="542" t="s">
        <v>1041</v>
      </c>
      <c r="B43" s="542"/>
      <c r="C43" s="542"/>
      <c r="D43" s="542"/>
      <c r="E43" s="542"/>
      <c r="F43" s="542"/>
      <c r="G43" s="542"/>
    </row>
    <row r="44" spans="1:7" s="952" customFormat="1" ht="12.75">
      <c r="A44" s="546" t="s">
        <v>1042</v>
      </c>
      <c r="B44" s="544">
        <f>'Sources and Uses Budget'!C43</f>
        <v>1249259.2592592596</v>
      </c>
      <c r="C44" s="544">
        <f>'Sources and Uses Budget'!C43</f>
        <v>1249259.2592592596</v>
      </c>
      <c r="D44" s="544">
        <f>'Sources and Uses Budget'!C43</f>
        <v>1249259.2592592596</v>
      </c>
      <c r="E44" s="547">
        <f t="shared" si="0"/>
        <v>0</v>
      </c>
      <c r="F44" s="545"/>
      <c r="G44" s="545"/>
    </row>
    <row r="45" spans="1:7" s="952" customFormat="1" ht="12.75">
      <c r="A45" s="546" t="s">
        <v>1043</v>
      </c>
      <c r="B45" s="544">
        <f>'Sources and Uses Budget'!C44</f>
        <v>285000</v>
      </c>
      <c r="C45" s="544">
        <f>'Sources and Uses Budget'!C44</f>
        <v>285000</v>
      </c>
      <c r="D45" s="544">
        <f>'Sources and Uses Budget'!C44</f>
        <v>285000</v>
      </c>
      <c r="E45" s="547">
        <f t="shared" si="0"/>
        <v>0</v>
      </c>
      <c r="F45" s="545"/>
      <c r="G45" s="545"/>
    </row>
    <row r="46" spans="1:7" s="952" customFormat="1" ht="12" customHeight="1">
      <c r="A46" s="546" t="s">
        <v>1044</v>
      </c>
      <c r="B46" s="544">
        <f>'Sources and Uses Budget'!C45</f>
        <v>81500</v>
      </c>
      <c r="C46" s="544">
        <f>'Sources and Uses Budget'!C45</f>
        <v>81500</v>
      </c>
      <c r="D46" s="544">
        <f>'Sources and Uses Budget'!C45</f>
        <v>81500</v>
      </c>
      <c r="E46" s="547">
        <f t="shared" si="0"/>
        <v>0</v>
      </c>
      <c r="F46" s="545"/>
      <c r="G46" s="545"/>
    </row>
    <row r="47" spans="1:7" s="952" customFormat="1" ht="12.75">
      <c r="A47" s="546" t="s">
        <v>1045</v>
      </c>
      <c r="B47" s="544">
        <f>'Sources and Uses Budget'!C46</f>
        <v>0</v>
      </c>
      <c r="C47" s="544">
        <f>'Sources and Uses Budget'!C46</f>
        <v>0</v>
      </c>
      <c r="D47" s="544">
        <f>'Sources and Uses Budget'!C46</f>
        <v>0</v>
      </c>
      <c r="E47" s="547">
        <f t="shared" si="0"/>
        <v>0</v>
      </c>
      <c r="F47" s="545"/>
      <c r="G47" s="545"/>
    </row>
    <row r="48" spans="1:7" s="952" customFormat="1" ht="12.75">
      <c r="A48" s="546" t="s">
        <v>1048</v>
      </c>
      <c r="B48" s="544">
        <f>'Sources and Uses Budget'!C47</f>
        <v>80000</v>
      </c>
      <c r="C48" s="544">
        <f>'Sources and Uses Budget'!C47</f>
        <v>80000</v>
      </c>
      <c r="D48" s="544">
        <f>'Sources and Uses Budget'!C47</f>
        <v>80000</v>
      </c>
      <c r="E48" s="547">
        <f t="shared" si="0"/>
        <v>0</v>
      </c>
      <c r="F48" s="545"/>
      <c r="G48" s="545"/>
    </row>
    <row r="49" spans="1:7" s="952" customFormat="1" ht="12.75">
      <c r="A49" s="546" t="s">
        <v>1046</v>
      </c>
      <c r="B49" s="544">
        <f>'Sources and Uses Budget'!C48</f>
        <v>71400</v>
      </c>
      <c r="C49" s="544">
        <f>'Sources and Uses Budget'!C48</f>
        <v>71400</v>
      </c>
      <c r="D49" s="544">
        <f>'Sources and Uses Budget'!C48</f>
        <v>71400</v>
      </c>
      <c r="E49" s="547">
        <f t="shared" si="0"/>
        <v>0</v>
      </c>
      <c r="F49" s="545"/>
      <c r="G49" s="545"/>
    </row>
    <row r="50" spans="1:7" s="952" customFormat="1" ht="12.75">
      <c r="A50" s="546" t="s">
        <v>1047</v>
      </c>
      <c r="B50" s="544">
        <f>'Sources and Uses Budget'!C49</f>
        <v>550000</v>
      </c>
      <c r="C50" s="544">
        <f>'Sources and Uses Budget'!C49</f>
        <v>550000</v>
      </c>
      <c r="D50" s="544">
        <f>'Sources and Uses Budget'!C49</f>
        <v>550000</v>
      </c>
      <c r="E50" s="547">
        <f t="shared" si="0"/>
        <v>0</v>
      </c>
      <c r="F50" s="545"/>
      <c r="G50" s="545"/>
    </row>
    <row r="51" spans="1:7" s="952" customFormat="1" ht="12.75">
      <c r="A51" s="549" t="s">
        <v>601</v>
      </c>
      <c r="B51" s="544">
        <f>'Sources and Uses Budget'!C50</f>
        <v>487922.51999999996</v>
      </c>
      <c r="C51" s="544">
        <f>'Sources and Uses Budget'!C50</f>
        <v>487922.51999999996</v>
      </c>
      <c r="D51" s="544">
        <f>'Sources and Uses Budget'!C50</f>
        <v>487922.51999999996</v>
      </c>
      <c r="E51" s="547">
        <f t="shared" si="0"/>
        <v>0</v>
      </c>
      <c r="F51" s="545"/>
      <c r="G51" s="545"/>
    </row>
    <row r="52" spans="1:7" s="952" customFormat="1" ht="12.75">
      <c r="A52" s="549" t="s">
        <v>601</v>
      </c>
      <c r="B52" s="544">
        <f>'Sources and Uses Budget'!C51</f>
        <v>0</v>
      </c>
      <c r="C52" s="544">
        <f>'Sources and Uses Budget'!C51</f>
        <v>0</v>
      </c>
      <c r="D52" s="544">
        <f>'Sources and Uses Budget'!C51</f>
        <v>0</v>
      </c>
      <c r="E52" s="547">
        <f t="shared" si="0"/>
        <v>0</v>
      </c>
      <c r="F52" s="545"/>
      <c r="G52" s="545"/>
    </row>
    <row r="53" spans="1:7" s="953" customFormat="1" ht="12.75">
      <c r="A53" s="548" t="s">
        <v>1049</v>
      </c>
      <c r="B53" s="550">
        <f>SUM(B44:B52)</f>
        <v>2805081.7792592593</v>
      </c>
      <c r="C53" s="550">
        <f>SUM(C44:C52)</f>
        <v>2805081.7792592593</v>
      </c>
      <c r="D53" s="550">
        <f>SUM(D44:D52)</f>
        <v>2805081.7792592593</v>
      </c>
      <c r="E53" s="547">
        <f t="shared" si="0"/>
        <v>0</v>
      </c>
      <c r="F53" s="545"/>
      <c r="G53" s="545"/>
    </row>
    <row r="54" spans="1:7" s="952" customFormat="1" ht="12.75">
      <c r="A54" s="542" t="s">
        <v>757</v>
      </c>
      <c r="B54" s="542"/>
      <c r="C54" s="542"/>
      <c r="D54" s="542"/>
      <c r="E54" s="542"/>
      <c r="F54" s="542"/>
      <c r="G54" s="542"/>
    </row>
    <row r="55" spans="1:7" s="952" customFormat="1" ht="12.75">
      <c r="A55" s="546" t="s">
        <v>1050</v>
      </c>
      <c r="B55" s="544">
        <f>'Sources and Uses Budget'!C54</f>
        <v>0</v>
      </c>
      <c r="C55" s="544">
        <f>'Sources and Uses Budget'!C54</f>
        <v>0</v>
      </c>
      <c r="D55" s="544">
        <f>'Sources and Uses Budget'!C54</f>
        <v>0</v>
      </c>
      <c r="E55" s="547">
        <f t="shared" si="0"/>
        <v>0</v>
      </c>
      <c r="F55" s="545"/>
      <c r="G55" s="545"/>
    </row>
    <row r="56" spans="1:7" s="952" customFormat="1" ht="12" customHeight="1">
      <c r="A56" s="546" t="s">
        <v>1044</v>
      </c>
      <c r="B56" s="544">
        <f>'Sources and Uses Budget'!C55</f>
        <v>15000</v>
      </c>
      <c r="C56" s="544">
        <f>'Sources and Uses Budget'!C55</f>
        <v>15000</v>
      </c>
      <c r="D56" s="544">
        <f>'Sources and Uses Budget'!C55</f>
        <v>15000</v>
      </c>
      <c r="E56" s="547">
        <f t="shared" si="0"/>
        <v>0</v>
      </c>
      <c r="F56" s="545"/>
      <c r="G56" s="545"/>
    </row>
    <row r="57" spans="1:7" s="952" customFormat="1" ht="12.75">
      <c r="A57" s="546" t="s">
        <v>1048</v>
      </c>
      <c r="B57" s="544">
        <f>'Sources and Uses Budget'!C56</f>
        <v>20000</v>
      </c>
      <c r="C57" s="544">
        <f>'Sources and Uses Budget'!C56</f>
        <v>20000</v>
      </c>
      <c r="D57" s="544">
        <f>'Sources and Uses Budget'!C56</f>
        <v>20000</v>
      </c>
      <c r="E57" s="547">
        <f t="shared" si="0"/>
        <v>0</v>
      </c>
      <c r="F57" s="545"/>
      <c r="G57" s="545"/>
    </row>
    <row r="58" spans="1:7" s="952" customFormat="1" ht="12.75">
      <c r="A58" s="546" t="s">
        <v>1046</v>
      </c>
      <c r="B58" s="544">
        <f>'Sources and Uses Budget'!C57</f>
        <v>0</v>
      </c>
      <c r="C58" s="544">
        <f>'Sources and Uses Budget'!C57</f>
        <v>0</v>
      </c>
      <c r="D58" s="544">
        <f>'Sources and Uses Budget'!C57</f>
        <v>0</v>
      </c>
      <c r="E58" s="547">
        <f t="shared" si="0"/>
        <v>0</v>
      </c>
      <c r="F58" s="545"/>
      <c r="G58" s="545"/>
    </row>
    <row r="59" spans="1:7" s="952" customFormat="1" ht="12.75">
      <c r="A59" s="546" t="s">
        <v>1047</v>
      </c>
      <c r="B59" s="544">
        <f>'Sources and Uses Budget'!C58</f>
        <v>0</v>
      </c>
      <c r="C59" s="544">
        <f>'Sources and Uses Budget'!C58</f>
        <v>0</v>
      </c>
      <c r="D59" s="544">
        <f>'Sources and Uses Budget'!C58</f>
        <v>0</v>
      </c>
      <c r="E59" s="547">
        <f t="shared" si="0"/>
        <v>0</v>
      </c>
      <c r="F59" s="545"/>
      <c r="G59" s="545"/>
    </row>
    <row r="60" spans="1:7" s="952" customFormat="1" ht="12.75">
      <c r="A60" s="549" t="s">
        <v>601</v>
      </c>
      <c r="B60" s="544">
        <f>'Sources and Uses Budget'!C59</f>
        <v>0</v>
      </c>
      <c r="C60" s="544">
        <f>'Sources and Uses Budget'!C59</f>
        <v>0</v>
      </c>
      <c r="D60" s="544">
        <f>'Sources and Uses Budget'!C59</f>
        <v>0</v>
      </c>
      <c r="E60" s="547">
        <f t="shared" si="0"/>
        <v>0</v>
      </c>
      <c r="F60" s="545"/>
      <c r="G60" s="545"/>
    </row>
    <row r="61" spans="1:7" s="952" customFormat="1" ht="12.75">
      <c r="A61" s="549" t="s">
        <v>601</v>
      </c>
      <c r="B61" s="544">
        <f>'Sources and Uses Budget'!C60</f>
        <v>0</v>
      </c>
      <c r="C61" s="544">
        <f>'Sources and Uses Budget'!C60</f>
        <v>0</v>
      </c>
      <c r="D61" s="544">
        <f>'Sources and Uses Budget'!C60</f>
        <v>0</v>
      </c>
      <c r="E61" s="547">
        <f t="shared" si="0"/>
        <v>0</v>
      </c>
      <c r="F61" s="545"/>
      <c r="G61" s="545"/>
    </row>
    <row r="62" spans="1:7" s="952" customFormat="1" ht="13.9" customHeight="1">
      <c r="A62" s="548" t="s">
        <v>555</v>
      </c>
      <c r="B62" s="547">
        <f>SUM(B55:B61)</f>
        <v>35000</v>
      </c>
      <c r="C62" s="547">
        <f>SUM(C55:C61)</f>
        <v>35000</v>
      </c>
      <c r="D62" s="547">
        <f>SUM(D55:D61)</f>
        <v>35000</v>
      </c>
      <c r="E62" s="547">
        <f t="shared" si="0"/>
        <v>0</v>
      </c>
      <c r="F62" s="545"/>
      <c r="G62" s="545"/>
    </row>
    <row r="63" spans="1:7" s="952" customFormat="1" ht="12.75">
      <c r="A63" s="551" t="s">
        <v>556</v>
      </c>
      <c r="B63" s="547">
        <f>SUM(B9+B12+B14+B15+B16+B26+B27+B37+B41+B42+B53+B62)</f>
        <v>33986015.779259257</v>
      </c>
      <c r="C63" s="547">
        <f>SUM(C9+C12+C14+C15+C16+C26+C27+C37+C41+C42+C53+C62)</f>
        <v>33986015.779259257</v>
      </c>
      <c r="D63" s="547">
        <f>SUM(D9+D12+D14+D15+D16+D26+D27+D37+D41+D42+D53+D62)</f>
        <v>33986015.779259257</v>
      </c>
      <c r="E63" s="547">
        <f t="shared" si="0"/>
        <v>0</v>
      </c>
      <c r="F63" s="545"/>
      <c r="G63" s="545"/>
    </row>
    <row r="64" spans="1:7" s="952" customFormat="1" ht="12.75">
      <c r="A64" s="542" t="s">
        <v>313</v>
      </c>
      <c r="B64" s="542"/>
      <c r="C64" s="542"/>
      <c r="D64" s="542"/>
      <c r="E64" s="542"/>
      <c r="F64" s="542"/>
      <c r="G64" s="542"/>
    </row>
    <row r="65" spans="1:7" s="952" customFormat="1" ht="12.75">
      <c r="A65" s="546" t="s">
        <v>314</v>
      </c>
      <c r="B65" s="544">
        <f>'Sources and Uses Budget'!C64</f>
        <v>80000</v>
      </c>
      <c r="C65" s="544">
        <f>'Sources and Uses Budget'!C64</f>
        <v>80000</v>
      </c>
      <c r="D65" s="544">
        <f>'Sources and Uses Budget'!C64</f>
        <v>80000</v>
      </c>
      <c r="E65" s="547">
        <f t="shared" si="0"/>
        <v>0</v>
      </c>
      <c r="F65" s="545"/>
      <c r="G65" s="545"/>
    </row>
    <row r="66" spans="1:7" s="952" customFormat="1" ht="12.75">
      <c r="A66" s="549" t="s">
        <v>601</v>
      </c>
      <c r="B66" s="544">
        <f>'Sources and Uses Budget'!C65</f>
        <v>200000</v>
      </c>
      <c r="C66" s="544">
        <f>'Sources and Uses Budget'!C65</f>
        <v>200000</v>
      </c>
      <c r="D66" s="544">
        <f>'Sources and Uses Budget'!C65</f>
        <v>200000</v>
      </c>
      <c r="E66" s="547">
        <f t="shared" si="0"/>
        <v>0</v>
      </c>
      <c r="F66" s="545"/>
      <c r="G66" s="545"/>
    </row>
    <row r="67" spans="1:7" s="952" customFormat="1" ht="12.75">
      <c r="A67" s="548" t="s">
        <v>315</v>
      </c>
      <c r="B67" s="547">
        <f>SUM(B65:B66)</f>
        <v>280000</v>
      </c>
      <c r="C67" s="547">
        <f>SUM(C65:C66)</f>
        <v>280000</v>
      </c>
      <c r="D67" s="547">
        <f>SUM(D65:D66)</f>
        <v>280000</v>
      </c>
      <c r="E67" s="547">
        <f t="shared" si="0"/>
        <v>0</v>
      </c>
      <c r="F67" s="545"/>
      <c r="G67" s="545"/>
    </row>
    <row r="68" spans="1:7" s="952" customFormat="1" ht="12.75">
      <c r="A68" s="542" t="s">
        <v>316</v>
      </c>
      <c r="B68" s="542"/>
      <c r="C68" s="542"/>
      <c r="D68" s="542"/>
      <c r="E68" s="542"/>
      <c r="F68" s="542"/>
      <c r="G68" s="542"/>
    </row>
    <row r="69" spans="1:7" s="952" customFormat="1" ht="12.75">
      <c r="A69" s="546" t="s">
        <v>317</v>
      </c>
      <c r="B69" s="544">
        <f>'Sources and Uses Budget'!C68</f>
        <v>0</v>
      </c>
      <c r="C69" s="544">
        <f>'Sources and Uses Budget'!C68</f>
        <v>0</v>
      </c>
      <c r="D69" s="544">
        <f>'Sources and Uses Budget'!C68</f>
        <v>0</v>
      </c>
      <c r="E69" s="547">
        <f t="shared" si="0"/>
        <v>0</v>
      </c>
      <c r="F69" s="545"/>
      <c r="G69" s="545"/>
    </row>
    <row r="70" spans="1:7" s="952" customFormat="1" ht="12.75">
      <c r="A70" s="546" t="s">
        <v>318</v>
      </c>
      <c r="B70" s="544">
        <f>'Sources and Uses Budget'!C69</f>
        <v>0</v>
      </c>
      <c r="C70" s="544">
        <f>'Sources and Uses Budget'!C69</f>
        <v>0</v>
      </c>
      <c r="D70" s="544">
        <f>'Sources and Uses Budget'!C69</f>
        <v>0</v>
      </c>
      <c r="E70" s="547">
        <f t="shared" si="0"/>
        <v>0</v>
      </c>
      <c r="F70" s="545"/>
      <c r="G70" s="545"/>
    </row>
    <row r="71" spans="1:7" s="952" customFormat="1" ht="12.75">
      <c r="A71" s="822" t="s">
        <v>1401</v>
      </c>
      <c r="B71" s="544">
        <f>'Sources and Uses Budget'!C70</f>
        <v>0</v>
      </c>
      <c r="C71" s="544">
        <f>'Sources and Uses Budget'!C70</f>
        <v>0</v>
      </c>
      <c r="D71" s="544">
        <f>'Sources and Uses Budget'!C70</f>
        <v>0</v>
      </c>
      <c r="E71" s="547">
        <f t="shared" si="0"/>
        <v>0</v>
      </c>
      <c r="F71" s="545"/>
      <c r="G71" s="545"/>
    </row>
    <row r="72" spans="1:7" s="952" customFormat="1" ht="12.75">
      <c r="A72" s="546" t="s">
        <v>319</v>
      </c>
      <c r="B72" s="544">
        <f>'Sources and Uses Budget'!C71</f>
        <v>398738.85686086956</v>
      </c>
      <c r="C72" s="544">
        <f>'Sources and Uses Budget'!C71</f>
        <v>398738.85686086956</v>
      </c>
      <c r="D72" s="544">
        <f>'Sources and Uses Budget'!C71</f>
        <v>398738.85686086956</v>
      </c>
      <c r="E72" s="547">
        <f t="shared" si="0"/>
        <v>0</v>
      </c>
      <c r="F72" s="545"/>
      <c r="G72" s="545"/>
    </row>
    <row r="73" spans="1:7" s="952" customFormat="1" ht="12.75">
      <c r="A73" s="549" t="s">
        <v>601</v>
      </c>
      <c r="B73" s="544">
        <f>'Sources and Uses Budget'!C72</f>
        <v>0</v>
      </c>
      <c r="C73" s="544">
        <f>'Sources and Uses Budget'!C72</f>
        <v>0</v>
      </c>
      <c r="D73" s="544">
        <f>'Sources and Uses Budget'!C72</f>
        <v>0</v>
      </c>
      <c r="E73" s="547">
        <f t="shared" si="0"/>
        <v>0</v>
      </c>
      <c r="F73" s="545"/>
      <c r="G73" s="545"/>
    </row>
    <row r="74" spans="1:7" s="952" customFormat="1" ht="12.75">
      <c r="A74" s="548" t="s">
        <v>320</v>
      </c>
      <c r="B74" s="547">
        <f>SUM(B69:B73)</f>
        <v>398738.85686086956</v>
      </c>
      <c r="C74" s="547">
        <f>SUM(C69:C73)</f>
        <v>398738.85686086956</v>
      </c>
      <c r="D74" s="547">
        <f>SUM(D69:D73)</f>
        <v>398738.85686086956</v>
      </c>
      <c r="E74" s="547">
        <f t="shared" ref="E74:E105" si="1">C74-B74</f>
        <v>0</v>
      </c>
      <c r="F74" s="545"/>
      <c r="G74" s="545"/>
    </row>
    <row r="75" spans="1:7" s="952" customFormat="1" ht="12.75">
      <c r="A75" s="542" t="s">
        <v>2027</v>
      </c>
      <c r="B75" s="542"/>
      <c r="C75" s="542"/>
      <c r="D75" s="542"/>
      <c r="E75" s="542"/>
      <c r="F75" s="542"/>
      <c r="G75" s="542"/>
    </row>
    <row r="76" spans="1:7" s="952" customFormat="1" ht="12.75">
      <c r="A76" s="1172" t="s">
        <v>2025</v>
      </c>
      <c r="B76" s="544">
        <f>'Sources and Uses Budget'!C75</f>
        <v>2132337.8807837693</v>
      </c>
      <c r="C76" s="544">
        <f>'Sources and Uses Budget'!C75</f>
        <v>2132337.8807837693</v>
      </c>
      <c r="D76" s="544">
        <f>'Sources and Uses Budget'!C75</f>
        <v>2132337.8807837693</v>
      </c>
      <c r="E76" s="547">
        <f t="shared" si="1"/>
        <v>0</v>
      </c>
      <c r="F76" s="545"/>
      <c r="G76" s="545"/>
    </row>
    <row r="77" spans="1:7" s="952" customFormat="1" ht="12.75">
      <c r="A77" s="1172" t="s">
        <v>606</v>
      </c>
      <c r="B77" s="544">
        <f>'Sources and Uses Budget'!C76</f>
        <v>471063.16075000004</v>
      </c>
      <c r="C77" s="544">
        <f>'Sources and Uses Budget'!C76</f>
        <v>471063.16075000004</v>
      </c>
      <c r="D77" s="544">
        <f>'Sources and Uses Budget'!C76</f>
        <v>471063.16075000004</v>
      </c>
      <c r="E77" s="547">
        <f t="shared" ref="E77" si="2">C77-B77</f>
        <v>0</v>
      </c>
      <c r="F77" s="545"/>
      <c r="G77" s="545"/>
    </row>
    <row r="78" spans="1:7" s="952" customFormat="1" ht="12.75">
      <c r="A78" s="548" t="s">
        <v>2026</v>
      </c>
      <c r="B78" s="1174">
        <f>SUM(B76:B77)</f>
        <v>2603401.0415337691</v>
      </c>
      <c r="C78" s="1174">
        <f>SUM(C76:C77)</f>
        <v>2603401.0415337691</v>
      </c>
      <c r="D78" s="1174">
        <f>SUM(D76:D77)</f>
        <v>2603401.0415337691</v>
      </c>
      <c r="E78" s="547">
        <f t="shared" si="1"/>
        <v>0</v>
      </c>
      <c r="F78" s="545"/>
      <c r="G78" s="545"/>
    </row>
    <row r="79" spans="1:7" s="952" customFormat="1" ht="12.75">
      <c r="A79" s="542" t="s">
        <v>580</v>
      </c>
      <c r="B79" s="542"/>
      <c r="C79" s="542"/>
      <c r="D79" s="542"/>
      <c r="E79" s="542"/>
      <c r="F79" s="542"/>
      <c r="G79" s="542"/>
    </row>
    <row r="80" spans="1:7" s="952" customFormat="1" ht="13.9" customHeight="1">
      <c r="A80" s="546" t="s">
        <v>581</v>
      </c>
      <c r="B80" s="544">
        <f>'Sources and Uses Budget'!C79</f>
        <v>240000</v>
      </c>
      <c r="C80" s="544">
        <f>'Sources and Uses Budget'!C79</f>
        <v>240000</v>
      </c>
      <c r="D80" s="544">
        <f>'Sources and Uses Budget'!C79</f>
        <v>240000</v>
      </c>
      <c r="E80" s="547">
        <f t="shared" si="1"/>
        <v>0</v>
      </c>
      <c r="F80" s="545"/>
      <c r="G80" s="545"/>
    </row>
    <row r="81" spans="1:7" s="952" customFormat="1" ht="12.75">
      <c r="A81" s="546" t="s">
        <v>582</v>
      </c>
      <c r="B81" s="544">
        <f>'Sources and Uses Budget'!C80</f>
        <v>6500</v>
      </c>
      <c r="C81" s="544">
        <f>'Sources and Uses Budget'!C80</f>
        <v>6500</v>
      </c>
      <c r="D81" s="544">
        <f>'Sources and Uses Budget'!C80</f>
        <v>6500</v>
      </c>
      <c r="E81" s="547">
        <f t="shared" si="1"/>
        <v>0</v>
      </c>
      <c r="F81" s="545"/>
      <c r="G81" s="545"/>
    </row>
    <row r="82" spans="1:7" s="952" customFormat="1" ht="12.75">
      <c r="A82" s="546" t="s">
        <v>583</v>
      </c>
      <c r="B82" s="544">
        <f>'Sources and Uses Budget'!C81</f>
        <v>4975128.16</v>
      </c>
      <c r="C82" s="544">
        <f>'Sources and Uses Budget'!C81</f>
        <v>4975128.16</v>
      </c>
      <c r="D82" s="544">
        <f>'Sources and Uses Budget'!C81</f>
        <v>4975128.16</v>
      </c>
      <c r="E82" s="547">
        <f t="shared" si="1"/>
        <v>0</v>
      </c>
      <c r="F82" s="545"/>
      <c r="G82" s="545"/>
    </row>
    <row r="83" spans="1:7" s="952" customFormat="1" ht="12.75">
      <c r="A83" s="546" t="s">
        <v>584</v>
      </c>
      <c r="B83" s="544">
        <f>'Sources and Uses Budget'!C82</f>
        <v>299965.45499999996</v>
      </c>
      <c r="C83" s="544">
        <f>'Sources and Uses Budget'!C82</f>
        <v>299965.45499999996</v>
      </c>
      <c r="D83" s="544">
        <f>'Sources and Uses Budget'!C82</f>
        <v>299965.45499999996</v>
      </c>
      <c r="E83" s="547">
        <f t="shared" si="1"/>
        <v>0</v>
      </c>
      <c r="F83" s="545"/>
      <c r="G83" s="545"/>
    </row>
    <row r="84" spans="1:7" s="952" customFormat="1" ht="12.75">
      <c r="A84" s="546" t="s">
        <v>585</v>
      </c>
      <c r="B84" s="544">
        <f>'Sources and Uses Budget'!C83</f>
        <v>0</v>
      </c>
      <c r="C84" s="544">
        <f>'Sources and Uses Budget'!C83</f>
        <v>0</v>
      </c>
      <c r="D84" s="544">
        <f>'Sources and Uses Budget'!C83</f>
        <v>0</v>
      </c>
      <c r="E84" s="547">
        <f t="shared" si="1"/>
        <v>0</v>
      </c>
      <c r="F84" s="545"/>
      <c r="G84" s="545"/>
    </row>
    <row r="85" spans="1:7" s="952" customFormat="1" ht="12.75">
      <c r="A85" s="546" t="s">
        <v>586</v>
      </c>
      <c r="B85" s="544">
        <f>'Sources and Uses Budget'!C84</f>
        <v>134500</v>
      </c>
      <c r="C85" s="544">
        <f>'Sources and Uses Budget'!C84</f>
        <v>134500</v>
      </c>
      <c r="D85" s="544">
        <f>'Sources and Uses Budget'!C84</f>
        <v>134500</v>
      </c>
      <c r="E85" s="547">
        <f t="shared" si="1"/>
        <v>0</v>
      </c>
      <c r="F85" s="545"/>
      <c r="G85" s="545"/>
    </row>
    <row r="86" spans="1:7" s="952" customFormat="1" ht="12.75">
      <c r="A86" s="546" t="s">
        <v>587</v>
      </c>
      <c r="B86" s="544">
        <f>'Sources and Uses Budget'!C85</f>
        <v>207980.44</v>
      </c>
      <c r="C86" s="544">
        <f>'Sources and Uses Budget'!C85</f>
        <v>207980.44</v>
      </c>
      <c r="D86" s="544">
        <f>'Sources and Uses Budget'!C85</f>
        <v>207980.44</v>
      </c>
      <c r="E86" s="547">
        <f t="shared" si="1"/>
        <v>0</v>
      </c>
      <c r="F86" s="545"/>
      <c r="G86" s="545"/>
    </row>
    <row r="87" spans="1:7" s="952" customFormat="1" ht="12.75">
      <c r="A87" s="546" t="s">
        <v>588</v>
      </c>
      <c r="B87" s="544">
        <f>'Sources and Uses Budget'!C86</f>
        <v>11125</v>
      </c>
      <c r="C87" s="544">
        <f>'Sources and Uses Budget'!C86</f>
        <v>11125</v>
      </c>
      <c r="D87" s="544">
        <f>'Sources and Uses Budget'!C86</f>
        <v>11125</v>
      </c>
      <c r="E87" s="547">
        <f t="shared" si="1"/>
        <v>0</v>
      </c>
      <c r="F87" s="545"/>
      <c r="G87" s="545"/>
    </row>
    <row r="88" spans="1:7" s="952" customFormat="1" ht="12.75">
      <c r="A88" s="552" t="s">
        <v>570</v>
      </c>
      <c r="B88" s="544">
        <f>'Sources and Uses Budget'!C87</f>
        <v>80000</v>
      </c>
      <c r="C88" s="544">
        <f>'Sources and Uses Budget'!C87</f>
        <v>80000</v>
      </c>
      <c r="D88" s="544">
        <f>'Sources and Uses Budget'!C87</f>
        <v>80000</v>
      </c>
      <c r="E88" s="547">
        <f t="shared" si="1"/>
        <v>0</v>
      </c>
      <c r="F88" s="545"/>
      <c r="G88" s="545"/>
    </row>
    <row r="89" spans="1:7" s="952" customFormat="1" ht="12.75">
      <c r="A89" s="1171" t="s">
        <v>2024</v>
      </c>
      <c r="B89" s="544">
        <f>'Sources and Uses Budget'!C88</f>
        <v>0</v>
      </c>
      <c r="C89" s="544">
        <f>'Sources and Uses Budget'!C88</f>
        <v>0</v>
      </c>
      <c r="D89" s="544">
        <f>'Sources and Uses Budget'!C88</f>
        <v>0</v>
      </c>
      <c r="E89" s="547">
        <f t="shared" si="1"/>
        <v>0</v>
      </c>
      <c r="F89" s="545"/>
      <c r="G89" s="545"/>
    </row>
    <row r="90" spans="1:7" s="952" customFormat="1" ht="12.75">
      <c r="A90" s="549" t="s">
        <v>601</v>
      </c>
      <c r="B90" s="544">
        <f>'Sources and Uses Budget'!C89</f>
        <v>25200</v>
      </c>
      <c r="C90" s="544">
        <f>'Sources and Uses Budget'!C89</f>
        <v>25200</v>
      </c>
      <c r="D90" s="544">
        <f>'Sources and Uses Budget'!C89</f>
        <v>25200</v>
      </c>
      <c r="E90" s="547">
        <f t="shared" si="1"/>
        <v>0</v>
      </c>
      <c r="F90" s="545"/>
      <c r="G90" s="545"/>
    </row>
    <row r="91" spans="1:7" s="952" customFormat="1" ht="12.75">
      <c r="A91" s="549" t="s">
        <v>601</v>
      </c>
      <c r="B91" s="544">
        <f>'Sources and Uses Budget'!C90</f>
        <v>328530.16000000003</v>
      </c>
      <c r="C91" s="544">
        <f>'Sources and Uses Budget'!C90</f>
        <v>328530.16000000003</v>
      </c>
      <c r="D91" s="544">
        <f>'Sources and Uses Budget'!C90</f>
        <v>328530.16000000003</v>
      </c>
      <c r="E91" s="547">
        <f t="shared" si="1"/>
        <v>0</v>
      </c>
      <c r="F91" s="545"/>
      <c r="G91" s="545"/>
    </row>
    <row r="92" spans="1:7" s="952" customFormat="1" ht="12.75">
      <c r="A92" s="549" t="s">
        <v>601</v>
      </c>
      <c r="B92" s="544">
        <f>'Sources and Uses Budget'!C91</f>
        <v>0</v>
      </c>
      <c r="C92" s="544">
        <f>'Sources and Uses Budget'!C91</f>
        <v>0</v>
      </c>
      <c r="D92" s="544">
        <f>'Sources and Uses Budget'!C91</f>
        <v>0</v>
      </c>
      <c r="E92" s="547">
        <f t="shared" si="1"/>
        <v>0</v>
      </c>
      <c r="F92" s="545"/>
      <c r="G92" s="545"/>
    </row>
    <row r="93" spans="1:7" s="952" customFormat="1" ht="12.75">
      <c r="A93" s="549" t="s">
        <v>601</v>
      </c>
      <c r="B93" s="544">
        <f>'Sources and Uses Budget'!C92</f>
        <v>0</v>
      </c>
      <c r="C93" s="544">
        <f>'Sources and Uses Budget'!C92</f>
        <v>0</v>
      </c>
      <c r="D93" s="544">
        <f>'Sources and Uses Budget'!C92</f>
        <v>0</v>
      </c>
      <c r="E93" s="547">
        <f t="shared" si="1"/>
        <v>0</v>
      </c>
      <c r="F93" s="545"/>
      <c r="G93" s="545"/>
    </row>
    <row r="94" spans="1:7" s="952" customFormat="1" ht="12.75">
      <c r="A94" s="549" t="s">
        <v>601</v>
      </c>
      <c r="B94" s="544">
        <f>'Sources and Uses Budget'!C93</f>
        <v>0</v>
      </c>
      <c r="C94" s="544">
        <f>'Sources and Uses Budget'!C93</f>
        <v>0</v>
      </c>
      <c r="D94" s="544">
        <f>'Sources and Uses Budget'!C93</f>
        <v>0</v>
      </c>
      <c r="E94" s="547">
        <f t="shared" si="1"/>
        <v>0</v>
      </c>
      <c r="F94" s="545"/>
      <c r="G94" s="545"/>
    </row>
    <row r="95" spans="1:7" s="952" customFormat="1" ht="12.75">
      <c r="A95" s="548" t="s">
        <v>589</v>
      </c>
      <c r="B95" s="547">
        <f>SUM(B80:B94)</f>
        <v>6308929.2150000008</v>
      </c>
      <c r="C95" s="547">
        <f>SUM(C80:C94)</f>
        <v>6308929.2150000008</v>
      </c>
      <c r="D95" s="547">
        <f>SUM(D80:D94)</f>
        <v>6308929.2150000008</v>
      </c>
      <c r="E95" s="547">
        <f t="shared" si="1"/>
        <v>0</v>
      </c>
      <c r="F95" s="545"/>
      <c r="G95" s="545"/>
    </row>
    <row r="96" spans="1:7" s="952" customFormat="1" ht="12.75">
      <c r="A96" s="548" t="s">
        <v>590</v>
      </c>
      <c r="B96" s="547">
        <f>SUM(B63+B67+B74+B78+B95)</f>
        <v>43577084.892653897</v>
      </c>
      <c r="C96" s="547">
        <f>SUM(C63+C67+C74+C78+C95)</f>
        <v>43577084.892653897</v>
      </c>
      <c r="D96" s="547">
        <f>SUM(D63+D67+D74+D78+D95)</f>
        <v>43577084.892653897</v>
      </c>
      <c r="E96" s="547">
        <f t="shared" si="1"/>
        <v>0</v>
      </c>
      <c r="F96" s="545"/>
      <c r="G96" s="545"/>
    </row>
    <row r="97" spans="1:7" s="952" customFormat="1" ht="12.75">
      <c r="A97" s="542" t="s">
        <v>591</v>
      </c>
      <c r="B97" s="542"/>
      <c r="C97" s="542"/>
      <c r="D97" s="542"/>
      <c r="E97" s="542"/>
      <c r="F97" s="542"/>
      <c r="G97" s="542"/>
    </row>
    <row r="98" spans="1:7" s="951" customFormat="1" ht="12.75">
      <c r="A98" s="546" t="s">
        <v>592</v>
      </c>
      <c r="B98" s="544">
        <f>'Sources and Uses Budget'!C97</f>
        <v>2200000</v>
      </c>
      <c r="C98" s="544">
        <f>'Sources and Uses Budget'!C97</f>
        <v>2200000</v>
      </c>
      <c r="D98" s="544">
        <f>'Sources and Uses Budget'!C97</f>
        <v>2200000</v>
      </c>
      <c r="E98" s="547">
        <f t="shared" si="1"/>
        <v>0</v>
      </c>
      <c r="F98" s="545"/>
      <c r="G98" s="545"/>
    </row>
    <row r="99" spans="1:7" s="951" customFormat="1" ht="12.75">
      <c r="A99" s="546" t="s">
        <v>593</v>
      </c>
      <c r="B99" s="544">
        <f>'Sources and Uses Budget'!C98</f>
        <v>0</v>
      </c>
      <c r="C99" s="544">
        <f>'Sources and Uses Budget'!C98</f>
        <v>0</v>
      </c>
      <c r="D99" s="544">
        <f>'Sources and Uses Budget'!C98</f>
        <v>0</v>
      </c>
      <c r="E99" s="547">
        <f t="shared" si="1"/>
        <v>0</v>
      </c>
      <c r="F99" s="545"/>
      <c r="G99" s="545"/>
    </row>
    <row r="100" spans="1:7" s="951" customFormat="1" ht="12.75">
      <c r="A100" s="546" t="s">
        <v>594</v>
      </c>
      <c r="B100" s="544">
        <f>'Sources and Uses Budget'!C99</f>
        <v>0</v>
      </c>
      <c r="C100" s="544">
        <f>'Sources and Uses Budget'!C99</f>
        <v>0</v>
      </c>
      <c r="D100" s="544">
        <f>'Sources and Uses Budget'!C99</f>
        <v>0</v>
      </c>
      <c r="E100" s="547">
        <f t="shared" si="1"/>
        <v>0</v>
      </c>
      <c r="F100" s="545"/>
      <c r="G100" s="545"/>
    </row>
    <row r="101" spans="1:7" s="951" customFormat="1" ht="12" customHeight="1">
      <c r="A101" s="546" t="s">
        <v>595</v>
      </c>
      <c r="B101" s="544">
        <f>'Sources and Uses Budget'!C100</f>
        <v>0</v>
      </c>
      <c r="C101" s="544">
        <f>'Sources and Uses Budget'!C100</f>
        <v>0</v>
      </c>
      <c r="D101" s="544">
        <f>'Sources and Uses Budget'!C100</f>
        <v>0</v>
      </c>
      <c r="E101" s="547">
        <f t="shared" si="1"/>
        <v>0</v>
      </c>
      <c r="F101" s="545"/>
      <c r="G101" s="545"/>
    </row>
    <row r="102" spans="1:7" s="951" customFormat="1" ht="12.75">
      <c r="A102" s="546" t="s">
        <v>1402</v>
      </c>
      <c r="B102" s="544">
        <f>'Sources and Uses Budget'!C101</f>
        <v>0</v>
      </c>
      <c r="C102" s="544">
        <f>'Sources and Uses Budget'!C101</f>
        <v>0</v>
      </c>
      <c r="D102" s="544">
        <f>'Sources and Uses Budget'!C101</f>
        <v>0</v>
      </c>
      <c r="E102" s="547">
        <f t="shared" si="1"/>
        <v>0</v>
      </c>
      <c r="F102" s="545"/>
      <c r="G102" s="545"/>
    </row>
    <row r="103" spans="1:7" s="951" customFormat="1" ht="12.75">
      <c r="A103" s="549" t="s">
        <v>601</v>
      </c>
      <c r="B103" s="544">
        <f>'Sources and Uses Budget'!C102</f>
        <v>0</v>
      </c>
      <c r="C103" s="544">
        <f>'Sources and Uses Budget'!C102</f>
        <v>0</v>
      </c>
      <c r="D103" s="544">
        <f>'Sources and Uses Budget'!C102</f>
        <v>0</v>
      </c>
      <c r="E103" s="547">
        <f t="shared" si="1"/>
        <v>0</v>
      </c>
      <c r="F103" s="545"/>
      <c r="G103" s="545"/>
    </row>
    <row r="104" spans="1:7" s="951" customFormat="1" ht="12.75">
      <c r="A104" s="548" t="s">
        <v>596</v>
      </c>
      <c r="B104" s="547">
        <f>SUM(B98:B103)</f>
        <v>2200000</v>
      </c>
      <c r="C104" s="547">
        <f>SUM(C98:C103)</f>
        <v>2200000</v>
      </c>
      <c r="D104" s="547">
        <f>SUM(D98:D103)</f>
        <v>2200000</v>
      </c>
      <c r="E104" s="547">
        <f t="shared" si="1"/>
        <v>0</v>
      </c>
      <c r="F104" s="545"/>
      <c r="G104" s="545"/>
    </row>
    <row r="105" spans="1:7" s="951" customFormat="1" ht="12.75">
      <c r="A105" s="548" t="s">
        <v>597</v>
      </c>
      <c r="B105" s="550">
        <f>SUM(B96+B104)</f>
        <v>45777084.892653897</v>
      </c>
      <c r="C105" s="550">
        <f>SUM(C96+C104)</f>
        <v>45777084.892653897</v>
      </c>
      <c r="D105" s="550">
        <f>SUM(D96+D104)</f>
        <v>45777084.892653897</v>
      </c>
      <c r="E105" s="547">
        <f t="shared" si="1"/>
        <v>0</v>
      </c>
      <c r="F105" s="545"/>
      <c r="G105" s="545"/>
    </row>
    <row r="106" spans="1:7" s="951" customFormat="1" ht="12.75">
      <c r="A106" s="556" t="s">
        <v>598</v>
      </c>
      <c r="B106" s="592"/>
      <c r="C106" s="557"/>
      <c r="D106" s="558"/>
      <c r="E106" s="593"/>
      <c r="F106" s="543"/>
      <c r="G106" s="555"/>
    </row>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2"/>
  <sheetViews>
    <sheetView showGridLines="0" view="pageBreakPreview" zoomScaleNormal="100" zoomScaleSheetLayoutView="100" workbookViewId="0">
      <selection activeCell="A2" sqref="A2:J2"/>
    </sheetView>
  </sheetViews>
  <sheetFormatPr defaultColWidth="0" defaultRowHeight="12.75" zeroHeight="1"/>
  <cols>
    <col min="1" max="10" width="9.140625" style="16" customWidth="1"/>
    <col min="11" max="16384" width="8.85546875" style="16" hidden="1"/>
  </cols>
  <sheetData>
    <row r="1" spans="1:10" ht="14.25" customHeight="1"/>
    <row r="2" spans="1:10" ht="15.75">
      <c r="A2" s="1475" t="s">
        <v>338</v>
      </c>
      <c r="B2" s="1476"/>
      <c r="C2" s="1476"/>
      <c r="D2" s="1476"/>
      <c r="E2" s="1476"/>
      <c r="F2" s="1476"/>
      <c r="G2" s="1476"/>
      <c r="H2" s="1476"/>
      <c r="I2" s="1476"/>
      <c r="J2" s="1476"/>
    </row>
    <row r="3" spans="1:10" ht="15">
      <c r="A3" s="1477" t="s">
        <v>2278</v>
      </c>
      <c r="B3" s="1476"/>
      <c r="C3" s="1476"/>
      <c r="D3" s="1476"/>
      <c r="E3" s="1476"/>
      <c r="F3" s="1476"/>
      <c r="G3" s="1476"/>
      <c r="H3" s="1476"/>
      <c r="I3" s="1476"/>
      <c r="J3" s="1476"/>
    </row>
    <row r="4" spans="1:10"/>
    <row r="5" spans="1:10">
      <c r="A5" s="1478" t="s">
        <v>2195</v>
      </c>
      <c r="B5" s="1479"/>
      <c r="C5" s="1479"/>
      <c r="D5" s="1479"/>
      <c r="E5" s="1479"/>
      <c r="F5" s="1479"/>
      <c r="G5" s="1479"/>
      <c r="H5" s="1479"/>
      <c r="I5" s="1479"/>
      <c r="J5" s="1479"/>
    </row>
    <row r="6" spans="1:10">
      <c r="A6" s="1479"/>
      <c r="B6" s="1479"/>
      <c r="C6" s="1479"/>
      <c r="D6" s="1479"/>
      <c r="E6" s="1479"/>
      <c r="F6" s="1479"/>
      <c r="G6" s="1479"/>
      <c r="H6" s="1479"/>
      <c r="I6" s="1479"/>
      <c r="J6" s="1479"/>
    </row>
    <row r="7" spans="1:10">
      <c r="A7" s="1479"/>
      <c r="B7" s="1479"/>
      <c r="C7" s="1479"/>
      <c r="D7" s="1479"/>
      <c r="E7" s="1479"/>
      <c r="F7" s="1479"/>
      <c r="G7" s="1479"/>
      <c r="H7" s="1479"/>
      <c r="I7" s="1479"/>
      <c r="J7" s="1479"/>
    </row>
    <row r="8" spans="1:10">
      <c r="A8" s="1479"/>
      <c r="B8" s="1479"/>
      <c r="C8" s="1479"/>
      <c r="D8" s="1479"/>
      <c r="E8" s="1479"/>
      <c r="F8" s="1479"/>
      <c r="G8" s="1479"/>
      <c r="H8" s="1479"/>
      <c r="I8" s="1479"/>
      <c r="J8" s="1479"/>
    </row>
    <row r="9" spans="1:10">
      <c r="A9" s="1179"/>
      <c r="B9" s="1179"/>
      <c r="C9" s="1179"/>
      <c r="D9" s="1179"/>
      <c r="E9" s="1179"/>
      <c r="F9" s="1179"/>
      <c r="G9" s="1179"/>
      <c r="H9" s="1179"/>
      <c r="I9" s="1179"/>
      <c r="J9" s="1179"/>
    </row>
    <row r="10" spans="1:10" ht="12.75" customHeight="1">
      <c r="A10" s="1482" t="s">
        <v>1170</v>
      </c>
      <c r="B10" s="1482"/>
      <c r="C10" s="1482"/>
      <c r="D10" s="1482"/>
      <c r="E10" s="1482"/>
      <c r="F10" s="1482"/>
      <c r="G10" s="1482"/>
      <c r="H10" s="1482"/>
      <c r="I10" s="1482"/>
      <c r="J10" s="1482"/>
    </row>
    <row r="11" spans="1:10" ht="12.75" customHeight="1">
      <c r="A11" s="1482"/>
      <c r="B11" s="1482"/>
      <c r="C11" s="1482"/>
      <c r="D11" s="1482"/>
      <c r="E11" s="1482"/>
      <c r="F11" s="1482"/>
      <c r="G11" s="1482"/>
      <c r="H11" s="1482"/>
      <c r="I11" s="1482"/>
      <c r="J11" s="1482"/>
    </row>
    <row r="12" spans="1:10" ht="12.75" customHeight="1">
      <c r="A12" s="1482"/>
      <c r="B12" s="1482"/>
      <c r="C12" s="1482"/>
      <c r="D12" s="1482"/>
      <c r="E12" s="1482"/>
      <c r="F12" s="1482"/>
      <c r="G12" s="1482"/>
      <c r="H12" s="1482"/>
      <c r="I12" s="1482"/>
      <c r="J12" s="1482"/>
    </row>
    <row r="13" spans="1:10">
      <c r="A13" s="1482"/>
      <c r="B13" s="1482"/>
      <c r="C13" s="1482"/>
      <c r="D13" s="1482"/>
      <c r="E13" s="1482"/>
      <c r="F13" s="1482"/>
      <c r="G13" s="1482"/>
      <c r="H13" s="1482"/>
      <c r="I13" s="1482"/>
      <c r="J13" s="1482"/>
    </row>
    <row r="14" spans="1:10"/>
    <row r="15" spans="1:10" ht="12.75" customHeight="1">
      <c r="A15" s="1478" t="s">
        <v>2196</v>
      </c>
      <c r="B15" s="1480"/>
      <c r="C15" s="1480"/>
      <c r="D15" s="1480"/>
      <c r="E15" s="1480"/>
      <c r="F15" s="1480"/>
      <c r="G15" s="1480"/>
      <c r="H15" s="1480"/>
      <c r="I15" s="1480"/>
      <c r="J15" s="1480"/>
    </row>
    <row r="16" spans="1:10" ht="12.75" customHeight="1">
      <c r="A16" s="1480"/>
      <c r="B16" s="1480"/>
      <c r="C16" s="1480"/>
      <c r="D16" s="1480"/>
      <c r="E16" s="1480"/>
      <c r="F16" s="1480"/>
      <c r="G16" s="1480"/>
      <c r="H16" s="1480"/>
      <c r="I16" s="1480"/>
      <c r="J16" s="1480"/>
    </row>
    <row r="17" spans="1:10">
      <c r="A17" s="1480"/>
      <c r="B17" s="1480"/>
      <c r="C17" s="1480"/>
      <c r="D17" s="1480"/>
      <c r="E17" s="1480"/>
      <c r="F17" s="1480"/>
      <c r="G17" s="1480"/>
      <c r="H17" s="1480"/>
      <c r="I17" s="1480"/>
      <c r="J17" s="1480"/>
    </row>
    <row r="18" spans="1:10">
      <c r="A18" s="1479"/>
      <c r="B18" s="1479"/>
      <c r="C18" s="1479"/>
      <c r="D18" s="1479"/>
      <c r="E18" s="1479"/>
      <c r="F18" s="1479"/>
      <c r="G18" s="1479"/>
      <c r="H18" s="1479"/>
      <c r="I18" s="1479"/>
      <c r="J18" s="1479"/>
    </row>
    <row r="19" spans="1:10">
      <c r="A19" s="1479"/>
      <c r="B19" s="1479"/>
      <c r="C19" s="1479"/>
      <c r="D19" s="1479"/>
      <c r="E19" s="1479"/>
      <c r="F19" s="1479"/>
      <c r="G19" s="1479"/>
      <c r="H19" s="1479"/>
      <c r="I19" s="1479"/>
      <c r="J19" s="1479"/>
    </row>
    <row r="20" spans="1:10">
      <c r="A20" s="1479"/>
      <c r="B20" s="1479"/>
      <c r="C20" s="1479"/>
      <c r="D20" s="1479"/>
      <c r="E20" s="1479"/>
      <c r="F20" s="1479"/>
      <c r="G20" s="1479"/>
      <c r="H20" s="1479"/>
      <c r="I20" s="1479"/>
      <c r="J20" s="1479"/>
    </row>
    <row r="21" spans="1:10">
      <c r="A21" s="40" t="s">
        <v>1169</v>
      </c>
      <c r="B21" s="1179"/>
      <c r="C21" s="1179"/>
      <c r="D21" s="1179"/>
      <c r="E21" s="1179"/>
      <c r="F21" s="1179"/>
      <c r="G21" s="1179"/>
      <c r="H21" s="1179"/>
      <c r="I21" s="1179"/>
      <c r="J21" s="1179"/>
    </row>
    <row r="22" spans="1:10">
      <c r="A22" s="1180" t="s">
        <v>256</v>
      </c>
      <c r="B22" s="1180"/>
      <c r="C22" s="1180"/>
      <c r="D22" s="1180"/>
      <c r="E22" s="1180"/>
      <c r="F22" s="1180"/>
      <c r="G22" s="1180"/>
      <c r="H22" s="1180"/>
      <c r="I22" s="1180"/>
      <c r="J22" s="1180"/>
    </row>
    <row r="23" spans="1:10">
      <c r="A23" s="1481" t="s">
        <v>1151</v>
      </c>
      <c r="B23" s="1476"/>
      <c r="C23" s="1476"/>
      <c r="D23" s="1476"/>
      <c r="E23" s="1476"/>
    </row>
    <row r="24" spans="1:10"/>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c r="A60" s="1480" t="s">
        <v>1171</v>
      </c>
      <c r="B60" s="1479"/>
      <c r="C60" s="1479"/>
      <c r="D60" s="1479"/>
      <c r="E60" s="1479"/>
      <c r="F60" s="1479"/>
      <c r="G60" s="1479"/>
      <c r="H60" s="1479"/>
      <c r="I60" s="1479"/>
      <c r="J60" s="1479"/>
    </row>
    <row r="61" spans="1:10">
      <c r="A61" s="1479"/>
      <c r="B61" s="1479"/>
      <c r="C61" s="1479"/>
      <c r="D61" s="1479"/>
      <c r="E61" s="1479"/>
      <c r="F61" s="1479"/>
      <c r="G61" s="1479"/>
      <c r="H61" s="1479"/>
      <c r="I61" s="1479"/>
      <c r="J61" s="1479"/>
    </row>
    <row r="62" spans="1:10">
      <c r="A62" s="1479"/>
      <c r="B62" s="1479"/>
      <c r="C62" s="1479"/>
      <c r="D62" s="1479"/>
      <c r="E62" s="1479"/>
      <c r="F62" s="1479"/>
      <c r="G62" s="1479"/>
      <c r="H62" s="1479"/>
      <c r="I62" s="1479"/>
      <c r="J62" s="1479"/>
    </row>
    <row r="63" spans="1:10"/>
    <row r="64" spans="1:10">
      <c r="A64" s="8" t="s">
        <v>1151</v>
      </c>
    </row>
    <row r="65" spans="1:9"/>
    <row r="66" spans="1:9"/>
    <row r="67" spans="1:9"/>
    <row r="68" spans="1:9"/>
    <row r="69" spans="1:9"/>
    <row r="70" spans="1:9"/>
    <row r="71" spans="1:9"/>
    <row r="72" spans="1:9"/>
    <row r="73" spans="1:9"/>
    <row r="74" spans="1:9"/>
    <row r="75" spans="1:9">
      <c r="A75" s="1474" t="s">
        <v>1292</v>
      </c>
      <c r="B75" s="1474"/>
      <c r="C75" s="1474"/>
      <c r="D75" s="1474"/>
      <c r="E75" s="1474"/>
      <c r="F75" s="1474"/>
      <c r="G75" s="1474"/>
      <c r="H75" s="1474"/>
      <c r="I75" s="1474"/>
    </row>
    <row r="76" spans="1:9">
      <c r="A76" s="1473" t="s">
        <v>1454</v>
      </c>
      <c r="B76" s="1473"/>
      <c r="C76" s="1473"/>
      <c r="D76" s="1473"/>
      <c r="E76" s="1473"/>
      <c r="F76" s="1178"/>
    </row>
    <row r="77" spans="1:9">
      <c r="A77" s="1473" t="s">
        <v>1453</v>
      </c>
      <c r="B77" s="1473"/>
      <c r="C77" s="1473"/>
      <c r="D77" s="1473"/>
      <c r="E77" s="1473"/>
      <c r="F77" s="1178"/>
    </row>
    <row r="78" spans="1:9"/>
    <row r="79" spans="1:9"/>
    <row r="80" spans="1:9"/>
    <row r="81"/>
    <row r="82"/>
  </sheetData>
  <sheetProtection algorithmName="SHA-512" hashValue="bEgiv/aeBaK520qMpFZ61dNfL+wcSZp7QaSvicp3nR8JQoaLVbtdkzPdDPn1YhWvpZW10RjZ22is6Nv1ZZdNyA==" saltValue="nbfesA4Iw/4iH80lbdMwCg=="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7:E77"/>
    <mergeCell ref="A76:E76"/>
    <mergeCell ref="A75:I75"/>
    <mergeCell ref="A2:J2"/>
    <mergeCell ref="A3:J3"/>
    <mergeCell ref="A5:J8"/>
    <mergeCell ref="A15:J20"/>
    <mergeCell ref="A23:E23"/>
    <mergeCell ref="A60:J62"/>
    <mergeCell ref="A10:J13"/>
  </mergeCells>
  <hyperlinks>
    <hyperlink ref="A77" r:id="rId2" xr:uid="{00000000-0004-0000-0100-000000000000}"/>
    <hyperlink ref="A76" r:id="rId3" xr:uid="{00000000-0004-0000-0100-000001000000}"/>
  </hyperlinks>
  <pageMargins left="0.7" right="0.7" top="0.75" bottom="0.75" header="0.3" footer="0.3"/>
  <pageSetup scale="98" orientation="portrait" r:id="rId4"/>
  <rowBreaks count="1" manualBreakCount="1">
    <brk id="22"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55</xdr:row>
                <xdr:rowOff>0</xdr:rowOff>
              </from>
              <to>
                <xdr:col>0</xdr:col>
                <xdr:colOff>0</xdr:colOff>
                <xdr:row>1048575</xdr:row>
                <xdr:rowOff>95250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41"/>
  <sheetViews>
    <sheetView showGridLines="0" topLeftCell="A1127" zoomScale="120" zoomScaleNormal="120" zoomScaleSheetLayoutView="100" workbookViewId="0">
      <selection activeCell="D1271" sqref="D1271:F1271"/>
    </sheetView>
  </sheetViews>
  <sheetFormatPr defaultColWidth="0" defaultRowHeight="13.7" customHeight="1" zeroHeight="1"/>
  <cols>
    <col min="1" max="1" width="1.5703125" style="420" customWidth="1"/>
    <col min="2" max="2" width="13.5703125" style="420" customWidth="1"/>
    <col min="3" max="3" width="2.5703125" style="420" customWidth="1"/>
    <col min="4" max="5" width="3.5703125" style="343" customWidth="1"/>
    <col min="6" max="6" width="67" style="343" customWidth="1"/>
    <col min="7" max="7" width="3.28515625" style="343" customWidth="1"/>
    <col min="8" max="8" width="2.5703125" style="2" hidden="1" customWidth="1"/>
    <col min="9" max="9" width="14" style="2" hidden="1" customWidth="1"/>
    <col min="10" max="16383" width="8.85546875" style="2" hidden="1"/>
    <col min="16384" max="16384" width="0.28515625" style="2" hidden="1" customWidth="1"/>
  </cols>
  <sheetData>
    <row r="1" spans="1:9" ht="13.7" customHeight="1">
      <c r="A1" s="14"/>
      <c r="B1" s="14"/>
      <c r="C1" s="14"/>
      <c r="D1" s="294"/>
      <c r="E1" s="294"/>
      <c r="F1" s="294"/>
    </row>
    <row r="2" spans="1:9" ht="12.75">
      <c r="A2" s="1523" t="s">
        <v>2200</v>
      </c>
      <c r="B2" s="1523"/>
      <c r="C2" s="1524"/>
      <c r="D2" s="1524"/>
      <c r="E2" s="1524"/>
      <c r="F2" s="1524"/>
      <c r="G2" s="1524"/>
      <c r="I2" s="2" t="s">
        <v>86</v>
      </c>
    </row>
    <row r="3" spans="1:9" ht="12.75">
      <c r="A3" s="310"/>
      <c r="B3" s="310"/>
      <c r="C3" s="13"/>
      <c r="D3" s="13"/>
      <c r="E3" s="13"/>
      <c r="F3" s="13"/>
      <c r="G3" s="743"/>
      <c r="I3" s="343" t="s">
        <v>1578</v>
      </c>
    </row>
    <row r="4" spans="1:9" ht="12.75">
      <c r="A4" s="1525" t="s">
        <v>1179</v>
      </c>
      <c r="B4" s="1525"/>
      <c r="C4" s="1526"/>
      <c r="D4" s="1526"/>
      <c r="E4" s="1526"/>
      <c r="F4" s="1526"/>
      <c r="G4" s="1526"/>
      <c r="I4" s="343" t="s">
        <v>1561</v>
      </c>
    </row>
    <row r="5" spans="1:9" ht="12.75">
      <c r="A5" s="1525" t="s">
        <v>1180</v>
      </c>
      <c r="B5" s="1525"/>
      <c r="C5" s="1526"/>
      <c r="D5" s="1526"/>
      <c r="E5" s="1526"/>
      <c r="F5" s="1526"/>
      <c r="G5" s="1526"/>
      <c r="I5" s="2" t="s">
        <v>136</v>
      </c>
    </row>
    <row r="6" spans="1:9" ht="13.7" customHeight="1">
      <c r="A6" s="14"/>
      <c r="B6" s="14"/>
      <c r="C6" s="14"/>
      <c r="D6" s="294"/>
      <c r="E6" s="294"/>
      <c r="F6" s="294"/>
    </row>
    <row r="7" spans="1:9" ht="12.75">
      <c r="A7" s="1527" t="s">
        <v>1618</v>
      </c>
      <c r="B7" s="1527"/>
      <c r="C7" s="1528"/>
      <c r="D7" s="1528"/>
      <c r="E7" s="1528"/>
      <c r="F7" s="1528"/>
      <c r="G7" s="1528"/>
    </row>
    <row r="8" spans="1:9" ht="12.75">
      <c r="A8" s="1527" t="s">
        <v>1619</v>
      </c>
      <c r="B8" s="1527"/>
      <c r="C8" s="1528"/>
      <c r="D8" s="1528"/>
      <c r="E8" s="1528"/>
      <c r="F8" s="1528"/>
      <c r="G8" s="1528"/>
    </row>
    <row r="9" spans="1:9" ht="12.75">
      <c r="A9" s="313"/>
      <c r="B9" s="313"/>
      <c r="C9" s="310"/>
      <c r="D9" s="310"/>
      <c r="E9" s="310"/>
      <c r="F9" s="310"/>
      <c r="G9" s="424"/>
    </row>
    <row r="10" spans="1:9" ht="12.75">
      <c r="A10" s="1529" t="s">
        <v>1778</v>
      </c>
      <c r="B10" s="1529"/>
      <c r="C10" s="1529"/>
      <c r="D10" s="1529"/>
      <c r="E10" s="1529"/>
      <c r="F10" s="1529"/>
      <c r="G10" s="1529"/>
    </row>
    <row r="11" spans="1:9" ht="12.75">
      <c r="A11" s="432"/>
      <c r="B11" s="432"/>
      <c r="C11" s="14"/>
      <c r="D11" s="294"/>
      <c r="E11" s="294"/>
      <c r="F11" s="294"/>
    </row>
    <row r="12" spans="1:9" ht="13.7" customHeight="1">
      <c r="A12" s="152"/>
      <c r="B12" s="152"/>
      <c r="C12" s="310"/>
      <c r="D12" s="1530" t="s">
        <v>1777</v>
      </c>
      <c r="E12" s="1530"/>
      <c r="F12" s="1530"/>
      <c r="G12" s="1001"/>
    </row>
    <row r="13" spans="1:9" ht="12.75">
      <c r="A13" s="152"/>
      <c r="B13" s="152"/>
      <c r="C13" s="310"/>
      <c r="D13" s="1530"/>
      <c r="E13" s="1530"/>
      <c r="F13" s="1530"/>
      <c r="G13" s="1001"/>
    </row>
    <row r="14" spans="1:9" ht="12.75">
      <c r="A14" s="433"/>
      <c r="B14" s="433"/>
      <c r="C14" s="311"/>
      <c r="D14" s="1489" t="s">
        <v>1605</v>
      </c>
      <c r="E14" s="1489"/>
      <c r="F14" s="1489"/>
      <c r="G14" s="502"/>
    </row>
    <row r="15" spans="1:9" ht="12.75">
      <c r="A15" s="433"/>
      <c r="B15" s="433"/>
      <c r="C15" s="311"/>
      <c r="D15" s="294"/>
      <c r="E15" s="294"/>
      <c r="F15" s="294"/>
    </row>
    <row r="16" spans="1:9" ht="14.45" customHeight="1">
      <c r="A16" s="431"/>
      <c r="B16" s="1000" t="s">
        <v>136</v>
      </c>
      <c r="C16" s="311"/>
      <c r="D16" s="1492" t="s">
        <v>1560</v>
      </c>
      <c r="E16" s="1492"/>
      <c r="F16" s="1492"/>
      <c r="G16" s="594"/>
    </row>
    <row r="17" spans="1:7" ht="14.45" customHeight="1">
      <c r="A17" s="431"/>
      <c r="B17" s="14"/>
      <c r="C17" s="311"/>
      <c r="D17" s="1492"/>
      <c r="E17" s="1492"/>
      <c r="F17" s="1492"/>
      <c r="G17" s="594"/>
    </row>
    <row r="18" spans="1:7" ht="12.75">
      <c r="A18" s="433"/>
      <c r="B18" s="14"/>
      <c r="C18" s="311"/>
      <c r="D18" s="1492"/>
      <c r="E18" s="1492"/>
      <c r="F18" s="1492"/>
      <c r="G18" s="594"/>
    </row>
    <row r="19" spans="1:7" ht="12.75">
      <c r="A19" s="433"/>
      <c r="B19" s="433"/>
      <c r="C19" s="311"/>
      <c r="D19" s="294"/>
      <c r="E19" s="294"/>
      <c r="F19" s="294"/>
    </row>
    <row r="20" spans="1:7" ht="14.25">
      <c r="A20" s="431"/>
      <c r="B20" s="1000" t="s">
        <v>1561</v>
      </c>
      <c r="C20" s="14"/>
      <c r="D20" s="1484" t="s">
        <v>1595</v>
      </c>
      <c r="E20" s="1484"/>
      <c r="F20" s="1484"/>
    </row>
    <row r="21" spans="1:7" ht="14.25">
      <c r="A21" s="431"/>
      <c r="B21" s="431"/>
      <c r="C21" s="14"/>
      <c r="D21" s="299"/>
      <c r="E21" s="294"/>
      <c r="F21" s="294"/>
    </row>
    <row r="22" spans="1:7" ht="14.25">
      <c r="A22" s="431"/>
      <c r="B22" s="1000" t="s">
        <v>136</v>
      </c>
      <c r="C22" s="14"/>
      <c r="D22" s="1492" t="s">
        <v>1596</v>
      </c>
      <c r="E22" s="1492"/>
      <c r="F22" s="1492"/>
    </row>
    <row r="23" spans="1:7" ht="14.25">
      <c r="A23" s="431"/>
      <c r="B23" s="431"/>
      <c r="C23" s="14"/>
      <c r="D23" s="1492"/>
      <c r="E23" s="1492"/>
      <c r="F23" s="1492"/>
    </row>
    <row r="24" spans="1:7" ht="14.25">
      <c r="A24" s="431"/>
      <c r="B24" s="431"/>
      <c r="C24" s="14"/>
      <c r="D24" s="299"/>
      <c r="E24" s="294"/>
      <c r="F24" s="294"/>
    </row>
    <row r="25" spans="1:7" ht="14.25">
      <c r="A25" s="596"/>
      <c r="B25" s="1000" t="s">
        <v>1561</v>
      </c>
      <c r="D25" s="1517" t="s">
        <v>1598</v>
      </c>
      <c r="E25" s="1518"/>
      <c r="F25" s="1518"/>
    </row>
    <row r="26" spans="1:7" ht="14.25">
      <c r="A26" s="596"/>
      <c r="B26" s="596"/>
      <c r="D26" s="1518"/>
      <c r="E26" s="1518"/>
      <c r="F26" s="1518"/>
    </row>
    <row r="27" spans="1:7" ht="14.25">
      <c r="A27" s="596"/>
      <c r="B27" s="596"/>
      <c r="D27" s="1518"/>
      <c r="E27" s="1518"/>
      <c r="F27" s="1518"/>
    </row>
    <row r="28" spans="1:7" ht="14.25">
      <c r="A28" s="596"/>
      <c r="B28" s="596"/>
      <c r="D28" s="1518"/>
      <c r="E28" s="1518"/>
      <c r="F28" s="1518"/>
    </row>
    <row r="29" spans="1:7" ht="14.25">
      <c r="A29" s="596"/>
      <c r="B29" s="596"/>
      <c r="D29" s="1518"/>
      <c r="E29" s="1518"/>
      <c r="F29" s="1518"/>
    </row>
    <row r="30" spans="1:7" ht="15" customHeight="1">
      <c r="A30" s="596"/>
      <c r="B30" s="596"/>
      <c r="D30" s="1518"/>
      <c r="E30" s="1518"/>
      <c r="F30" s="1518"/>
    </row>
    <row r="31" spans="1:7" ht="14.25">
      <c r="A31" s="596"/>
      <c r="B31" s="596"/>
      <c r="D31" s="960"/>
      <c r="F31" s="1005"/>
    </row>
    <row r="32" spans="1:7" ht="14.45" customHeight="1">
      <c r="A32" s="596"/>
      <c r="B32" s="1000" t="s">
        <v>136</v>
      </c>
      <c r="D32" s="1520" t="s">
        <v>1597</v>
      </c>
      <c r="E32" s="1520"/>
      <c r="F32" s="1520"/>
    </row>
    <row r="33" spans="1:6" ht="14.25">
      <c r="A33" s="596"/>
      <c r="B33" s="596"/>
      <c r="D33" s="1520"/>
      <c r="E33" s="1520"/>
      <c r="F33" s="1520"/>
    </row>
    <row r="34" spans="1:6" ht="14.25">
      <c r="A34" s="431"/>
      <c r="B34" s="431"/>
      <c r="C34" s="14"/>
      <c r="D34" s="1004"/>
      <c r="E34" s="1004"/>
      <c r="F34" s="1004"/>
    </row>
    <row r="35" spans="1:6" ht="14.25">
      <c r="A35" s="431"/>
      <c r="B35" s="1000" t="s">
        <v>136</v>
      </c>
      <c r="C35" s="14"/>
      <c r="D35" s="1519" t="s">
        <v>2037</v>
      </c>
      <c r="E35" s="1520"/>
      <c r="F35" s="1520"/>
    </row>
    <row r="36" spans="1:6" ht="14.25">
      <c r="A36" s="431"/>
      <c r="B36" s="431"/>
      <c r="C36" s="14"/>
      <c r="D36" s="1520"/>
      <c r="E36" s="1520"/>
      <c r="F36" s="1520"/>
    </row>
    <row r="37" spans="1:6" ht="14.25">
      <c r="A37" s="431"/>
      <c r="B37" s="431"/>
      <c r="C37" s="14"/>
      <c r="D37" s="1520"/>
      <c r="E37" s="1520"/>
      <c r="F37" s="1520"/>
    </row>
    <row r="38" spans="1:6" ht="14.25">
      <c r="A38" s="431"/>
      <c r="B38" s="431"/>
      <c r="C38" s="14"/>
      <c r="D38" s="1520"/>
      <c r="E38" s="1520"/>
      <c r="F38" s="1520"/>
    </row>
    <row r="39" spans="1:6" ht="14.25">
      <c r="A39" s="431"/>
      <c r="B39" s="431"/>
      <c r="C39" s="14"/>
      <c r="D39" s="1520"/>
      <c r="E39" s="1520"/>
      <c r="F39" s="1520"/>
    </row>
    <row r="40" spans="1:6" ht="14.25">
      <c r="A40" s="431"/>
      <c r="B40" s="431"/>
      <c r="C40" s="14"/>
      <c r="D40" s="1520"/>
      <c r="E40" s="1520"/>
      <c r="F40" s="1520"/>
    </row>
    <row r="41" spans="1:6" ht="14.25">
      <c r="A41" s="431"/>
      <c r="B41" s="431"/>
      <c r="C41" s="14"/>
      <c r="D41" s="1520"/>
      <c r="E41" s="1520"/>
      <c r="F41" s="1520"/>
    </row>
    <row r="42" spans="1:6" ht="14.25">
      <c r="A42" s="431"/>
      <c r="B42" s="431"/>
      <c r="C42" s="14"/>
      <c r="D42" s="1520"/>
      <c r="E42" s="1520"/>
      <c r="F42" s="1520"/>
    </row>
    <row r="43" spans="1:6" ht="14.25">
      <c r="A43" s="431"/>
      <c r="B43" s="431"/>
      <c r="C43" s="14"/>
      <c r="D43" s="1007"/>
      <c r="E43" s="1007"/>
      <c r="F43" s="1007"/>
    </row>
    <row r="44" spans="1:6" ht="14.45" customHeight="1">
      <c r="A44" s="431"/>
      <c r="B44" s="1000" t="s">
        <v>136</v>
      </c>
      <c r="C44" s="14"/>
      <c r="D44" s="1520" t="s">
        <v>1641</v>
      </c>
      <c r="E44" s="1520"/>
      <c r="F44" s="1520"/>
    </row>
    <row r="45" spans="1:6" ht="14.25">
      <c r="A45" s="431"/>
      <c r="B45" s="431"/>
      <c r="C45" s="14"/>
      <c r="D45" s="1520"/>
      <c r="E45" s="1520"/>
      <c r="F45" s="1520"/>
    </row>
    <row r="46" spans="1:6" ht="14.25">
      <c r="A46" s="431"/>
      <c r="B46" s="431"/>
      <c r="C46" s="14"/>
      <c r="D46" s="1520"/>
      <c r="E46" s="1520"/>
      <c r="F46" s="1520"/>
    </row>
    <row r="47" spans="1:6" ht="14.25">
      <c r="A47" s="431"/>
      <c r="B47" s="431"/>
      <c r="C47" s="14"/>
      <c r="D47" s="1520"/>
      <c r="E47" s="1520"/>
      <c r="F47" s="1520"/>
    </row>
    <row r="48" spans="1:6" ht="14.25">
      <c r="A48" s="431"/>
      <c r="B48" s="431"/>
      <c r="C48" s="14"/>
      <c r="D48" s="1520"/>
      <c r="E48" s="1520"/>
      <c r="F48" s="1520"/>
    </row>
    <row r="49" spans="1:6" ht="14.25">
      <c r="A49" s="431"/>
      <c r="B49" s="431"/>
      <c r="C49" s="14"/>
      <c r="D49" s="421"/>
    </row>
    <row r="50" spans="1:6" ht="14.25">
      <c r="A50" s="431"/>
      <c r="B50" s="1000" t="s">
        <v>136</v>
      </c>
      <c r="C50" s="14"/>
      <c r="D50" s="1519" t="s">
        <v>2217</v>
      </c>
      <c r="E50" s="1520"/>
      <c r="F50" s="1520"/>
    </row>
    <row r="51" spans="1:6" ht="14.25">
      <c r="A51" s="431"/>
      <c r="B51" s="431"/>
      <c r="C51" s="14"/>
      <c r="D51" s="1520"/>
      <c r="E51" s="1520"/>
      <c r="F51" s="1520"/>
    </row>
    <row r="52" spans="1:6" ht="14.25">
      <c r="A52" s="431"/>
      <c r="B52" s="431"/>
      <c r="C52" s="14"/>
      <c r="D52" s="1520"/>
      <c r="E52" s="1520"/>
      <c r="F52" s="1520"/>
    </row>
    <row r="53" spans="1:6" ht="14.25">
      <c r="A53" s="431"/>
      <c r="B53" s="431"/>
      <c r="C53" s="14"/>
      <c r="D53" s="1520"/>
      <c r="E53" s="1520"/>
      <c r="F53" s="1520"/>
    </row>
    <row r="54" spans="1:6" ht="14.25">
      <c r="A54" s="431"/>
      <c r="B54" s="431"/>
      <c r="C54" s="14"/>
      <c r="D54" s="1520"/>
      <c r="E54" s="1520"/>
      <c r="F54" s="1520"/>
    </row>
    <row r="55" spans="1:6" ht="15" customHeight="1">
      <c r="A55" s="431"/>
      <c r="B55" s="431"/>
      <c r="C55" s="14"/>
      <c r="D55" s="1520"/>
      <c r="E55" s="1520"/>
      <c r="F55" s="1520"/>
    </row>
    <row r="56" spans="1:6" ht="14.25">
      <c r="A56" s="431"/>
      <c r="B56" s="431"/>
      <c r="C56" s="14"/>
      <c r="D56" s="2"/>
    </row>
    <row r="57" spans="1:6" ht="14.25">
      <c r="A57" s="431"/>
      <c r="B57" s="1450" t="s">
        <v>136</v>
      </c>
      <c r="C57" s="14"/>
      <c r="D57" s="1519" t="s">
        <v>2286</v>
      </c>
      <c r="E57" s="1520"/>
      <c r="F57" s="1520"/>
    </row>
    <row r="58" spans="1:6" ht="14.25">
      <c r="A58" s="431"/>
      <c r="B58" s="431"/>
      <c r="C58" s="14"/>
      <c r="D58" s="1520"/>
      <c r="E58" s="1520"/>
      <c r="F58" s="1520"/>
    </row>
    <row r="59" spans="1:6" ht="14.25">
      <c r="A59" s="431"/>
      <c r="B59" s="431"/>
      <c r="C59" s="14"/>
      <c r="D59" s="1520"/>
      <c r="E59" s="1520"/>
      <c r="F59" s="1520"/>
    </row>
    <row r="60" spans="1:6" ht="14.25">
      <c r="A60" s="431"/>
      <c r="B60" s="431"/>
      <c r="C60" s="14"/>
      <c r="D60" s="1520"/>
      <c r="E60" s="1520"/>
      <c r="F60" s="1520"/>
    </row>
    <row r="61" spans="1:6" ht="17.25" customHeight="1">
      <c r="A61" s="431"/>
      <c r="B61" s="431"/>
      <c r="C61" s="14"/>
      <c r="D61" s="1520"/>
      <c r="E61" s="1520"/>
      <c r="F61" s="1520"/>
    </row>
    <row r="62" spans="1:6" ht="14.25">
      <c r="A62" s="431"/>
      <c r="B62" s="1450" t="s">
        <v>136</v>
      </c>
      <c r="C62" s="14"/>
      <c r="D62" s="1493" t="s">
        <v>1646</v>
      </c>
      <c r="E62" s="1493"/>
      <c r="F62" s="1493"/>
    </row>
    <row r="63" spans="1:6" ht="14.25">
      <c r="A63" s="431"/>
      <c r="B63" s="431"/>
      <c r="C63" s="14"/>
      <c r="D63" s="1493"/>
      <c r="E63" s="1493"/>
      <c r="F63" s="1493"/>
    </row>
    <row r="64" spans="1:6" ht="21.6" customHeight="1">
      <c r="A64" s="431"/>
      <c r="B64" s="431"/>
      <c r="C64" s="14"/>
      <c r="D64" s="1493"/>
      <c r="E64" s="1493"/>
      <c r="F64" s="1493"/>
    </row>
    <row r="65" spans="1:6" ht="19.7" customHeight="1">
      <c r="A65" s="431"/>
      <c r="B65" s="431"/>
      <c r="C65" s="14"/>
      <c r="D65" s="1493"/>
      <c r="E65" s="1493"/>
      <c r="F65" s="1493"/>
    </row>
    <row r="66" spans="1:6" ht="14.25">
      <c r="A66" s="431"/>
      <c r="B66" s="431"/>
      <c r="C66" s="14"/>
      <c r="D66" s="147"/>
    </row>
    <row r="67" spans="1:6" ht="14.25">
      <c r="A67" s="596"/>
      <c r="B67" s="1000" t="s">
        <v>1561</v>
      </c>
      <c r="D67" s="1520" t="s">
        <v>1647</v>
      </c>
      <c r="E67" s="1520"/>
      <c r="F67" s="1520"/>
    </row>
    <row r="68" spans="1:6" ht="14.25">
      <c r="A68" s="596"/>
      <c r="B68" s="596"/>
      <c r="D68" s="1520"/>
      <c r="E68" s="1520"/>
      <c r="F68" s="1520"/>
    </row>
    <row r="69" spans="1:6" ht="14.25">
      <c r="A69" s="431"/>
      <c r="B69" s="431"/>
      <c r="C69" s="14"/>
      <c r="D69" s="147"/>
    </row>
    <row r="70" spans="1:6" ht="14.25">
      <c r="A70" s="431"/>
      <c r="B70" s="1450" t="s">
        <v>136</v>
      </c>
      <c r="C70" s="14"/>
      <c r="D70" s="1520" t="s">
        <v>1776</v>
      </c>
      <c r="E70" s="1520"/>
      <c r="F70" s="1520"/>
    </row>
    <row r="71" spans="1:6" ht="12.75">
      <c r="A71" s="152"/>
      <c r="B71" s="152"/>
      <c r="C71" s="14"/>
      <c r="D71" s="1520"/>
      <c r="E71" s="1520"/>
      <c r="F71" s="1520"/>
    </row>
    <row r="72" spans="1:6" ht="12.75">
      <c r="A72" s="152"/>
      <c r="B72" s="152"/>
      <c r="C72" s="14"/>
      <c r="D72" s="1520"/>
      <c r="E72" s="1520"/>
      <c r="F72" s="1520"/>
    </row>
    <row r="73" spans="1:6" ht="12.75">
      <c r="A73" s="152"/>
      <c r="B73" s="152"/>
      <c r="C73" s="14"/>
      <c r="D73" s="294"/>
      <c r="E73" s="294"/>
      <c r="F73" s="294"/>
    </row>
    <row r="74" spans="1:6" ht="14.25">
      <c r="A74" s="431" t="s">
        <v>256</v>
      </c>
      <c r="B74" s="1450" t="s">
        <v>136</v>
      </c>
      <c r="C74" s="14"/>
      <c r="D74" s="1520" t="s">
        <v>1648</v>
      </c>
      <c r="E74" s="1520"/>
      <c r="F74" s="1520"/>
    </row>
    <row r="75" spans="1:6" ht="12.75">
      <c r="A75" s="152"/>
      <c r="B75" s="152"/>
      <c r="C75" s="14"/>
      <c r="D75" s="1520"/>
      <c r="E75" s="1520"/>
      <c r="F75" s="1520"/>
    </row>
    <row r="76" spans="1:6" ht="12.75">
      <c r="A76" s="152"/>
      <c r="B76" s="152"/>
      <c r="C76" s="14"/>
      <c r="D76" s="294"/>
      <c r="E76" s="294"/>
      <c r="F76" s="294"/>
    </row>
    <row r="77" spans="1:6" ht="14.25">
      <c r="A77" s="431" t="s">
        <v>256</v>
      </c>
      <c r="B77" s="1000" t="s">
        <v>1561</v>
      </c>
      <c r="C77" s="14"/>
      <c r="D77" s="1520" t="s">
        <v>1649</v>
      </c>
      <c r="E77" s="1520"/>
      <c r="F77" s="1520"/>
    </row>
    <row r="78" spans="1:6" ht="12.75">
      <c r="A78" s="152"/>
      <c r="B78" s="152"/>
      <c r="C78" s="14"/>
      <c r="D78" s="1520"/>
      <c r="E78" s="1520"/>
      <c r="F78" s="1520"/>
    </row>
    <row r="79" spans="1:6" ht="12.75">
      <c r="A79" s="152"/>
      <c r="B79" s="152"/>
      <c r="C79" s="14"/>
      <c r="D79" s="1520"/>
      <c r="E79" s="1520"/>
      <c r="F79" s="1520"/>
    </row>
    <row r="80" spans="1:6" ht="12.75">
      <c r="A80" s="152"/>
      <c r="B80" s="152"/>
      <c r="C80" s="14"/>
      <c r="D80" s="421"/>
      <c r="E80" s="294"/>
      <c r="F80" s="294"/>
    </row>
    <row r="81" spans="1:7" ht="14.25">
      <c r="A81" s="431" t="s">
        <v>256</v>
      </c>
      <c r="B81" s="1000" t="s">
        <v>1561</v>
      </c>
      <c r="C81" s="14"/>
      <c r="D81" s="1492" t="s">
        <v>1650</v>
      </c>
      <c r="E81" s="1492"/>
      <c r="F81" s="1492"/>
    </row>
    <row r="82" spans="1:7" ht="12.75">
      <c r="A82" s="152"/>
      <c r="B82" s="152"/>
      <c r="C82" s="14"/>
      <c r="D82" s="1492"/>
      <c r="E82" s="1492"/>
      <c r="F82" s="1492"/>
    </row>
    <row r="83" spans="1:7" ht="12.75">
      <c r="A83" s="152"/>
      <c r="B83" s="152"/>
      <c r="C83" s="14"/>
      <c r="D83" s="294"/>
      <c r="E83" s="294"/>
      <c r="F83" s="294"/>
    </row>
    <row r="84" spans="1:7" ht="12.75">
      <c r="A84" s="1504" t="s">
        <v>1566</v>
      </c>
      <c r="B84" s="1504"/>
      <c r="C84" s="1504"/>
      <c r="D84" s="1504"/>
      <c r="E84" s="1504"/>
      <c r="F84" s="1504"/>
      <c r="G84" s="1504"/>
    </row>
    <row r="85" spans="1:7" ht="12.75">
      <c r="A85" s="152"/>
      <c r="B85" s="152"/>
      <c r="C85" s="14"/>
      <c r="D85" s="294"/>
      <c r="E85" s="2"/>
      <c r="F85" s="2"/>
      <c r="G85" s="2"/>
    </row>
    <row r="86" spans="1:7" ht="13.7" customHeight="1">
      <c r="A86" s="152"/>
      <c r="B86" s="152"/>
      <c r="C86" s="976"/>
      <c r="D86" s="1507" t="s">
        <v>1567</v>
      </c>
      <c r="E86" s="1507"/>
      <c r="F86" s="1507"/>
      <c r="G86" s="2"/>
    </row>
    <row r="87" spans="1:7" ht="13.7" customHeight="1">
      <c r="A87" s="155"/>
      <c r="B87" s="155"/>
      <c r="C87" s="14"/>
      <c r="D87" s="1492" t="s">
        <v>1779</v>
      </c>
      <c r="E87" s="1492"/>
      <c r="F87" s="1492"/>
      <c r="G87" s="2"/>
    </row>
    <row r="88" spans="1:7" ht="12.75">
      <c r="A88" s="155"/>
      <c r="B88" s="155"/>
      <c r="C88" s="14"/>
      <c r="D88" s="294"/>
      <c r="E88" s="2"/>
      <c r="F88" s="2"/>
      <c r="G88" s="2"/>
    </row>
    <row r="89" spans="1:7" ht="14.25" customHeight="1">
      <c r="A89" s="431"/>
      <c r="B89" s="1000" t="s">
        <v>1561</v>
      </c>
      <c r="C89" s="14"/>
      <c r="D89" s="1506" t="s">
        <v>2184</v>
      </c>
      <c r="E89" s="1506"/>
      <c r="F89" s="1506"/>
      <c r="G89" s="2"/>
    </row>
    <row r="90" spans="1:7" ht="14.45" customHeight="1">
      <c r="A90" s="431"/>
      <c r="B90" s="14"/>
      <c r="C90" s="14"/>
      <c r="D90" s="1506"/>
      <c r="E90" s="1506"/>
      <c r="F90" s="1506"/>
      <c r="G90" s="2"/>
    </row>
    <row r="91" spans="1:7" ht="14.25">
      <c r="A91" s="431"/>
      <c r="B91" s="431"/>
      <c r="C91" s="14"/>
      <c r="D91" s="1506"/>
      <c r="E91" s="1506"/>
      <c r="F91" s="1506"/>
      <c r="G91" s="2"/>
    </row>
    <row r="92" spans="1:7" ht="14.25">
      <c r="A92" s="431"/>
      <c r="B92" s="431"/>
      <c r="C92" s="14"/>
      <c r="D92" s="1506"/>
      <c r="E92" s="1506"/>
      <c r="F92" s="1506"/>
      <c r="G92" s="2"/>
    </row>
    <row r="93" spans="1:7" ht="14.25">
      <c r="A93" s="431"/>
      <c r="B93" s="431"/>
      <c r="C93" s="14"/>
      <c r="D93" s="1506"/>
      <c r="E93" s="1506"/>
      <c r="F93" s="1506"/>
      <c r="G93" s="2"/>
    </row>
    <row r="94" spans="1:7" ht="14.25">
      <c r="A94" s="431"/>
      <c r="B94" s="431"/>
      <c r="C94" s="14"/>
      <c r="D94" s="1506"/>
      <c r="E94" s="1506"/>
      <c r="F94" s="1506"/>
      <c r="G94" s="2"/>
    </row>
    <row r="95" spans="1:7" ht="14.25">
      <c r="A95" s="431"/>
      <c r="B95" s="431"/>
      <c r="C95" s="14"/>
      <c r="D95" s="1506"/>
      <c r="E95" s="1506"/>
      <c r="F95" s="1506"/>
      <c r="G95" s="2"/>
    </row>
    <row r="96" spans="1:7" ht="14.25">
      <c r="A96" s="431"/>
      <c r="B96" s="431"/>
      <c r="C96" s="14"/>
      <c r="D96" s="1506"/>
      <c r="E96" s="1506"/>
      <c r="F96" s="1506"/>
      <c r="G96" s="2"/>
    </row>
    <row r="97" spans="1:7" ht="14.25">
      <c r="A97" s="431"/>
      <c r="B97" s="431"/>
      <c r="C97" s="14"/>
      <c r="D97" s="1506"/>
      <c r="E97" s="1506"/>
      <c r="F97" s="1506"/>
      <c r="G97" s="2"/>
    </row>
    <row r="98" spans="1:7" ht="14.45" customHeight="1">
      <c r="A98" s="431"/>
      <c r="B98" s="1450" t="s">
        <v>136</v>
      </c>
      <c r="C98" s="14"/>
      <c r="D98" s="1496" t="s">
        <v>2185</v>
      </c>
      <c r="E98" s="1496"/>
      <c r="F98" s="1496"/>
      <c r="G98" s="2"/>
    </row>
    <row r="99" spans="1:7" ht="14.25">
      <c r="A99" s="431"/>
      <c r="B99" s="431"/>
      <c r="C99" s="14"/>
      <c r="D99" s="1496"/>
      <c r="E99" s="1496"/>
      <c r="F99" s="1496"/>
      <c r="G99" s="2"/>
    </row>
    <row r="100" spans="1:7" ht="14.25">
      <c r="A100" s="431"/>
      <c r="B100" s="431"/>
      <c r="C100" s="14"/>
      <c r="D100" s="1496"/>
      <c r="E100" s="1496"/>
      <c r="F100" s="1496"/>
      <c r="G100" s="2"/>
    </row>
    <row r="101" spans="1:7" ht="14.25">
      <c r="A101" s="431"/>
      <c r="B101" s="431"/>
      <c r="C101" s="14"/>
      <c r="D101" s="1496"/>
      <c r="E101" s="1496"/>
      <c r="F101" s="1496"/>
      <c r="G101" s="2"/>
    </row>
    <row r="102" spans="1:7" ht="14.25">
      <c r="A102" s="431"/>
      <c r="B102" s="431"/>
      <c r="C102" s="14"/>
      <c r="D102" s="1496"/>
      <c r="E102" s="1496"/>
      <c r="F102" s="1496"/>
      <c r="G102" s="2"/>
    </row>
    <row r="103" spans="1:7" ht="14.25">
      <c r="A103" s="431"/>
      <c r="B103" s="431"/>
      <c r="C103" s="14"/>
      <c r="D103" s="1496"/>
      <c r="E103" s="1496"/>
      <c r="F103" s="1496"/>
      <c r="G103" s="2"/>
    </row>
    <row r="104" spans="1:7" ht="14.25">
      <c r="A104" s="431"/>
      <c r="B104" s="431"/>
      <c r="C104" s="14"/>
      <c r="D104" s="1496"/>
      <c r="E104" s="1496"/>
      <c r="F104" s="1496"/>
      <c r="G104" s="2"/>
    </row>
    <row r="105" spans="1:7" ht="14.25">
      <c r="A105" s="431"/>
      <c r="B105" s="431"/>
      <c r="C105" s="14"/>
      <c r="D105" s="1496"/>
      <c r="E105" s="1496"/>
      <c r="F105" s="1496"/>
      <c r="G105" s="2"/>
    </row>
    <row r="106" spans="1:7" ht="14.25">
      <c r="A106" s="431"/>
      <c r="B106" s="431"/>
      <c r="C106" s="14"/>
      <c r="D106" s="1496"/>
      <c r="E106" s="1496"/>
      <c r="F106" s="1496"/>
      <c r="G106" s="2"/>
    </row>
    <row r="107" spans="1:7" ht="14.25">
      <c r="A107" s="431"/>
      <c r="B107" s="431"/>
      <c r="C107" s="14"/>
      <c r="D107" s="1496"/>
      <c r="E107" s="1496"/>
      <c r="F107" s="1496"/>
      <c r="G107" s="2"/>
    </row>
    <row r="108" spans="1:7" ht="14.25">
      <c r="A108" s="431"/>
      <c r="B108" s="431"/>
      <c r="C108" s="14"/>
      <c r="D108" s="1496"/>
      <c r="E108" s="1496"/>
      <c r="F108" s="1496"/>
      <c r="G108" s="2"/>
    </row>
    <row r="109" spans="1:7" ht="14.25">
      <c r="A109" s="431"/>
      <c r="B109" s="431"/>
      <c r="C109" s="14"/>
      <c r="D109" s="1496"/>
      <c r="E109" s="1496"/>
      <c r="F109" s="1496"/>
      <c r="G109" s="2"/>
    </row>
    <row r="110" spans="1:7" ht="14.25">
      <c r="A110" s="431"/>
      <c r="B110" s="431"/>
      <c r="C110" s="14"/>
      <c r="D110" s="1496"/>
      <c r="E110" s="1496"/>
      <c r="F110" s="1496"/>
      <c r="G110" s="2"/>
    </row>
    <row r="111" spans="1:7" ht="14.25">
      <c r="A111" s="431"/>
      <c r="B111" s="1450" t="s">
        <v>136</v>
      </c>
      <c r="C111" s="14"/>
      <c r="D111" s="1492" t="s">
        <v>1780</v>
      </c>
      <c r="E111" s="1492"/>
      <c r="F111" s="1492"/>
      <c r="G111" s="2"/>
    </row>
    <row r="112" spans="1:7" ht="14.25">
      <c r="A112" s="431"/>
      <c r="B112" s="431"/>
      <c r="C112" s="14"/>
      <c r="D112" s="1492"/>
      <c r="E112" s="1492"/>
      <c r="F112" s="1492"/>
      <c r="G112" s="2"/>
    </row>
    <row r="113" spans="1:7" ht="14.25">
      <c r="A113" s="431"/>
      <c r="B113" s="431"/>
      <c r="C113" s="14"/>
      <c r="D113" s="1492"/>
      <c r="E113" s="1492"/>
      <c r="F113" s="1492"/>
      <c r="G113" s="2"/>
    </row>
    <row r="114" spans="1:7" ht="14.25">
      <c r="A114" s="431"/>
      <c r="B114" s="431"/>
      <c r="C114" s="14"/>
      <c r="D114" s="1492"/>
      <c r="E114" s="1492"/>
      <c r="F114" s="1492"/>
      <c r="G114" s="2"/>
    </row>
    <row r="115" spans="1:7" ht="14.25">
      <c r="A115" s="431"/>
      <c r="B115" s="431"/>
      <c r="C115" s="14"/>
      <c r="D115" s="1492"/>
      <c r="E115" s="1492"/>
      <c r="F115" s="1492"/>
      <c r="G115" s="2"/>
    </row>
    <row r="116" spans="1:7" ht="14.25">
      <c r="A116" s="431"/>
      <c r="B116" s="431"/>
      <c r="C116" s="14"/>
      <c r="D116" s="1492"/>
      <c r="E116" s="1492"/>
      <c r="F116" s="1492"/>
      <c r="G116" s="2"/>
    </row>
    <row r="117" spans="1:7" ht="14.25">
      <c r="A117" s="431"/>
      <c r="B117" s="431"/>
      <c r="C117" s="14"/>
      <c r="D117" s="1492"/>
      <c r="E117" s="1492"/>
      <c r="F117" s="1492"/>
      <c r="G117" s="2"/>
    </row>
    <row r="118" spans="1:7" ht="14.25">
      <c r="A118" s="431"/>
      <c r="B118" s="431"/>
      <c r="C118" s="14"/>
      <c r="D118" s="1492"/>
      <c r="E118" s="1492"/>
      <c r="F118" s="1492"/>
      <c r="G118" s="2"/>
    </row>
    <row r="119" spans="1:7" ht="12.75" customHeight="1">
      <c r="A119" s="431"/>
      <c r="B119" s="1000" t="s">
        <v>1561</v>
      </c>
      <c r="C119" s="14"/>
      <c r="D119" s="1492" t="s">
        <v>1781</v>
      </c>
      <c r="E119" s="1492"/>
      <c r="F119" s="1492"/>
    </row>
    <row r="120" spans="1:7" ht="12.75">
      <c r="A120" s="152"/>
      <c r="B120" s="152"/>
      <c r="C120" s="14"/>
      <c r="D120" s="1492"/>
      <c r="E120" s="1492"/>
      <c r="F120" s="1492"/>
    </row>
    <row r="121" spans="1:7" ht="12.75">
      <c r="A121" s="152"/>
      <c r="B121" s="152"/>
      <c r="C121" s="14"/>
      <c r="D121" s="1492"/>
      <c r="E121" s="1492"/>
      <c r="F121" s="1492"/>
    </row>
    <row r="122" spans="1:7" ht="12.75">
      <c r="A122" s="152"/>
      <c r="B122" s="152"/>
      <c r="C122" s="14"/>
      <c r="D122" s="1492"/>
      <c r="E122" s="1492"/>
      <c r="F122" s="1492"/>
    </row>
    <row r="123" spans="1:7" ht="26.85" customHeight="1">
      <c r="A123" s="152"/>
      <c r="B123" s="152"/>
      <c r="C123" s="14"/>
      <c r="D123" s="1492"/>
      <c r="E123" s="1492"/>
      <c r="F123" s="1492"/>
    </row>
    <row r="124" spans="1:7" ht="12.75">
      <c r="A124" s="152"/>
      <c r="B124" s="152"/>
      <c r="C124" s="14"/>
      <c r="D124" s="294"/>
      <c r="E124" s="294"/>
      <c r="F124" s="294"/>
    </row>
    <row r="125" spans="1:7" ht="14.25">
      <c r="A125" s="431"/>
      <c r="B125" s="1000" t="s">
        <v>1561</v>
      </c>
      <c r="C125" s="14"/>
      <c r="D125" s="1520" t="s">
        <v>1782</v>
      </c>
      <c r="E125" s="1520"/>
      <c r="F125" s="1520"/>
    </row>
    <row r="126" spans="1:7" s="536" customFormat="1" ht="13.9" customHeight="1">
      <c r="A126" s="526"/>
      <c r="B126" s="526"/>
      <c r="C126" s="527"/>
      <c r="D126" s="1520"/>
      <c r="E126" s="1520"/>
      <c r="F126" s="1520"/>
      <c r="G126" s="602"/>
    </row>
    <row r="127" spans="1:7" ht="13.9" customHeight="1">
      <c r="A127" s="152"/>
      <c r="B127" s="152"/>
      <c r="C127" s="14"/>
      <c r="D127" s="1520"/>
      <c r="E127" s="1520"/>
      <c r="F127" s="1520"/>
    </row>
    <row r="128" spans="1:7" ht="13.9" customHeight="1">
      <c r="A128" s="152"/>
      <c r="B128" s="152"/>
      <c r="C128" s="14"/>
      <c r="D128" s="1520"/>
      <c r="E128" s="1520"/>
      <c r="F128" s="1520"/>
    </row>
    <row r="129" spans="1:7" ht="13.9" customHeight="1">
      <c r="A129" s="152"/>
      <c r="B129" s="152"/>
      <c r="C129" s="14"/>
      <c r="D129" s="1520"/>
      <c r="E129" s="1520"/>
      <c r="F129" s="1520"/>
    </row>
    <row r="130" spans="1:7" ht="13.9" customHeight="1">
      <c r="A130" s="152"/>
      <c r="B130" s="152"/>
      <c r="C130" s="14"/>
      <c r="D130" s="1520"/>
      <c r="E130" s="1520"/>
      <c r="F130" s="1520"/>
    </row>
    <row r="131" spans="1:7" ht="13.9" customHeight="1">
      <c r="A131" s="1033"/>
      <c r="B131" s="1033"/>
      <c r="C131" s="14"/>
      <c r="D131" s="1520"/>
      <c r="E131" s="1520"/>
      <c r="F131" s="1520"/>
      <c r="G131" s="2"/>
    </row>
    <row r="132" spans="1:7" ht="13.9" customHeight="1">
      <c r="A132" s="1033"/>
      <c r="B132" s="1033"/>
      <c r="C132" s="14"/>
      <c r="D132" s="1520"/>
      <c r="E132" s="1520"/>
      <c r="F132" s="1520"/>
      <c r="G132" s="2"/>
    </row>
    <row r="133" spans="1:7" ht="13.9" customHeight="1">
      <c r="A133" s="1033"/>
      <c r="B133" s="1033"/>
      <c r="C133" s="14"/>
      <c r="D133" s="1520"/>
      <c r="E133" s="1520"/>
      <c r="F133" s="1520"/>
      <c r="G133" s="2"/>
    </row>
    <row r="134" spans="1:7" ht="13.9" customHeight="1">
      <c r="A134" s="1033"/>
      <c r="B134" s="1033"/>
      <c r="C134" s="14"/>
      <c r="D134" s="1520"/>
      <c r="E134" s="1520"/>
      <c r="F134" s="1520"/>
      <c r="G134" s="2"/>
    </row>
    <row r="135" spans="1:7" ht="17.25" customHeight="1">
      <c r="A135" s="1033"/>
      <c r="B135" s="1033"/>
      <c r="C135" s="14"/>
      <c r="D135" s="1520"/>
      <c r="E135" s="1520"/>
      <c r="F135" s="1520"/>
      <c r="G135" s="2"/>
    </row>
    <row r="136" spans="1:7" ht="25.5" hidden="1" customHeight="1">
      <c r="A136" s="1033"/>
      <c r="B136" s="1033"/>
      <c r="C136" s="14"/>
      <c r="D136" s="1520"/>
      <c r="E136" s="1520"/>
      <c r="F136" s="1520"/>
      <c r="G136" s="2"/>
    </row>
    <row r="137" spans="1:7" ht="13.9" customHeight="1">
      <c r="A137" s="1033"/>
      <c r="B137" s="1033"/>
      <c r="C137" s="14"/>
      <c r="D137" s="294"/>
      <c r="E137" s="294"/>
      <c r="F137" s="294"/>
      <c r="G137" s="2"/>
    </row>
    <row r="138" spans="1:7" ht="13.9" customHeight="1">
      <c r="A138" s="152"/>
      <c r="B138" s="1000" t="s">
        <v>136</v>
      </c>
      <c r="C138" s="14"/>
      <c r="D138" s="1506" t="s">
        <v>2010</v>
      </c>
      <c r="E138" s="1492"/>
      <c r="F138" s="1492"/>
      <c r="G138" s="2"/>
    </row>
    <row r="139" spans="1:7" ht="13.9" customHeight="1">
      <c r="A139" s="152"/>
      <c r="B139" s="152"/>
      <c r="C139" s="14"/>
      <c r="D139" s="1492"/>
      <c r="E139" s="1492"/>
      <c r="F139" s="1492"/>
      <c r="G139" s="2"/>
    </row>
    <row r="140" spans="1:7" ht="13.9" customHeight="1">
      <c r="A140" s="152"/>
      <c r="B140" s="152"/>
      <c r="C140" s="14"/>
      <c r="D140" s="1492"/>
      <c r="E140" s="1492"/>
      <c r="F140" s="1492"/>
      <c r="G140" s="2"/>
    </row>
    <row r="141" spans="1:7" ht="13.9" customHeight="1">
      <c r="A141" s="162"/>
      <c r="B141" s="162"/>
      <c r="D141" s="1492"/>
      <c r="E141" s="1492"/>
      <c r="F141" s="1492"/>
      <c r="G141" s="2"/>
    </row>
    <row r="142" spans="1:7" ht="13.9" customHeight="1">
      <c r="A142" s="152"/>
      <c r="B142" s="152"/>
      <c r="C142" s="14"/>
      <c r="D142" s="1492"/>
      <c r="E142" s="1492"/>
      <c r="F142" s="1492"/>
      <c r="G142" s="2"/>
    </row>
    <row r="143" spans="1:7" ht="13.9" customHeight="1">
      <c r="A143" s="33"/>
      <c r="B143" s="33"/>
      <c r="C143" s="14"/>
      <c r="D143" s="1492"/>
      <c r="E143" s="1492"/>
      <c r="F143" s="1492"/>
      <c r="G143" s="2"/>
    </row>
    <row r="144" spans="1:7" ht="13.9" customHeight="1">
      <c r="A144" s="33"/>
      <c r="B144" s="33"/>
      <c r="C144" s="14"/>
      <c r="D144" s="1492"/>
      <c r="E144" s="1492"/>
      <c r="F144" s="1492"/>
      <c r="G144" s="2"/>
    </row>
    <row r="145" spans="1:7" ht="13.9" customHeight="1">
      <c r="A145" s="1034"/>
      <c r="B145" s="1034"/>
      <c r="C145" s="14"/>
      <c r="D145" s="1492"/>
      <c r="E145" s="1492"/>
      <c r="F145" s="1492"/>
      <c r="G145" s="2"/>
    </row>
    <row r="146" spans="1:7" ht="13.9" customHeight="1">
      <c r="A146" s="1034"/>
      <c r="B146" s="1034"/>
      <c r="C146" s="14"/>
      <c r="D146" s="1492"/>
      <c r="E146" s="1492"/>
      <c r="F146" s="1492"/>
      <c r="G146" s="2"/>
    </row>
    <row r="147" spans="1:7" ht="13.9" customHeight="1">
      <c r="A147" s="1034"/>
      <c r="B147" s="1034"/>
      <c r="C147" s="14"/>
      <c r="D147" s="1492"/>
      <c r="E147" s="1492"/>
      <c r="F147" s="1492"/>
      <c r="G147" s="2"/>
    </row>
    <row r="148" spans="1:7" ht="13.9" customHeight="1">
      <c r="A148" s="1136"/>
      <c r="B148" s="1136"/>
      <c r="C148" s="14"/>
      <c r="D148" s="1492"/>
      <c r="E148" s="1492"/>
      <c r="F148" s="1492"/>
      <c r="G148" s="2"/>
    </row>
    <row r="149" spans="1:7" ht="13.9" customHeight="1">
      <c r="A149" s="1136"/>
      <c r="B149" s="1136"/>
      <c r="C149" s="14"/>
      <c r="D149" s="1492"/>
      <c r="E149" s="1492"/>
      <c r="F149" s="1492"/>
      <c r="G149" s="2"/>
    </row>
    <row r="150" spans="1:7" ht="13.9" customHeight="1">
      <c r="A150" s="1034"/>
      <c r="B150" s="1034"/>
      <c r="C150" s="14"/>
      <c r="D150" s="1492"/>
      <c r="E150" s="1492"/>
      <c r="F150" s="1492"/>
      <c r="G150" s="2"/>
    </row>
    <row r="151" spans="1:7" ht="13.9" customHeight="1">
      <c r="A151" s="1034"/>
      <c r="B151" s="1034"/>
      <c r="C151" s="14"/>
      <c r="D151" s="1492"/>
      <c r="E151" s="1492"/>
      <c r="F151" s="1492"/>
      <c r="G151" s="2"/>
    </row>
    <row r="152" spans="1:7" ht="13.9" customHeight="1">
      <c r="A152" s="1034"/>
      <c r="B152" s="1034"/>
      <c r="C152" s="14"/>
      <c r="D152" s="1492"/>
      <c r="E152" s="1492"/>
      <c r="F152" s="1492"/>
      <c r="G152" s="2"/>
    </row>
    <row r="153" spans="1:7" ht="13.9" customHeight="1">
      <c r="A153" s="1034"/>
      <c r="B153" s="1034"/>
      <c r="C153" s="14"/>
      <c r="D153" s="1492"/>
      <c r="E153" s="1492"/>
      <c r="F153" s="1492"/>
      <c r="G153" s="2"/>
    </row>
    <row r="154" spans="1:7" ht="13.9" customHeight="1">
      <c r="A154" s="1034"/>
      <c r="B154" s="1034"/>
      <c r="C154" s="14"/>
      <c r="D154" s="1492"/>
      <c r="E154" s="1492"/>
      <c r="F154" s="1492"/>
      <c r="G154" s="2"/>
    </row>
    <row r="155" spans="1:7" ht="13.9" customHeight="1">
      <c r="A155" s="1034"/>
      <c r="B155" s="1034"/>
      <c r="C155" s="14"/>
      <c r="D155" s="1492"/>
      <c r="E155" s="1492"/>
      <c r="F155" s="1492"/>
      <c r="G155" s="2"/>
    </row>
    <row r="156" spans="1:7" ht="13.9" customHeight="1">
      <c r="A156" s="1151"/>
      <c r="B156" s="1151"/>
      <c r="C156" s="14"/>
      <c r="D156" s="1558" t="s">
        <v>2011</v>
      </c>
      <c r="E156" s="1558"/>
      <c r="F156" s="1558"/>
      <c r="G156" s="2"/>
    </row>
    <row r="157" spans="1:7" ht="13.9" customHeight="1">
      <c r="A157" s="1034"/>
      <c r="B157" s="1034"/>
      <c r="C157" s="14"/>
      <c r="D157" s="1031"/>
      <c r="E157" s="294"/>
      <c r="F157" s="294"/>
      <c r="G157" s="2"/>
    </row>
    <row r="158" spans="1:7" ht="13.9" customHeight="1">
      <c r="A158" s="431"/>
      <c r="B158" s="1000" t="s">
        <v>136</v>
      </c>
      <c r="C158" s="14"/>
      <c r="D158" s="1560" t="s">
        <v>2046</v>
      </c>
      <c r="E158" s="1561"/>
      <c r="F158" s="1561"/>
      <c r="G158" s="2"/>
    </row>
    <row r="159" spans="1:7" ht="13.9" customHeight="1">
      <c r="A159" s="431"/>
      <c r="B159" s="1181"/>
      <c r="C159" s="14"/>
      <c r="D159" s="1561"/>
      <c r="E159" s="1561"/>
      <c r="F159" s="1561"/>
      <c r="G159" s="2"/>
    </row>
    <row r="160" spans="1:7" ht="13.9" customHeight="1">
      <c r="A160" s="33"/>
      <c r="B160" s="33"/>
      <c r="C160" s="14"/>
      <c r="D160" s="1561"/>
      <c r="E160" s="1561"/>
      <c r="F160" s="1561"/>
      <c r="G160" s="2"/>
    </row>
    <row r="161" spans="1:7" ht="13.9" customHeight="1">
      <c r="A161" s="33"/>
      <c r="B161" s="33"/>
      <c r="C161" s="14"/>
      <c r="D161" s="299"/>
      <c r="E161" s="294"/>
      <c r="F161" s="294"/>
      <c r="G161" s="2"/>
    </row>
    <row r="162" spans="1:7" ht="13.9" customHeight="1">
      <c r="A162" s="431"/>
      <c r="B162" s="1000" t="s">
        <v>136</v>
      </c>
      <c r="C162" s="14"/>
      <c r="D162" s="1562" t="s">
        <v>1783</v>
      </c>
      <c r="E162" s="1562"/>
      <c r="F162" s="1562"/>
      <c r="G162" s="2"/>
    </row>
    <row r="163" spans="1:7" ht="13.9" customHeight="1">
      <c r="A163" s="33"/>
      <c r="B163" s="33"/>
      <c r="C163" s="14"/>
      <c r="D163" s="1562"/>
      <c r="E163" s="1562"/>
      <c r="F163" s="1562"/>
    </row>
    <row r="164" spans="1:7" ht="13.9" customHeight="1">
      <c r="A164" s="33"/>
      <c r="B164" s="33"/>
      <c r="C164" s="14"/>
      <c r="D164" s="1562"/>
      <c r="E164" s="1562"/>
      <c r="F164" s="1562"/>
    </row>
    <row r="165" spans="1:7" ht="13.9" customHeight="1">
      <c r="A165" s="33"/>
      <c r="B165" s="33"/>
      <c r="C165" s="14"/>
      <c r="D165" s="1562"/>
      <c r="E165" s="1562"/>
      <c r="F165" s="1562"/>
    </row>
    <row r="166" spans="1:7" ht="13.9" customHeight="1">
      <c r="A166" s="33"/>
      <c r="B166" s="33"/>
      <c r="C166" s="14"/>
      <c r="D166" s="299"/>
      <c r="E166" s="294"/>
      <c r="F166" s="294"/>
    </row>
    <row r="167" spans="1:7" ht="13.9" customHeight="1">
      <c r="A167" s="620"/>
      <c r="B167" s="1000" t="s">
        <v>136</v>
      </c>
      <c r="C167" s="619"/>
      <c r="D167" s="1554" t="s">
        <v>1784</v>
      </c>
      <c r="E167" s="1554"/>
      <c r="F167" s="1554"/>
      <c r="G167" s="748"/>
    </row>
    <row r="168" spans="1:7" ht="13.9" customHeight="1">
      <c r="A168" s="620"/>
      <c r="B168" s="620"/>
      <c r="C168" s="619"/>
      <c r="D168" s="1554"/>
      <c r="E168" s="1554"/>
      <c r="F168" s="1554"/>
      <c r="G168" s="748"/>
    </row>
    <row r="169" spans="1:7" ht="13.9" customHeight="1">
      <c r="A169" s="620"/>
      <c r="B169" s="620"/>
      <c r="C169" s="619"/>
      <c r="D169" s="1554"/>
      <c r="E169" s="1554"/>
      <c r="F169" s="1554"/>
      <c r="G169" s="748"/>
    </row>
    <row r="170" spans="1:7" ht="12.75">
      <c r="A170" s="620"/>
      <c r="B170" s="620"/>
      <c r="C170" s="619"/>
      <c r="D170" s="622"/>
      <c r="E170" s="608"/>
      <c r="F170" s="608"/>
      <c r="G170" s="748"/>
    </row>
    <row r="171" spans="1:7" ht="12.75">
      <c r="A171" s="1504" t="s">
        <v>1569</v>
      </c>
      <c r="B171" s="1504"/>
      <c r="C171" s="1504"/>
      <c r="D171" s="1504"/>
      <c r="E171" s="1504"/>
      <c r="F171" s="1504"/>
      <c r="G171" s="1504"/>
    </row>
    <row r="172" spans="1:7" ht="12.75">
      <c r="A172" s="152"/>
      <c r="B172" s="152"/>
      <c r="C172" s="14"/>
      <c r="D172" s="299"/>
      <c r="E172" s="294"/>
      <c r="F172" s="294"/>
    </row>
    <row r="173" spans="1:7" ht="12.75">
      <c r="A173" s="152"/>
      <c r="B173" s="152"/>
      <c r="C173" s="976"/>
      <c r="D173" s="1550" t="s">
        <v>1568</v>
      </c>
      <c r="E173" s="1550"/>
      <c r="F173" s="1550"/>
    </row>
    <row r="174" spans="1:7" ht="12.75">
      <c r="A174" s="432"/>
      <c r="B174" s="432"/>
      <c r="C174" s="310"/>
      <c r="D174" s="1555" t="s">
        <v>1606</v>
      </c>
      <c r="E174" s="1555"/>
      <c r="F174" s="1555"/>
    </row>
    <row r="175" spans="1:7" ht="12.75">
      <c r="A175" s="433"/>
      <c r="B175" s="433"/>
      <c r="C175" s="311"/>
      <c r="D175" s="294"/>
      <c r="E175" s="294"/>
      <c r="F175" s="294"/>
    </row>
    <row r="176" spans="1:7" ht="14.25">
      <c r="A176" s="431"/>
      <c r="B176" s="1000" t="s">
        <v>136</v>
      </c>
      <c r="C176" s="314"/>
      <c r="D176" s="1556" t="s">
        <v>2013</v>
      </c>
      <c r="E176" s="1541"/>
      <c r="F176" s="1541"/>
      <c r="G176" s="300"/>
    </row>
    <row r="177" spans="1:7" ht="14.25">
      <c r="A177" s="431"/>
      <c r="B177" s="435"/>
      <c r="C177" s="314"/>
      <c r="D177" s="1347"/>
      <c r="E177" s="1346"/>
      <c r="F177" s="1346"/>
      <c r="G177" s="300"/>
    </row>
    <row r="178" spans="1:7" ht="14.25">
      <c r="A178" s="431"/>
      <c r="B178" s="1450" t="s">
        <v>136</v>
      </c>
      <c r="C178" s="314"/>
      <c r="D178" s="1541" t="s">
        <v>1785</v>
      </c>
      <c r="E178" s="1541"/>
      <c r="F178" s="1541"/>
      <c r="G178" s="300"/>
    </row>
    <row r="179" spans="1:7" ht="14.25">
      <c r="A179" s="431"/>
      <c r="B179" s="435"/>
      <c r="C179" s="314"/>
      <c r="D179" s="1346"/>
      <c r="E179" s="1346"/>
      <c r="F179" s="1346"/>
      <c r="G179" s="300"/>
    </row>
    <row r="180" spans="1:7" ht="14.25">
      <c r="A180" s="431"/>
      <c r="B180" s="1450" t="s">
        <v>136</v>
      </c>
      <c r="C180" s="314"/>
      <c r="D180" s="1559" t="s">
        <v>2110</v>
      </c>
      <c r="E180" s="1559"/>
      <c r="F180" s="1559"/>
      <c r="G180" s="300"/>
    </row>
    <row r="181" spans="1:7" ht="13.7" customHeight="1">
      <c r="A181" s="431"/>
      <c r="B181" s="435"/>
      <c r="C181" s="314"/>
      <c r="D181" s="1349" t="s">
        <v>1016</v>
      </c>
      <c r="E181" s="1460" t="s">
        <v>2112</v>
      </c>
      <c r="F181" s="1460"/>
      <c r="G181" s="300"/>
    </row>
    <row r="182" spans="1:7" ht="14.25">
      <c r="A182" s="431"/>
      <c r="B182" s="435"/>
      <c r="C182" s="314"/>
      <c r="D182" s="1348"/>
      <c r="E182" s="1460"/>
      <c r="F182" s="1460"/>
      <c r="G182" s="300"/>
    </row>
    <row r="183" spans="1:7" ht="14.25">
      <c r="A183" s="431"/>
      <c r="B183" s="435"/>
      <c r="C183" s="314"/>
      <c r="D183" s="1348"/>
      <c r="E183" s="1460"/>
      <c r="F183" s="1460"/>
      <c r="G183" s="300"/>
    </row>
    <row r="184" spans="1:7" ht="14.25">
      <c r="A184" s="431"/>
      <c r="B184" s="435"/>
      <c r="C184" s="314"/>
      <c r="D184" s="2"/>
      <c r="E184" s="1460"/>
      <c r="F184" s="1460"/>
      <c r="G184" s="300"/>
    </row>
    <row r="185" spans="1:7" ht="13.7" customHeight="1">
      <c r="A185" s="431"/>
      <c r="B185" s="435"/>
      <c r="C185" s="314"/>
      <c r="D185" s="1348" t="s">
        <v>1017</v>
      </c>
      <c r="E185" s="1506" t="s">
        <v>2111</v>
      </c>
      <c r="F185" s="1506"/>
      <c r="G185" s="300"/>
    </row>
    <row r="186" spans="1:7" ht="13.7" customHeight="1">
      <c r="A186" s="431"/>
      <c r="B186" s="435"/>
      <c r="C186" s="314"/>
      <c r="D186" s="1348"/>
      <c r="E186" s="1506"/>
      <c r="F186" s="1506"/>
      <c r="G186" s="300"/>
    </row>
    <row r="187" spans="1:7" ht="13.7" customHeight="1">
      <c r="A187" s="431"/>
      <c r="B187" s="435"/>
      <c r="C187" s="314"/>
      <c r="D187" s="1348"/>
      <c r="E187" s="1506"/>
      <c r="F187" s="1506"/>
      <c r="G187" s="300"/>
    </row>
    <row r="188" spans="1:7" ht="13.7" customHeight="1">
      <c r="A188" s="431"/>
      <c r="B188" s="435"/>
      <c r="C188" s="314"/>
      <c r="D188" s="1348"/>
      <c r="E188" s="1506"/>
      <c r="F188" s="1506"/>
      <c r="G188" s="300"/>
    </row>
    <row r="189" spans="1:7" ht="13.7" customHeight="1">
      <c r="A189" s="431"/>
      <c r="B189" s="435"/>
      <c r="C189" s="314"/>
      <c r="D189" s="1348"/>
      <c r="E189" s="1506"/>
      <c r="F189" s="1506"/>
      <c r="G189" s="300"/>
    </row>
    <row r="190" spans="1:7" ht="14.25">
      <c r="A190" s="431"/>
      <c r="B190" s="435"/>
      <c r="C190" s="314"/>
      <c r="D190" s="2"/>
      <c r="E190" s="1506"/>
      <c r="F190" s="1506"/>
      <c r="G190" s="300"/>
    </row>
    <row r="191" spans="1:7" ht="14.25">
      <c r="A191" s="431"/>
      <c r="B191" s="435"/>
      <c r="C191" s="314"/>
      <c r="D191" s="2"/>
      <c r="E191" s="1506"/>
      <c r="F191" s="1506"/>
      <c r="G191" s="300"/>
    </row>
    <row r="192" spans="1:7" ht="12.75">
      <c r="A192" s="435"/>
      <c r="B192" s="435"/>
      <c r="C192" s="314"/>
      <c r="D192" s="294"/>
      <c r="E192" s="295"/>
      <c r="F192" s="295"/>
      <c r="G192" s="300"/>
    </row>
    <row r="193" spans="1:7" ht="14.25">
      <c r="A193" s="431"/>
      <c r="B193" s="1450" t="s">
        <v>136</v>
      </c>
      <c r="C193" s="314"/>
      <c r="D193" s="1467" t="s">
        <v>1786</v>
      </c>
      <c r="E193" s="1467"/>
      <c r="F193" s="1467"/>
      <c r="G193" s="300"/>
    </row>
    <row r="194" spans="1:7" ht="14.25">
      <c r="A194" s="431"/>
      <c r="B194" s="431"/>
      <c r="C194" s="314"/>
      <c r="D194" s="1467"/>
      <c r="E194" s="1467"/>
      <c r="F194" s="1467"/>
      <c r="G194" s="300"/>
    </row>
    <row r="195" spans="1:7" ht="14.25">
      <c r="A195" s="431"/>
      <c r="B195" s="431"/>
      <c r="C195" s="314"/>
      <c r="D195" s="1467"/>
      <c r="E195" s="1467"/>
      <c r="F195" s="1467"/>
      <c r="G195" s="300"/>
    </row>
    <row r="196" spans="1:7" ht="14.25">
      <c r="A196" s="431"/>
      <c r="B196" s="431"/>
      <c r="C196" s="314"/>
      <c r="D196" s="1467"/>
      <c r="E196" s="1467"/>
      <c r="F196" s="1467"/>
      <c r="G196" s="300"/>
    </row>
    <row r="197" spans="1:7" ht="12.75">
      <c r="A197" s="435"/>
      <c r="B197" s="435"/>
      <c r="C197" s="314"/>
      <c r="D197" s="1558" t="s">
        <v>2109</v>
      </c>
      <c r="E197" s="1558"/>
      <c r="F197" s="1558"/>
      <c r="G197" s="300"/>
    </row>
    <row r="198" spans="1:7" ht="12.75">
      <c r="A198" s="435"/>
      <c r="B198" s="435"/>
      <c r="C198" s="314"/>
      <c r="D198" s="1036"/>
      <c r="E198" s="1036"/>
      <c r="F198" s="1036"/>
      <c r="G198" s="300"/>
    </row>
    <row r="199" spans="1:7" ht="14.25">
      <c r="A199" s="431"/>
      <c r="B199" s="1450" t="s">
        <v>136</v>
      </c>
      <c r="C199" s="314"/>
      <c r="D199" s="1557" t="s">
        <v>1787</v>
      </c>
      <c r="E199" s="1557"/>
      <c r="F199" s="1557"/>
      <c r="G199" s="300"/>
    </row>
    <row r="200" spans="1:7" ht="12.75">
      <c r="A200" s="435"/>
      <c r="B200" s="435"/>
      <c r="C200" s="314"/>
      <c r="D200" s="295"/>
      <c r="E200" s="295"/>
      <c r="F200" s="295"/>
      <c r="G200" s="300"/>
    </row>
    <row r="201" spans="1:7" ht="12.75">
      <c r="A201" s="1504" t="s">
        <v>1571</v>
      </c>
      <c r="B201" s="1504"/>
      <c r="C201" s="1504"/>
      <c r="D201" s="1504"/>
      <c r="E201" s="1504"/>
      <c r="F201" s="1504"/>
      <c r="G201" s="1504"/>
    </row>
    <row r="202" spans="1:7" ht="12.75">
      <c r="A202" s="435"/>
      <c r="B202" s="435"/>
      <c r="C202" s="314"/>
      <c r="D202" s="294"/>
      <c r="E202" s="295"/>
      <c r="F202" s="295"/>
      <c r="G202" s="300"/>
    </row>
    <row r="203" spans="1:7" ht="12.75">
      <c r="A203" s="152"/>
      <c r="B203" s="152"/>
      <c r="C203" s="977"/>
      <c r="D203" s="1522" t="s">
        <v>1570</v>
      </c>
      <c r="E203" s="1522"/>
      <c r="F203" s="1522"/>
      <c r="G203" s="300"/>
    </row>
    <row r="204" spans="1:7" ht="12.75">
      <c r="A204" s="978"/>
      <c r="B204" s="978"/>
      <c r="C204" s="977"/>
      <c r="D204" s="1522" t="s">
        <v>771</v>
      </c>
      <c r="E204" s="1522"/>
      <c r="F204" s="1522"/>
      <c r="G204" s="300"/>
    </row>
    <row r="205" spans="1:7" ht="12.75">
      <c r="A205" s="432"/>
      <c r="B205" s="432"/>
      <c r="C205" s="310"/>
      <c r="D205" s="1541" t="s">
        <v>1607</v>
      </c>
      <c r="E205" s="1541"/>
      <c r="F205" s="1541"/>
      <c r="G205" s="300"/>
    </row>
    <row r="206" spans="1:7" ht="12.75">
      <c r="A206" s="432"/>
      <c r="B206" s="432"/>
      <c r="C206" s="310"/>
      <c r="D206" s="295"/>
      <c r="E206" s="295"/>
      <c r="F206" s="295"/>
      <c r="G206" s="300"/>
    </row>
    <row r="207" spans="1:7" ht="12.75">
      <c r="A207" s="432"/>
      <c r="B207" s="432"/>
      <c r="C207" s="310"/>
      <c r="D207" s="1515" t="s">
        <v>1617</v>
      </c>
      <c r="E207" s="1515"/>
      <c r="F207" s="1515"/>
      <c r="G207" s="300"/>
    </row>
    <row r="208" spans="1:7" ht="12.75">
      <c r="A208" s="432"/>
      <c r="B208" s="432"/>
      <c r="C208" s="310"/>
      <c r="D208" s="1515"/>
      <c r="E208" s="1515"/>
      <c r="F208" s="1515"/>
      <c r="G208" s="300"/>
    </row>
    <row r="209" spans="1:7" ht="12.75">
      <c r="A209" s="432"/>
      <c r="B209" s="432"/>
      <c r="C209" s="310"/>
      <c r="D209" s="1515"/>
      <c r="E209" s="1515"/>
      <c r="F209" s="1515"/>
      <c r="G209" s="300"/>
    </row>
    <row r="210" spans="1:7" ht="12.75">
      <c r="A210" s="432"/>
      <c r="B210" s="432"/>
      <c r="C210" s="310"/>
      <c r="D210" s="1515"/>
      <c r="E210" s="1515"/>
      <c r="F210" s="1515"/>
      <c r="G210" s="300"/>
    </row>
    <row r="211" spans="1:7" ht="12.75">
      <c r="A211" s="432"/>
      <c r="B211" s="432"/>
      <c r="C211" s="310"/>
      <c r="D211" s="300"/>
      <c r="E211" s="295"/>
      <c r="F211" s="295"/>
      <c r="G211" s="300"/>
    </row>
    <row r="212" spans="1:7" ht="12.75">
      <c r="A212" s="432"/>
      <c r="B212" s="432"/>
      <c r="C212" s="310"/>
      <c r="D212" s="1514" t="s">
        <v>2114</v>
      </c>
      <c r="E212" s="1515"/>
      <c r="F212" s="1515"/>
      <c r="G212" s="300"/>
    </row>
    <row r="213" spans="1:7" ht="12.75">
      <c r="A213" s="432"/>
      <c r="B213" s="432"/>
      <c r="C213" s="310"/>
      <c r="D213" s="1515"/>
      <c r="E213" s="1515"/>
      <c r="F213" s="1515"/>
      <c r="G213" s="300"/>
    </row>
    <row r="214" spans="1:7" ht="12.75">
      <c r="A214" s="432"/>
      <c r="B214" s="432"/>
      <c r="C214" s="310"/>
      <c r="D214" s="1515"/>
      <c r="E214" s="1515"/>
      <c r="F214" s="1515"/>
      <c r="G214" s="300"/>
    </row>
    <row r="215" spans="1:7" ht="12.75">
      <c r="A215" s="432"/>
      <c r="B215" s="432"/>
      <c r="C215" s="310"/>
      <c r="D215" s="1515"/>
      <c r="E215" s="1515"/>
      <c r="F215" s="1515"/>
      <c r="G215" s="300"/>
    </row>
    <row r="216" spans="1:7" ht="12.75">
      <c r="A216" s="432"/>
      <c r="B216" s="432"/>
      <c r="C216" s="310"/>
      <c r="D216" s="1515"/>
      <c r="E216" s="1515"/>
      <c r="F216" s="1515"/>
      <c r="G216" s="300"/>
    </row>
    <row r="217" spans="1:7" ht="12.75">
      <c r="A217" s="432"/>
      <c r="B217" s="432"/>
      <c r="C217" s="310"/>
      <c r="D217" s="1515"/>
      <c r="E217" s="1515"/>
      <c r="F217" s="1515"/>
      <c r="G217" s="300"/>
    </row>
    <row r="218" spans="1:7" ht="12.75">
      <c r="A218" s="433"/>
      <c r="B218" s="433"/>
      <c r="C218" s="311"/>
      <c r="D218" s="294"/>
      <c r="E218" s="295"/>
      <c r="F218" s="295"/>
      <c r="G218" s="300"/>
    </row>
    <row r="219" spans="1:7" ht="14.45" customHeight="1">
      <c r="A219" s="431"/>
      <c r="B219" s="1000" t="s">
        <v>1561</v>
      </c>
      <c r="C219" s="311"/>
      <c r="D219" s="1489" t="s">
        <v>325</v>
      </c>
      <c r="E219" s="1489"/>
      <c r="F219" s="1489"/>
      <c r="G219" s="300"/>
    </row>
    <row r="220" spans="1:7" ht="14.25">
      <c r="A220" s="431"/>
      <c r="B220" s="14"/>
      <c r="C220" s="311"/>
      <c r="D220" s="1484" t="s">
        <v>1256</v>
      </c>
      <c r="E220" s="1484"/>
      <c r="F220" s="1484"/>
      <c r="G220" s="300"/>
    </row>
    <row r="221" spans="1:7" ht="14.25">
      <c r="A221" s="431"/>
      <c r="B221" s="431"/>
      <c r="C221" s="311"/>
      <c r="D221" s="1006" t="s">
        <v>1625</v>
      </c>
      <c r="E221" s="1516" t="s">
        <v>1624</v>
      </c>
      <c r="F221" s="1516"/>
      <c r="G221" s="300"/>
    </row>
    <row r="222" spans="1:7" ht="12.75">
      <c r="A222" s="435"/>
      <c r="B222" s="435"/>
      <c r="C222" s="314"/>
      <c r="D222" s="1483" t="s">
        <v>1599</v>
      </c>
      <c r="E222" s="1484"/>
      <c r="F222" s="1484"/>
      <c r="G222" s="300"/>
    </row>
    <row r="223" spans="1:7" ht="12.75">
      <c r="A223" s="435"/>
      <c r="B223" s="435"/>
      <c r="C223" s="314"/>
      <c r="D223" s="295"/>
      <c r="E223" s="295"/>
      <c r="F223" s="295"/>
      <c r="G223" s="300"/>
    </row>
    <row r="224" spans="1:7" ht="14.25">
      <c r="A224" s="431"/>
      <c r="B224" s="1450" t="s">
        <v>136</v>
      </c>
      <c r="C224" s="314"/>
      <c r="D224" s="1484" t="s">
        <v>326</v>
      </c>
      <c r="E224" s="1484"/>
      <c r="F224" s="1484"/>
      <c r="G224" s="300"/>
    </row>
    <row r="225" spans="1:7" ht="14.25">
      <c r="A225" s="431"/>
      <c r="B225" s="14"/>
      <c r="C225" s="314"/>
      <c r="D225" s="1489" t="s">
        <v>1256</v>
      </c>
      <c r="E225" s="1489"/>
      <c r="F225" s="1489"/>
      <c r="G225" s="300"/>
    </row>
    <row r="226" spans="1:7" ht="14.25">
      <c r="A226" s="431"/>
      <c r="B226" s="431"/>
      <c r="C226" s="314"/>
      <c r="D226" s="312" t="s">
        <v>1626</v>
      </c>
      <c r="E226" s="1485" t="s">
        <v>1627</v>
      </c>
      <c r="F226" s="1485"/>
      <c r="G226" s="300"/>
    </row>
    <row r="227" spans="1:7" ht="12.75">
      <c r="A227" s="435"/>
      <c r="B227" s="435"/>
      <c r="C227" s="314"/>
      <c r="D227" s="1484" t="s">
        <v>1600</v>
      </c>
      <c r="E227" s="1484"/>
      <c r="F227" s="1484"/>
      <c r="G227" s="300"/>
    </row>
    <row r="228" spans="1:7" ht="12.75">
      <c r="A228" s="435"/>
      <c r="B228" s="435"/>
      <c r="C228" s="314"/>
      <c r="D228" s="295"/>
      <c r="E228" s="295"/>
      <c r="F228" s="295"/>
      <c r="G228" s="300"/>
    </row>
    <row r="229" spans="1:7" ht="14.25">
      <c r="A229" s="431"/>
      <c r="B229" s="1450" t="s">
        <v>136</v>
      </c>
      <c r="C229" s="314"/>
      <c r="D229" s="1484" t="s">
        <v>715</v>
      </c>
      <c r="E229" s="1484"/>
      <c r="F229" s="1484"/>
      <c r="G229" s="300"/>
    </row>
    <row r="230" spans="1:7" ht="14.25">
      <c r="A230" s="431"/>
      <c r="B230" s="14"/>
      <c r="C230" s="314"/>
      <c r="D230" s="299" t="s">
        <v>1256</v>
      </c>
      <c r="E230" s="295"/>
      <c r="F230" s="295"/>
      <c r="G230" s="300"/>
    </row>
    <row r="231" spans="1:7" ht="14.25">
      <c r="A231" s="431"/>
      <c r="B231" s="431"/>
      <c r="C231" s="314"/>
      <c r="D231" s="312" t="s">
        <v>1625</v>
      </c>
      <c r="E231" s="1485" t="s">
        <v>1628</v>
      </c>
      <c r="F231" s="1485"/>
      <c r="G231" s="300"/>
    </row>
    <row r="232" spans="1:7" ht="14.25">
      <c r="A232" s="431"/>
      <c r="B232" s="431"/>
      <c r="C232" s="314"/>
      <c r="D232" s="1492" t="s">
        <v>1630</v>
      </c>
      <c r="E232" s="1492"/>
      <c r="F232" s="1492"/>
      <c r="G232" s="300"/>
    </row>
    <row r="233" spans="1:7" ht="12.75">
      <c r="A233" s="435"/>
      <c r="B233" s="435"/>
      <c r="C233" s="314"/>
      <c r="D233" s="1492"/>
      <c r="E233" s="1492"/>
      <c r="F233" s="1492"/>
      <c r="G233" s="300"/>
    </row>
    <row r="234" spans="1:7" ht="12.75">
      <c r="A234" s="435"/>
      <c r="B234" s="435"/>
      <c r="C234" s="314"/>
      <c r="D234" s="1492"/>
      <c r="E234" s="1492"/>
      <c r="F234" s="1492"/>
      <c r="G234" s="300"/>
    </row>
    <row r="235" spans="1:7" ht="12.75">
      <c r="A235" s="435"/>
      <c r="B235" s="435"/>
      <c r="C235" s="314"/>
      <c r="D235" s="1492"/>
      <c r="E235" s="1492"/>
      <c r="F235" s="1492"/>
      <c r="G235" s="300"/>
    </row>
    <row r="236" spans="1:7" ht="12.75">
      <c r="A236" s="435"/>
      <c r="B236" s="435"/>
      <c r="C236" s="314"/>
      <c r="D236" s="1492"/>
      <c r="E236" s="1492"/>
      <c r="F236" s="1492"/>
      <c r="G236" s="300"/>
    </row>
    <row r="237" spans="1:7" ht="12.75">
      <c r="A237" s="435"/>
      <c r="B237" s="435"/>
      <c r="C237" s="314"/>
      <c r="D237" s="1492" t="s">
        <v>1601</v>
      </c>
      <c r="E237" s="1492"/>
      <c r="F237" s="1492"/>
      <c r="G237" s="300"/>
    </row>
    <row r="238" spans="1:7" ht="12.75">
      <c r="A238" s="435"/>
      <c r="B238" s="435"/>
      <c r="C238" s="314"/>
      <c r="D238" s="299"/>
      <c r="E238" s="295"/>
      <c r="F238" s="295"/>
      <c r="G238" s="300"/>
    </row>
    <row r="239" spans="1:7" ht="14.25">
      <c r="A239" s="431"/>
      <c r="B239" s="1450" t="s">
        <v>136</v>
      </c>
      <c r="C239" s="314"/>
      <c r="D239" s="1484" t="s">
        <v>716</v>
      </c>
      <c r="E239" s="1484"/>
      <c r="F239" s="1484"/>
      <c r="G239" s="300"/>
    </row>
    <row r="240" spans="1:7" ht="14.25">
      <c r="A240" s="431"/>
      <c r="B240" s="14"/>
      <c r="C240" s="314"/>
      <c r="D240" s="1484" t="s">
        <v>1256</v>
      </c>
      <c r="E240" s="1484"/>
      <c r="F240" s="1484"/>
      <c r="G240" s="300"/>
    </row>
    <row r="241" spans="1:7" ht="14.25">
      <c r="A241" s="431"/>
      <c r="B241" s="431"/>
      <c r="C241" s="314"/>
      <c r="D241" s="312" t="s">
        <v>1625</v>
      </c>
      <c r="E241" s="1485" t="s">
        <v>1631</v>
      </c>
      <c r="F241" s="1485"/>
      <c r="G241" s="300"/>
    </row>
    <row r="242" spans="1:7" ht="12.75">
      <c r="A242" s="435"/>
      <c r="B242" s="435"/>
      <c r="C242" s="314"/>
      <c r="D242" s="1483" t="s">
        <v>2299</v>
      </c>
      <c r="E242" s="1484"/>
      <c r="F242" s="1484"/>
      <c r="G242" s="300"/>
    </row>
    <row r="243" spans="1:7" ht="12.75">
      <c r="A243" s="435"/>
      <c r="B243" s="435"/>
      <c r="C243" s="314"/>
      <c r="D243" s="1445"/>
      <c r="E243" s="1445"/>
      <c r="F243" s="1445"/>
      <c r="G243" s="300"/>
    </row>
    <row r="244" spans="1:7" ht="14.25">
      <c r="A244" s="431"/>
      <c r="B244" s="1450" t="s">
        <v>136</v>
      </c>
      <c r="C244" s="314"/>
      <c r="D244" s="1483" t="s">
        <v>2298</v>
      </c>
      <c r="E244" s="1484"/>
      <c r="F244" s="1484"/>
      <c r="G244" s="300"/>
    </row>
    <row r="245" spans="1:7" ht="14.25">
      <c r="A245" s="431"/>
      <c r="B245" s="14"/>
      <c r="C245" s="314"/>
      <c r="D245" s="1484" t="s">
        <v>1256</v>
      </c>
      <c r="E245" s="1484"/>
      <c r="F245" s="1484"/>
      <c r="G245" s="300"/>
    </row>
    <row r="246" spans="1:7" ht="14.25">
      <c r="A246" s="431"/>
      <c r="B246" s="431"/>
      <c r="C246" s="314"/>
      <c r="D246" s="1446" t="s">
        <v>1625</v>
      </c>
      <c r="E246" s="1485" t="s">
        <v>2300</v>
      </c>
      <c r="F246" s="1485"/>
      <c r="G246" s="300"/>
    </row>
    <row r="247" spans="1:7" ht="12.75">
      <c r="A247" s="435"/>
      <c r="B247" s="435"/>
      <c r="C247" s="314"/>
      <c r="D247" s="1483" t="s">
        <v>2301</v>
      </c>
      <c r="E247" s="1484"/>
      <c r="F247" s="1484"/>
      <c r="G247" s="300"/>
    </row>
    <row r="248" spans="1:7" ht="12.75">
      <c r="A248" s="435"/>
      <c r="B248" s="435"/>
      <c r="C248" s="314"/>
      <c r="D248" s="421"/>
      <c r="E248" s="300"/>
      <c r="F248" s="300"/>
      <c r="G248" s="300"/>
    </row>
    <row r="249" spans="1:7" ht="14.25">
      <c r="A249" s="431"/>
      <c r="B249" s="1450" t="s">
        <v>136</v>
      </c>
      <c r="D249" s="1010" t="s">
        <v>1657</v>
      </c>
      <c r="E249" s="1010"/>
      <c r="F249" s="1010"/>
    </row>
    <row r="250" spans="1:7" ht="14.25">
      <c r="A250" s="431"/>
      <c r="B250" s="2"/>
      <c r="D250" s="1506" t="s">
        <v>2038</v>
      </c>
      <c r="E250" s="1492"/>
      <c r="F250" s="1492"/>
    </row>
    <row r="251" spans="1:7" ht="14.25">
      <c r="A251" s="431"/>
      <c r="B251" s="435"/>
      <c r="D251" s="1492"/>
      <c r="E251" s="1492"/>
      <c r="F251" s="1492"/>
    </row>
    <row r="252" spans="1:7" ht="14.25">
      <c r="A252" s="431"/>
      <c r="B252" s="435"/>
      <c r="D252" s="1492"/>
      <c r="E252" s="1492"/>
      <c r="F252" s="1492"/>
    </row>
    <row r="253" spans="1:7" ht="14.25">
      <c r="A253" s="431"/>
      <c r="B253" s="435"/>
      <c r="D253" s="1009"/>
      <c r="E253" s="1009"/>
      <c r="F253" s="1009"/>
    </row>
    <row r="254" spans="1:7" ht="14.25">
      <c r="A254" s="431"/>
      <c r="B254" s="1450" t="s">
        <v>136</v>
      </c>
      <c r="D254" s="1542" t="s">
        <v>1155</v>
      </c>
      <c r="E254" s="1542"/>
      <c r="F254" s="1542"/>
    </row>
    <row r="255" spans="1:7" ht="14.25">
      <c r="A255" s="431"/>
      <c r="B255" s="435"/>
      <c r="D255" s="1010"/>
      <c r="E255" s="1010"/>
      <c r="F255" s="1010"/>
    </row>
    <row r="256" spans="1:7" ht="12.75">
      <c r="A256" s="1504" t="s">
        <v>1573</v>
      </c>
      <c r="B256" s="1504"/>
      <c r="C256" s="1504"/>
      <c r="D256" s="1504"/>
      <c r="E256" s="1504"/>
      <c r="F256" s="1504"/>
      <c r="G256" s="1504"/>
    </row>
    <row r="257" spans="1:7" ht="12.75">
      <c r="A257" s="152"/>
      <c r="B257" s="152"/>
      <c r="C257" s="14"/>
      <c r="D257" s="299"/>
      <c r="E257" s="294"/>
      <c r="F257" s="294"/>
    </row>
    <row r="258" spans="1:7" ht="12.75">
      <c r="A258" s="152"/>
      <c r="B258" s="152"/>
      <c r="C258" s="976"/>
      <c r="D258" s="1505" t="s">
        <v>1572</v>
      </c>
      <c r="E258" s="1505"/>
      <c r="F258" s="1505"/>
    </row>
    <row r="259" spans="1:7" ht="12.75">
      <c r="A259" s="432"/>
      <c r="B259" s="432"/>
      <c r="C259" s="310"/>
      <c r="D259" s="1489" t="s">
        <v>1608</v>
      </c>
      <c r="E259" s="1489"/>
      <c r="F259" s="1489"/>
    </row>
    <row r="260" spans="1:7" ht="12.75">
      <c r="A260" s="33"/>
      <c r="B260" s="33"/>
      <c r="C260" s="334"/>
      <c r="D260" s="6"/>
      <c r="E260" s="294"/>
      <c r="F260" s="294"/>
    </row>
    <row r="261" spans="1:7" ht="12.75">
      <c r="A261" s="33"/>
      <c r="B261" s="14"/>
      <c r="C261" s="334"/>
      <c r="D261" s="1505" t="s">
        <v>233</v>
      </c>
      <c r="E261" s="1505"/>
      <c r="F261" s="1505"/>
      <c r="G261" s="2"/>
    </row>
    <row r="262" spans="1:7" ht="14.45" customHeight="1">
      <c r="A262" s="431"/>
      <c r="B262" s="1000" t="s">
        <v>1561</v>
      </c>
      <c r="C262" s="14"/>
      <c r="D262" s="1492" t="s">
        <v>1798</v>
      </c>
      <c r="E262" s="1492"/>
      <c r="F262" s="1492"/>
      <c r="G262" s="2"/>
    </row>
    <row r="263" spans="1:7" ht="14.25">
      <c r="A263" s="431"/>
      <c r="B263" s="431"/>
      <c r="C263" s="14"/>
      <c r="D263" s="1492"/>
      <c r="E263" s="1492"/>
      <c r="F263" s="1492"/>
      <c r="G263" s="2"/>
    </row>
    <row r="264" spans="1:7" ht="14.25">
      <c r="A264" s="431"/>
      <c r="B264" s="431"/>
      <c r="C264" s="14"/>
      <c r="D264" s="1492"/>
      <c r="E264" s="1492"/>
      <c r="F264" s="1492"/>
      <c r="G264" s="2"/>
    </row>
    <row r="265" spans="1:7" ht="14.45" customHeight="1">
      <c r="A265" s="431"/>
      <c r="B265" s="431"/>
      <c r="C265" s="14"/>
      <c r="D265" s="1492" t="s">
        <v>1799</v>
      </c>
      <c r="E265" s="1492"/>
      <c r="F265" s="1492"/>
      <c r="G265" s="2"/>
    </row>
    <row r="266" spans="1:7" ht="14.25">
      <c r="A266" s="431"/>
      <c r="B266" s="431"/>
      <c r="C266" s="14"/>
      <c r="D266" s="1492"/>
      <c r="E266" s="1492"/>
      <c r="F266" s="1492"/>
      <c r="G266" s="2"/>
    </row>
    <row r="267" spans="1:7" ht="14.25">
      <c r="A267" s="431"/>
      <c r="B267" s="431"/>
      <c r="C267" s="14"/>
      <c r="D267" s="1492"/>
      <c r="E267" s="1492"/>
      <c r="F267" s="1492"/>
      <c r="G267" s="2"/>
    </row>
    <row r="268" spans="1:7" ht="14.25">
      <c r="A268" s="431"/>
      <c r="B268" s="431"/>
      <c r="C268" s="14"/>
      <c r="D268" s="1492"/>
      <c r="E268" s="1492"/>
      <c r="F268" s="1492"/>
      <c r="G268" s="2"/>
    </row>
    <row r="269" spans="1:7" ht="14.25">
      <c r="A269" s="431"/>
      <c r="B269" s="431"/>
      <c r="C269" s="14"/>
      <c r="D269" s="1492"/>
      <c r="E269" s="1492"/>
      <c r="F269" s="1492"/>
      <c r="G269" s="2"/>
    </row>
    <row r="270" spans="1:7" s="804" customFormat="1" ht="14.45" customHeight="1">
      <c r="A270" s="1431"/>
      <c r="B270" s="1428" t="s">
        <v>136</v>
      </c>
      <c r="C270" s="1432"/>
      <c r="D270" s="1486" t="s">
        <v>2282</v>
      </c>
      <c r="E270" s="1486"/>
      <c r="F270" s="1486"/>
      <c r="G270" s="1433"/>
    </row>
    <row r="271" spans="1:7" s="804" customFormat="1" ht="14.25">
      <c r="A271" s="1431"/>
      <c r="B271" s="1432"/>
      <c r="C271" s="1432"/>
      <c r="D271" s="1486"/>
      <c r="E271" s="1486"/>
      <c r="F271" s="1486"/>
      <c r="G271" s="1433"/>
    </row>
    <row r="272" spans="1:7" s="804" customFormat="1" ht="14.25">
      <c r="A272" s="1431"/>
      <c r="B272" s="1432"/>
      <c r="C272" s="1432"/>
      <c r="D272" s="1486"/>
      <c r="E272" s="1486"/>
      <c r="F272" s="1486"/>
      <c r="G272" s="1433"/>
    </row>
    <row r="273" spans="1:7" s="804" customFormat="1" ht="12.75">
      <c r="A273" s="1432"/>
      <c r="B273" s="1432"/>
      <c r="C273" s="1432"/>
      <c r="D273" s="1487" t="s">
        <v>2283</v>
      </c>
      <c r="E273" s="1487"/>
      <c r="F273" s="1487"/>
      <c r="G273" s="1433"/>
    </row>
    <row r="274" spans="1:7" ht="14.25">
      <c r="A274" s="431"/>
      <c r="B274" s="431"/>
      <c r="C274" s="14"/>
      <c r="D274" s="299"/>
      <c r="E274" s="2"/>
      <c r="F274" s="2"/>
      <c r="G274" s="2"/>
    </row>
    <row r="275" spans="1:7" ht="14.25">
      <c r="A275" s="431"/>
      <c r="B275" s="1000" t="s">
        <v>1561</v>
      </c>
      <c r="C275" s="14"/>
      <c r="D275" s="1489" t="s">
        <v>1257</v>
      </c>
      <c r="E275" s="1489"/>
      <c r="F275" s="1489"/>
      <c r="G275" s="2"/>
    </row>
    <row r="276" spans="1:7" ht="14.25">
      <c r="A276" s="431"/>
      <c r="B276" s="431"/>
      <c r="C276" s="14"/>
      <c r="D276" s="1489" t="s">
        <v>1800</v>
      </c>
      <c r="E276" s="1489"/>
      <c r="F276" s="1489"/>
      <c r="G276" s="2"/>
    </row>
    <row r="277" spans="1:7" ht="14.25">
      <c r="A277" s="431"/>
      <c r="B277" s="431"/>
      <c r="C277" s="14"/>
      <c r="D277" s="1038" t="s">
        <v>1181</v>
      </c>
      <c r="E277" s="1038"/>
      <c r="F277" s="1038"/>
    </row>
    <row r="278" spans="1:7" ht="12.75">
      <c r="A278" s="152"/>
      <c r="B278" s="152"/>
      <c r="C278" s="14"/>
      <c r="D278" s="335"/>
      <c r="E278" s="294"/>
      <c r="F278" s="294"/>
    </row>
    <row r="279" spans="1:7" ht="14.25">
      <c r="A279" s="431"/>
      <c r="B279" s="1000" t="s">
        <v>1561</v>
      </c>
      <c r="C279" s="14"/>
      <c r="D279" s="1492" t="s">
        <v>1801</v>
      </c>
      <c r="E279" s="1492"/>
      <c r="F279" s="1492"/>
    </row>
    <row r="280" spans="1:7" ht="14.25">
      <c r="A280" s="431"/>
      <c r="B280" s="431"/>
      <c r="C280" s="14"/>
      <c r="D280" s="1492"/>
      <c r="E280" s="1492"/>
      <c r="F280" s="1492"/>
    </row>
    <row r="281" spans="1:7" ht="12.75">
      <c r="A281" s="152"/>
      <c r="B281" s="152"/>
      <c r="C281" s="14"/>
      <c r="D281" s="335"/>
      <c r="E281" s="294"/>
      <c r="F281" s="294"/>
    </row>
    <row r="282" spans="1:7" ht="12.75">
      <c r="A282" s="1504" t="s">
        <v>1575</v>
      </c>
      <c r="B282" s="1504"/>
      <c r="C282" s="1504"/>
      <c r="D282" s="1504"/>
      <c r="E282" s="1504"/>
      <c r="F282" s="1504"/>
      <c r="G282" s="1504"/>
    </row>
    <row r="283" spans="1:7" ht="12.75">
      <c r="A283" s="152"/>
      <c r="B283" s="152"/>
      <c r="C283" s="14"/>
      <c r="D283" s="335"/>
      <c r="E283" s="294"/>
      <c r="F283" s="294"/>
    </row>
    <row r="284" spans="1:7" ht="12.75">
      <c r="A284" s="152"/>
      <c r="B284" s="152"/>
      <c r="C284" s="976"/>
      <c r="D284" s="1505" t="s">
        <v>1574</v>
      </c>
      <c r="E284" s="1505"/>
      <c r="F284" s="1505"/>
    </row>
    <row r="285" spans="1:7" ht="12.75">
      <c r="A285" s="432"/>
      <c r="B285" s="432"/>
      <c r="C285" s="310"/>
      <c r="D285" s="299"/>
      <c r="E285" s="294"/>
      <c r="F285" s="294"/>
    </row>
    <row r="286" spans="1:7" ht="12.75">
      <c r="A286" s="433"/>
      <c r="B286" s="433"/>
      <c r="C286" s="311"/>
      <c r="D286" s="1505" t="s">
        <v>235</v>
      </c>
      <c r="E286" s="1505"/>
      <c r="F286" s="1505"/>
    </row>
    <row r="287" spans="1:7" ht="14.45" customHeight="1">
      <c r="A287" s="431"/>
      <c r="B287" s="1000" t="s">
        <v>1561</v>
      </c>
      <c r="C287" s="14"/>
      <c r="D287" s="1506" t="s">
        <v>2214</v>
      </c>
      <c r="E287" s="1492"/>
      <c r="F287" s="1492"/>
    </row>
    <row r="288" spans="1:7" ht="12.75">
      <c r="A288" s="152"/>
      <c r="B288" s="152"/>
      <c r="C288" s="14"/>
      <c r="D288" s="1492"/>
      <c r="E288" s="1492"/>
      <c r="F288" s="1492"/>
    </row>
    <row r="289" spans="1:7" ht="12.75">
      <c r="A289" s="152"/>
      <c r="B289" s="152"/>
      <c r="C289" s="14"/>
      <c r="D289" s="1492"/>
      <c r="E289" s="1492"/>
      <c r="F289" s="1492"/>
    </row>
    <row r="290" spans="1:7" ht="12.75">
      <c r="A290" s="1076"/>
      <c r="B290" s="1076"/>
      <c r="C290" s="14"/>
      <c r="D290" s="1427"/>
      <c r="E290" s="1427"/>
      <c r="F290" s="1427"/>
    </row>
    <row r="291" spans="1:7" s="804" customFormat="1" ht="14.45" customHeight="1">
      <c r="A291" s="1431"/>
      <c r="B291" s="1428" t="s">
        <v>136</v>
      </c>
      <c r="C291" s="1432"/>
      <c r="D291" s="1486" t="s">
        <v>2284</v>
      </c>
      <c r="E291" s="1486"/>
      <c r="F291" s="1486"/>
      <c r="G291" s="1433"/>
    </row>
    <row r="292" spans="1:7" s="804" customFormat="1" ht="12.75">
      <c r="A292" s="1432"/>
      <c r="B292" s="1432"/>
      <c r="C292" s="1432"/>
      <c r="D292" s="1486"/>
      <c r="E292" s="1486"/>
      <c r="F292" s="1486"/>
      <c r="G292" s="1433"/>
    </row>
    <row r="293" spans="1:7" s="804" customFormat="1" ht="12.75">
      <c r="A293" s="1432"/>
      <c r="B293" s="1432"/>
      <c r="C293" s="1432"/>
      <c r="D293" s="1486"/>
      <c r="E293" s="1486"/>
      <c r="F293" s="1486"/>
      <c r="G293" s="1433"/>
    </row>
    <row r="294" spans="1:7" s="804" customFormat="1" ht="12.75">
      <c r="A294" s="1432"/>
      <c r="B294" s="1432"/>
      <c r="C294" s="1432"/>
      <c r="D294" s="1488" t="s">
        <v>2285</v>
      </c>
      <c r="E294" s="1488"/>
      <c r="F294" s="1488"/>
      <c r="G294" s="1433"/>
    </row>
    <row r="295" spans="1:7" ht="12.75">
      <c r="A295" s="152"/>
      <c r="B295" s="152"/>
      <c r="C295" s="14"/>
      <c r="D295" s="349"/>
      <c r="E295" s="294"/>
      <c r="F295" s="294"/>
    </row>
    <row r="296" spans="1:7" ht="12.75">
      <c r="A296" s="1504" t="s">
        <v>1576</v>
      </c>
      <c r="B296" s="1504"/>
      <c r="C296" s="1504"/>
      <c r="D296" s="1504"/>
      <c r="E296" s="1504"/>
      <c r="F296" s="1504"/>
      <c r="G296" s="1504"/>
    </row>
    <row r="297" spans="1:7" ht="12.75">
      <c r="A297" s="152"/>
      <c r="B297" s="152"/>
      <c r="C297" s="14"/>
      <c r="D297" s="349"/>
      <c r="E297" s="294"/>
      <c r="F297" s="294"/>
    </row>
    <row r="298" spans="1:7" ht="12.75">
      <c r="A298" s="152"/>
      <c r="B298" s="152"/>
      <c r="C298" s="310"/>
      <c r="D298" s="1507" t="s">
        <v>1802</v>
      </c>
      <c r="E298" s="1507"/>
      <c r="F298" s="1507"/>
    </row>
    <row r="299" spans="1:7" ht="12.75">
      <c r="A299" s="152"/>
      <c r="B299" s="152"/>
      <c r="C299" s="310"/>
      <c r="D299" s="1507"/>
      <c r="E299" s="1507"/>
      <c r="F299" s="1507"/>
    </row>
    <row r="300" spans="1:7" ht="12.75">
      <c r="A300" s="433"/>
      <c r="B300" s="433"/>
      <c r="C300" s="311"/>
      <c r="D300" s="6"/>
      <c r="E300" s="294"/>
      <c r="F300" s="294"/>
    </row>
    <row r="301" spans="1:7" ht="12.75">
      <c r="A301" s="152"/>
      <c r="B301" s="152"/>
      <c r="C301" s="311"/>
      <c r="D301" s="1505" t="s">
        <v>179</v>
      </c>
      <c r="E301" s="1505"/>
      <c r="F301" s="1505"/>
    </row>
    <row r="302" spans="1:7" ht="14.25">
      <c r="A302" s="431"/>
      <c r="B302" s="431"/>
      <c r="C302" s="14"/>
      <c r="D302" s="1509" t="s">
        <v>1803</v>
      </c>
      <c r="E302" s="1509"/>
      <c r="F302" s="1509"/>
    </row>
    <row r="303" spans="1:7" ht="12" customHeight="1">
      <c r="A303" s="152"/>
      <c r="B303" s="152"/>
      <c r="C303" s="14"/>
      <c r="D303" s="294"/>
      <c r="E303" s="294"/>
      <c r="F303" s="294"/>
    </row>
    <row r="304" spans="1:7" ht="14.45" customHeight="1">
      <c r="A304" s="431"/>
      <c r="B304" s="1450" t="s">
        <v>136</v>
      </c>
      <c r="C304" s="14"/>
      <c r="D304" s="1492" t="s">
        <v>1804</v>
      </c>
      <c r="E304" s="1492"/>
      <c r="F304" s="1492"/>
    </row>
    <row r="305" spans="1:7" ht="14.25">
      <c r="A305" s="431"/>
      <c r="B305" s="431"/>
      <c r="C305" s="14"/>
      <c r="D305" s="1492"/>
      <c r="E305" s="1492"/>
      <c r="F305" s="1492"/>
    </row>
    <row r="306" spans="1:7" ht="12.75">
      <c r="A306" s="152"/>
      <c r="B306" s="152"/>
      <c r="C306" s="14"/>
      <c r="D306" s="294"/>
      <c r="E306" s="294"/>
      <c r="F306" s="294"/>
    </row>
    <row r="307" spans="1:7" ht="14.45" customHeight="1">
      <c r="A307" s="431"/>
      <c r="B307" s="1450" t="s">
        <v>136</v>
      </c>
      <c r="C307" s="14"/>
      <c r="D307" s="1493" t="s">
        <v>1805</v>
      </c>
      <c r="E307" s="1493"/>
      <c r="F307" s="1493"/>
    </row>
    <row r="308" spans="1:7" ht="14.25">
      <c r="A308" s="431"/>
      <c r="B308" s="431"/>
      <c r="C308" s="14"/>
      <c r="D308" s="1493"/>
      <c r="E308" s="1493"/>
      <c r="F308" s="1493"/>
    </row>
    <row r="309" spans="1:7" ht="14.25">
      <c r="A309" s="431"/>
      <c r="B309" s="431"/>
      <c r="C309" s="14"/>
      <c r="D309" s="1493"/>
      <c r="E309" s="1493"/>
      <c r="F309" s="1493"/>
    </row>
    <row r="310" spans="1:7" ht="12.75">
      <c r="A310" s="152"/>
      <c r="B310" s="152"/>
      <c r="C310" s="14"/>
      <c r="D310" s="155"/>
      <c r="E310"/>
      <c r="F310"/>
      <c r="G310"/>
    </row>
    <row r="311" spans="1:7" ht="14.25">
      <c r="A311" s="431"/>
      <c r="B311" s="1450" t="s">
        <v>136</v>
      </c>
      <c r="C311" s="14"/>
      <c r="D311" s="1492" t="s">
        <v>1806</v>
      </c>
      <c r="E311" s="1492"/>
      <c r="F311" s="1492"/>
    </row>
    <row r="312" spans="1:7" ht="14.25">
      <c r="A312" s="431"/>
      <c r="B312" s="431"/>
      <c r="C312" s="14"/>
      <c r="D312" s="1492"/>
      <c r="E312" s="1492"/>
      <c r="F312" s="1492"/>
    </row>
    <row r="313" spans="1:7" ht="12.75">
      <c r="A313" s="33"/>
      <c r="B313" s="33"/>
      <c r="C313" s="14"/>
      <c r="D313" s="299"/>
      <c r="E313" s="294"/>
      <c r="F313" s="294"/>
    </row>
    <row r="314" spans="1:7" ht="12.75">
      <c r="A314" s="1504" t="s">
        <v>1563</v>
      </c>
      <c r="B314" s="1504"/>
      <c r="C314" s="1504"/>
      <c r="D314" s="1504"/>
      <c r="E314" s="1504"/>
      <c r="F314" s="1504"/>
      <c r="G314" s="1504"/>
    </row>
    <row r="315" spans="1:7" ht="12.75">
      <c r="A315" s="33"/>
      <c r="B315" s="33"/>
      <c r="C315" s="14"/>
      <c r="D315" s="299"/>
      <c r="E315" s="294"/>
      <c r="F315" s="294"/>
      <c r="G315" s="2"/>
    </row>
    <row r="316" spans="1:7" ht="12.75">
      <c r="A316" s="152"/>
      <c r="B316" s="152"/>
      <c r="C316" s="334"/>
      <c r="D316" s="1505" t="s">
        <v>180</v>
      </c>
      <c r="E316" s="1505"/>
      <c r="F316" s="1505"/>
      <c r="G316" s="2"/>
    </row>
    <row r="317" spans="1:7" ht="12.75">
      <c r="A317" s="152"/>
      <c r="B317" s="152"/>
      <c r="C317" s="334"/>
      <c r="D317" s="1489" t="s">
        <v>1609</v>
      </c>
      <c r="E317" s="1489"/>
      <c r="F317" s="1489"/>
      <c r="G317" s="2"/>
    </row>
    <row r="318" spans="1:7" ht="12.75">
      <c r="A318" s="152"/>
      <c r="B318" s="152"/>
      <c r="C318" s="334"/>
      <c r="D318" s="302"/>
      <c r="E318" s="294"/>
      <c r="F318" s="294"/>
      <c r="G318" s="2"/>
    </row>
    <row r="319" spans="1:7" ht="12.75">
      <c r="A319" s="152"/>
      <c r="B319" s="1450" t="s">
        <v>136</v>
      </c>
      <c r="C319" s="14"/>
      <c r="D319" s="1489" t="s">
        <v>1807</v>
      </c>
      <c r="E319" s="1489"/>
      <c r="F319" s="1489"/>
      <c r="G319" s="2"/>
    </row>
    <row r="320" spans="1:7" ht="14.25">
      <c r="A320" s="596"/>
      <c r="B320" s="596"/>
      <c r="D320" s="736"/>
      <c r="G320" s="2"/>
    </row>
    <row r="321" spans="1:7" ht="14.25">
      <c r="A321" s="431"/>
      <c r="B321" s="1450" t="s">
        <v>136</v>
      </c>
      <c r="C321" s="14"/>
      <c r="D321" s="1489" t="s">
        <v>1808</v>
      </c>
      <c r="E321" s="1489"/>
      <c r="F321" s="1489"/>
      <c r="G321" s="2"/>
    </row>
    <row r="322" spans="1:7" ht="12.75">
      <c r="A322" s="152"/>
      <c r="B322" s="152"/>
      <c r="C322" s="14"/>
      <c r="D322" s="294"/>
      <c r="E322" s="294"/>
      <c r="F322" s="294"/>
      <c r="G322" s="2"/>
    </row>
    <row r="323" spans="1:7" ht="14.45" customHeight="1">
      <c r="A323" s="431"/>
      <c r="B323" s="1450" t="s">
        <v>136</v>
      </c>
      <c r="C323" s="14"/>
      <c r="D323" s="1493" t="s">
        <v>1814</v>
      </c>
      <c r="E323" s="1493"/>
      <c r="F323" s="1493"/>
      <c r="G323" s="2"/>
    </row>
    <row r="324" spans="1:7" ht="14.25">
      <c r="A324" s="431"/>
      <c r="B324" s="431"/>
      <c r="C324" s="14"/>
      <c r="D324" s="1493"/>
      <c r="E324" s="1493"/>
      <c r="F324" s="1493"/>
      <c r="G324" s="2"/>
    </row>
    <row r="325" spans="1:7" ht="14.25">
      <c r="A325" s="431"/>
      <c r="B325" s="431"/>
      <c r="C325" s="14"/>
      <c r="D325" s="1493"/>
      <c r="E325" s="1493"/>
      <c r="F325" s="1493"/>
      <c r="G325" s="2"/>
    </row>
    <row r="326" spans="1:7" ht="14.25">
      <c r="A326" s="431"/>
      <c r="B326" s="431"/>
      <c r="C326" s="14"/>
      <c r="D326" s="1493"/>
      <c r="E326" s="1493"/>
      <c r="F326" s="1493"/>
      <c r="G326" s="2"/>
    </row>
    <row r="327" spans="1:7" ht="14.25">
      <c r="A327" s="431"/>
      <c r="B327" s="431"/>
      <c r="C327" s="14"/>
      <c r="D327" s="1493"/>
      <c r="E327" s="1493"/>
      <c r="F327" s="1493"/>
      <c r="G327" s="2"/>
    </row>
    <row r="328" spans="1:7" ht="14.25">
      <c r="A328" s="431"/>
      <c r="B328" s="431"/>
      <c r="C328" s="14"/>
      <c r="D328" s="1493"/>
      <c r="E328" s="1493"/>
      <c r="F328" s="1493"/>
      <c r="G328" s="2"/>
    </row>
    <row r="329" spans="1:7" ht="14.25">
      <c r="A329" s="431"/>
      <c r="B329" s="431"/>
      <c r="C329" s="14"/>
      <c r="D329" s="1493"/>
      <c r="E329" s="1493"/>
      <c r="F329" s="1493"/>
      <c r="G329" s="2"/>
    </row>
    <row r="330" spans="1:7" ht="14.25">
      <c r="A330" s="431"/>
      <c r="B330" s="431"/>
      <c r="C330" s="14"/>
      <c r="D330" s="1493"/>
      <c r="E330" s="1493"/>
      <c r="F330" s="1493"/>
      <c r="G330" s="2"/>
    </row>
    <row r="331" spans="1:7" ht="14.25">
      <c r="A331" s="431"/>
      <c r="B331" s="431"/>
      <c r="C331" s="14"/>
      <c r="D331" s="1493"/>
      <c r="E331" s="1493"/>
      <c r="F331" s="1493"/>
    </row>
    <row r="332" spans="1:7" ht="14.25">
      <c r="A332" s="431"/>
      <c r="B332" s="431"/>
      <c r="C332" s="14"/>
      <c r="D332" s="1493"/>
      <c r="E332" s="1493"/>
      <c r="F332" s="1493"/>
    </row>
    <row r="333" spans="1:7" ht="14.25">
      <c r="A333" s="431"/>
      <c r="B333" s="431"/>
      <c r="C333" s="14"/>
      <c r="D333" s="1493"/>
      <c r="E333" s="1493"/>
      <c r="F333" s="1493"/>
    </row>
    <row r="334" spans="1:7" ht="14.25">
      <c r="A334" s="431"/>
      <c r="B334" s="431"/>
      <c r="C334" s="14"/>
      <c r="D334" s="1493"/>
      <c r="E334" s="1493"/>
      <c r="F334" s="1493"/>
    </row>
    <row r="335" spans="1:7" ht="14.25">
      <c r="A335" s="431"/>
      <c r="B335" s="431"/>
      <c r="C335" s="14"/>
      <c r="D335" s="1493"/>
      <c r="E335" s="1493"/>
      <c r="F335" s="1493"/>
    </row>
    <row r="336" spans="1:7" ht="14.25">
      <c r="A336" s="431"/>
      <c r="B336" s="431"/>
      <c r="C336" s="14"/>
      <c r="D336" s="1493"/>
      <c r="E336" s="1493"/>
      <c r="F336" s="1493"/>
    </row>
    <row r="337" spans="1:8" ht="14.25">
      <c r="A337" s="431"/>
      <c r="B337" s="431"/>
      <c r="C337" s="14"/>
      <c r="D337" s="1493"/>
      <c r="E337" s="1493"/>
      <c r="F337" s="1493"/>
    </row>
    <row r="338" spans="1:8" ht="12.75">
      <c r="A338" s="152"/>
      <c r="B338" s="152"/>
      <c r="C338" s="14"/>
      <c r="D338" s="294"/>
      <c r="E338" s="294"/>
      <c r="F338" s="294"/>
    </row>
    <row r="339" spans="1:8" s="50" customFormat="1" ht="14.45" customHeight="1">
      <c r="A339" s="431"/>
      <c r="B339" s="1450" t="s">
        <v>136</v>
      </c>
      <c r="C339" s="152"/>
      <c r="D339" s="1493" t="s">
        <v>1809</v>
      </c>
      <c r="E339" s="1493"/>
      <c r="F339" s="1493"/>
      <c r="G339" s="8"/>
      <c r="H339" s="16"/>
    </row>
    <row r="340" spans="1:8" s="50" customFormat="1" ht="12.75">
      <c r="A340" s="152"/>
      <c r="B340" s="152"/>
      <c r="C340" s="152"/>
      <c r="D340" s="1493"/>
      <c r="E340" s="1493"/>
      <c r="F340" s="1493"/>
      <c r="G340" s="8"/>
      <c r="H340" s="16"/>
    </row>
    <row r="341" spans="1:8" s="50" customFormat="1" ht="12.75">
      <c r="A341" s="152"/>
      <c r="B341" s="152"/>
      <c r="C341" s="152"/>
      <c r="D341" s="1493"/>
      <c r="E341" s="1493"/>
      <c r="F341" s="1493"/>
      <c r="G341" s="8"/>
      <c r="H341" s="16"/>
    </row>
    <row r="342" spans="1:8" s="50" customFormat="1" ht="12.75">
      <c r="A342" s="152"/>
      <c r="B342" s="152"/>
      <c r="C342" s="152"/>
      <c r="D342" s="1493"/>
      <c r="E342" s="1493"/>
      <c r="F342" s="1493"/>
      <c r="G342" s="8"/>
      <c r="H342" s="16"/>
    </row>
    <row r="343" spans="1:8" s="50" customFormat="1" ht="12.75">
      <c r="A343" s="152"/>
      <c r="B343" s="152"/>
      <c r="C343" s="152"/>
      <c r="D343" s="1493"/>
      <c r="E343" s="1493"/>
      <c r="F343" s="1493"/>
      <c r="G343" s="8"/>
      <c r="H343" s="16"/>
    </row>
    <row r="344" spans="1:8" s="50" customFormat="1" ht="12.75">
      <c r="A344" s="152"/>
      <c r="B344" s="152"/>
      <c r="C344" s="152"/>
      <c r="D344" s="1493"/>
      <c r="E344" s="1493"/>
      <c r="F344" s="1493"/>
      <c r="G344" s="8"/>
      <c r="H344" s="16"/>
    </row>
    <row r="345" spans="1:8" s="50" customFormat="1" ht="12.75">
      <c r="A345" s="152"/>
      <c r="B345" s="152"/>
      <c r="C345" s="152"/>
      <c r="D345" s="1493"/>
      <c r="E345" s="1493"/>
      <c r="F345" s="1493"/>
      <c r="G345" s="8"/>
      <c r="H345" s="16"/>
    </row>
    <row r="346" spans="1:8" s="50" customFormat="1" ht="12.75">
      <c r="A346" s="152"/>
      <c r="B346" s="152"/>
      <c r="C346" s="152"/>
      <c r="D346" s="1493"/>
      <c r="E346" s="1493"/>
      <c r="F346" s="1493"/>
      <c r="G346" s="8"/>
      <c r="H346" s="16"/>
    </row>
    <row r="347" spans="1:8" s="50" customFormat="1" ht="12.75">
      <c r="A347" s="152"/>
      <c r="B347" s="152"/>
      <c r="C347" s="152"/>
      <c r="D347" s="1493"/>
      <c r="E347" s="1493"/>
      <c r="F347" s="1493"/>
      <c r="G347" s="8"/>
      <c r="H347" s="16"/>
    </row>
    <row r="348" spans="1:8" ht="12.75">
      <c r="A348" s="162"/>
      <c r="B348" s="162"/>
      <c r="E348" s="421"/>
      <c r="F348" s="421"/>
    </row>
    <row r="349" spans="1:8" ht="14.25">
      <c r="A349" s="431"/>
      <c r="B349" s="1450" t="s">
        <v>136</v>
      </c>
      <c r="C349" s="14"/>
      <c r="D349" s="1506" t="s">
        <v>2206</v>
      </c>
      <c r="E349" s="1492"/>
      <c r="F349" s="1492"/>
    </row>
    <row r="350" spans="1:8" ht="12.75">
      <c r="A350" s="152"/>
      <c r="B350" s="152"/>
      <c r="C350" s="14"/>
      <c r="D350" s="1492"/>
      <c r="E350" s="1492"/>
      <c r="F350" s="1492"/>
    </row>
    <row r="351" spans="1:8" ht="12.75">
      <c r="A351" s="152"/>
      <c r="B351" s="152"/>
      <c r="C351" s="14"/>
      <c r="D351" s="1492"/>
      <c r="E351" s="1492"/>
      <c r="F351" s="1492"/>
    </row>
    <row r="352" spans="1:8" ht="12.75">
      <c r="A352" s="152"/>
      <c r="B352" s="152"/>
      <c r="C352" s="14"/>
      <c r="D352" s="1492"/>
      <c r="E352" s="1492"/>
      <c r="F352" s="1492"/>
    </row>
    <row r="353" spans="1:7" ht="12.75">
      <c r="A353" s="1035"/>
      <c r="B353" s="1035"/>
      <c r="C353" s="14"/>
      <c r="D353" s="1492"/>
      <c r="E353" s="1492"/>
      <c r="F353" s="1492"/>
    </row>
    <row r="354" spans="1:7" ht="12.75">
      <c r="A354" s="152"/>
      <c r="B354" s="152"/>
      <c r="C354" s="14"/>
      <c r="D354" s="1492"/>
      <c r="E354" s="1492"/>
      <c r="F354" s="1492"/>
    </row>
    <row r="355" spans="1:7" ht="13.5" thickBot="1">
      <c r="A355" s="152"/>
      <c r="B355" s="152"/>
      <c r="C355" s="14"/>
      <c r="D355" s="1350"/>
      <c r="E355" s="856"/>
      <c r="F355" s="856"/>
      <c r="G355" s="300"/>
    </row>
    <row r="356" spans="1:7" ht="14.25" thickTop="1" thickBot="1">
      <c r="A356" s="152"/>
      <c r="B356" s="152"/>
      <c r="C356" s="152"/>
      <c r="D356" s="1508" t="s">
        <v>1430</v>
      </c>
      <c r="E356" s="1508"/>
      <c r="F356" s="1508"/>
      <c r="G356" s="71"/>
    </row>
    <row r="357" spans="1:7" ht="13.5" thickTop="1">
      <c r="A357" s="152"/>
      <c r="B357" s="152"/>
      <c r="C357" s="152"/>
      <c r="D357" s="1512" t="s">
        <v>1810</v>
      </c>
      <c r="E357" s="1512"/>
      <c r="F357" s="1512"/>
      <c r="G357" s="8"/>
    </row>
    <row r="358" spans="1:7" ht="12.75">
      <c r="A358" s="152"/>
      <c r="B358" s="152"/>
      <c r="C358" s="152"/>
      <c r="D358" s="299"/>
      <c r="E358" s="8"/>
      <c r="F358" s="8"/>
      <c r="G358" s="8"/>
    </row>
    <row r="359" spans="1:7" ht="14.25">
      <c r="A359" s="431"/>
      <c r="B359" s="1450" t="s">
        <v>136</v>
      </c>
      <c r="C359" s="625"/>
      <c r="D359" s="1564" t="s">
        <v>1815</v>
      </c>
      <c r="E359" s="1564"/>
      <c r="F359" s="1564"/>
      <c r="G359" s="8"/>
    </row>
    <row r="360" spans="1:7" ht="14.25">
      <c r="A360" s="431"/>
      <c r="B360" s="431"/>
      <c r="C360" s="625"/>
      <c r="D360" s="694"/>
      <c r="E360" s="8"/>
      <c r="F360" s="8"/>
      <c r="G360" s="8"/>
    </row>
    <row r="361" spans="1:7" ht="14.25">
      <c r="A361" s="431"/>
      <c r="B361" s="1450" t="s">
        <v>136</v>
      </c>
      <c r="C361" s="625"/>
      <c r="D361" s="1510" t="s">
        <v>1818</v>
      </c>
      <c r="E361" s="1511"/>
      <c r="F361" s="1511"/>
      <c r="G361" s="8"/>
    </row>
    <row r="362" spans="1:7" ht="14.25">
      <c r="A362" s="431"/>
      <c r="B362" s="431"/>
      <c r="C362" s="625"/>
      <c r="D362" s="1511"/>
      <c r="E362" s="1511"/>
      <c r="F362" s="1511"/>
      <c r="G362" s="8"/>
    </row>
    <row r="363" spans="1:7" ht="14.25">
      <c r="A363" s="431"/>
      <c r="B363" s="431"/>
      <c r="C363" s="625"/>
      <c r="D363" s="1511"/>
      <c r="E363" s="1511"/>
      <c r="F363" s="1511"/>
      <c r="G363" s="8"/>
    </row>
    <row r="364" spans="1:7" ht="14.25">
      <c r="A364" s="431"/>
      <c r="B364" s="431"/>
      <c r="C364" s="625"/>
      <c r="D364" s="1511"/>
      <c r="E364" s="1511"/>
      <c r="F364" s="1511"/>
      <c r="G364" s="8"/>
    </row>
    <row r="365" spans="1:7" ht="14.25">
      <c r="A365" s="431"/>
      <c r="B365" s="431"/>
      <c r="C365" s="625"/>
      <c r="D365" s="1511"/>
      <c r="E365" s="1511"/>
      <c r="F365" s="1511"/>
      <c r="G365" s="8"/>
    </row>
    <row r="366" spans="1:7" ht="14.25">
      <c r="A366" s="431"/>
      <c r="B366" s="431"/>
      <c r="C366" s="625"/>
      <c r="D366" s="1511"/>
      <c r="E366" s="1511"/>
      <c r="F366" s="1511"/>
      <c r="G366" s="8"/>
    </row>
    <row r="367" spans="1:7" ht="14.25">
      <c r="A367" s="431"/>
      <c r="B367" s="431"/>
      <c r="C367" s="625"/>
      <c r="D367" s="1511"/>
      <c r="E367" s="1511"/>
      <c r="F367" s="1511"/>
      <c r="G367" s="8"/>
    </row>
    <row r="368" spans="1:7" ht="14.25">
      <c r="A368" s="431"/>
      <c r="B368" s="431"/>
      <c r="C368" s="625"/>
      <c r="D368" s="1511"/>
      <c r="E368" s="1511"/>
      <c r="F368" s="1511"/>
      <c r="G368" s="8"/>
    </row>
    <row r="369" spans="1:7" ht="14.25">
      <c r="A369" s="431"/>
      <c r="B369" s="431"/>
      <c r="C369" s="625"/>
      <c r="D369" s="1511"/>
      <c r="E369" s="1511"/>
      <c r="F369" s="1511"/>
      <c r="G369" s="8"/>
    </row>
    <row r="370" spans="1:7" ht="14.25">
      <c r="A370" s="431"/>
      <c r="B370" s="431"/>
      <c r="C370" s="625"/>
      <c r="D370" s="1511"/>
      <c r="E370" s="1511"/>
      <c r="F370" s="1511"/>
      <c r="G370" s="8"/>
    </row>
    <row r="371" spans="1:7" ht="14.25">
      <c r="A371" s="431"/>
      <c r="B371" s="431"/>
      <c r="C371" s="625"/>
      <c r="D371" s="1040"/>
      <c r="E371" s="1040"/>
      <c r="F371" s="1040"/>
      <c r="G371" s="8"/>
    </row>
    <row r="372" spans="1:7" ht="14.25">
      <c r="A372" s="431"/>
      <c r="B372" s="1450" t="s">
        <v>136</v>
      </c>
      <c r="C372" s="625"/>
      <c r="D372" s="1490" t="s">
        <v>1811</v>
      </c>
      <c r="E372" s="1490"/>
      <c r="F372" s="1490"/>
      <c r="G372" s="8"/>
    </row>
    <row r="373" spans="1:7" ht="12.75">
      <c r="A373" s="625"/>
      <c r="B373" s="625"/>
      <c r="C373" s="625"/>
      <c r="D373" s="1490"/>
      <c r="E373" s="1490"/>
      <c r="F373" s="1490"/>
      <c r="G373" s="8"/>
    </row>
    <row r="374" spans="1:7" ht="12.75">
      <c r="A374" s="625"/>
      <c r="B374" s="625"/>
      <c r="C374" s="625"/>
      <c r="D374" s="1490"/>
      <c r="E374" s="1490"/>
      <c r="F374" s="1490"/>
      <c r="G374" s="8"/>
    </row>
    <row r="375" spans="1:7" ht="12.75">
      <c r="A375" s="625"/>
      <c r="B375" s="625"/>
      <c r="C375" s="625"/>
      <c r="D375" s="1490"/>
      <c r="E375" s="1490"/>
      <c r="F375" s="1490"/>
      <c r="G375" s="8"/>
    </row>
    <row r="376" spans="1:7" ht="12.75">
      <c r="A376" s="625"/>
      <c r="B376" s="625"/>
      <c r="C376" s="625"/>
      <c r="D376" s="1043"/>
      <c r="E376" s="1043"/>
      <c r="F376" s="1043"/>
      <c r="G376" s="8"/>
    </row>
    <row r="377" spans="1:7" ht="12.75">
      <c r="A377" s="625"/>
      <c r="B377" s="625"/>
      <c r="C377" s="625"/>
      <c r="D377" s="1490" t="s">
        <v>1812</v>
      </c>
      <c r="E377" s="1490"/>
      <c r="F377" s="1490"/>
      <c r="G377" s="8"/>
    </row>
    <row r="378" spans="1:7" ht="12.75">
      <c r="A378" s="625"/>
      <c r="B378" s="625"/>
      <c r="C378" s="625"/>
      <c r="D378" s="1490"/>
      <c r="E378" s="1490"/>
      <c r="F378" s="1490"/>
      <c r="G378" s="8"/>
    </row>
    <row r="379" spans="1:7" ht="12.75">
      <c r="A379" s="625"/>
      <c r="B379" s="625"/>
      <c r="C379" s="625"/>
      <c r="D379" s="1490"/>
      <c r="E379" s="1490"/>
      <c r="F379" s="1490"/>
      <c r="G379" s="8"/>
    </row>
    <row r="380" spans="1:7" ht="12.75">
      <c r="A380" s="625"/>
      <c r="B380" s="625"/>
      <c r="C380" s="625"/>
      <c r="D380" s="1490"/>
      <c r="E380" s="1490"/>
      <c r="F380" s="1490"/>
      <c r="G380" s="8"/>
    </row>
    <row r="381" spans="1:7" ht="12.75">
      <c r="A381" s="625"/>
      <c r="B381" s="625"/>
      <c r="C381" s="625"/>
      <c r="D381" s="1490"/>
      <c r="E381" s="1490"/>
      <c r="F381" s="1490"/>
      <c r="G381" s="8"/>
    </row>
    <row r="382" spans="1:7" ht="12.75">
      <c r="A382" s="625"/>
      <c r="B382" s="625"/>
      <c r="C382" s="625"/>
      <c r="D382" s="1490"/>
      <c r="E382" s="1490"/>
      <c r="F382" s="1490"/>
      <c r="G382" s="8"/>
    </row>
    <row r="383" spans="1:7" ht="12.75">
      <c r="A383" s="625"/>
      <c r="B383" s="625"/>
      <c r="C383" s="625"/>
      <c r="D383" s="1490"/>
      <c r="E383" s="1490"/>
      <c r="F383" s="1490"/>
      <c r="G383" s="8"/>
    </row>
    <row r="384" spans="1:7" ht="12.75">
      <c r="A384" s="625"/>
      <c r="B384" s="625"/>
      <c r="C384" s="625"/>
      <c r="D384" s="1490"/>
      <c r="E384" s="1490"/>
      <c r="F384" s="1490"/>
      <c r="G384" s="8"/>
    </row>
    <row r="385" spans="1:7" ht="12.75">
      <c r="A385" s="625"/>
      <c r="B385" s="625"/>
      <c r="C385" s="625"/>
      <c r="D385" s="1490"/>
      <c r="E385" s="1490"/>
      <c r="F385" s="1490"/>
      <c r="G385" s="8"/>
    </row>
    <row r="386" spans="1:7" ht="13.7" customHeight="1">
      <c r="A386" s="625"/>
      <c r="B386" s="625"/>
      <c r="C386" s="625"/>
      <c r="D386" s="1491" t="s">
        <v>1816</v>
      </c>
      <c r="E386" s="1491"/>
      <c r="F386" s="1491"/>
      <c r="G386" s="8"/>
    </row>
    <row r="387" spans="1:7" ht="13.7" customHeight="1">
      <c r="A387" s="625"/>
      <c r="B387" s="625"/>
      <c r="C387" s="625"/>
      <c r="D387" s="1491"/>
      <c r="E387" s="1491"/>
      <c r="F387" s="1491"/>
      <c r="G387" s="8"/>
    </row>
    <row r="388" spans="1:7" ht="13.7" customHeight="1">
      <c r="A388" s="625"/>
      <c r="B388" s="625"/>
      <c r="C388" s="625"/>
      <c r="D388" s="1491"/>
      <c r="E388" s="1491"/>
      <c r="F388" s="1491"/>
      <c r="G388" s="8"/>
    </row>
    <row r="389" spans="1:7" ht="13.7" customHeight="1">
      <c r="A389" s="625"/>
      <c r="B389" s="625"/>
      <c r="C389" s="625"/>
      <c r="D389" s="1491"/>
      <c r="E389" s="1491"/>
      <c r="F389" s="1491"/>
      <c r="G389" s="8"/>
    </row>
    <row r="390" spans="1:7" ht="13.7" customHeight="1">
      <c r="A390" s="625"/>
      <c r="B390" s="625"/>
      <c r="C390" s="625"/>
      <c r="D390" s="1491"/>
      <c r="E390" s="1491"/>
      <c r="F390" s="1491"/>
      <c r="G390" s="8"/>
    </row>
    <row r="391" spans="1:7" ht="13.7" customHeight="1">
      <c r="A391" s="625"/>
      <c r="B391" s="625"/>
      <c r="C391" s="625"/>
      <c r="D391" s="1491"/>
      <c r="E391" s="1491"/>
      <c r="F391" s="1491"/>
      <c r="G391" s="8"/>
    </row>
    <row r="392" spans="1:7" ht="13.7" customHeight="1">
      <c r="A392" s="625"/>
      <c r="B392" s="625"/>
      <c r="C392" s="625"/>
      <c r="D392" s="1491"/>
      <c r="E392" s="1491"/>
      <c r="F392" s="1491"/>
      <c r="G392" s="8"/>
    </row>
    <row r="393" spans="1:7" ht="13.7" customHeight="1">
      <c r="A393" s="625"/>
      <c r="B393" s="625"/>
      <c r="C393" s="625"/>
      <c r="D393" s="1491"/>
      <c r="E393" s="1491"/>
      <c r="F393" s="1491"/>
      <c r="G393" s="8"/>
    </row>
    <row r="394" spans="1:7" ht="13.7" customHeight="1">
      <c r="A394" s="625"/>
      <c r="B394" s="625"/>
      <c r="C394" s="625"/>
      <c r="D394" s="1491"/>
      <c r="E394" s="1491"/>
      <c r="F394" s="1491"/>
      <c r="G394" s="8"/>
    </row>
    <row r="395" spans="1:7" ht="13.7" customHeight="1">
      <c r="A395" s="625"/>
      <c r="B395" s="625"/>
      <c r="C395" s="625"/>
      <c r="D395" s="1491"/>
      <c r="E395" s="1491"/>
      <c r="F395" s="1491"/>
      <c r="G395" s="8"/>
    </row>
    <row r="396" spans="1:7" ht="13.7" customHeight="1">
      <c r="A396" s="625"/>
      <c r="B396" s="625"/>
      <c r="C396" s="625"/>
      <c r="D396" s="1491"/>
      <c r="E396" s="1491"/>
      <c r="F396" s="1491"/>
      <c r="G396" s="8"/>
    </row>
    <row r="397" spans="1:7" ht="13.7" customHeight="1">
      <c r="A397" s="625"/>
      <c r="B397" s="625"/>
      <c r="C397" s="625"/>
      <c r="D397" s="1491"/>
      <c r="E397" s="1491"/>
      <c r="F397" s="1491"/>
      <c r="G397" s="8"/>
    </row>
    <row r="398" spans="1:7" ht="13.7" customHeight="1">
      <c r="A398" s="625"/>
      <c r="B398" s="625"/>
      <c r="C398" s="625"/>
      <c r="D398" s="1491"/>
      <c r="E398" s="1491"/>
      <c r="F398" s="1491"/>
      <c r="G398" s="8"/>
    </row>
    <row r="399" spans="1:7" ht="13.7" customHeight="1">
      <c r="A399" s="625"/>
      <c r="B399" s="625"/>
      <c r="C399" s="625"/>
      <c r="D399" s="1491"/>
      <c r="E399" s="1491"/>
      <c r="F399" s="1491"/>
      <c r="G399" s="8"/>
    </row>
    <row r="400" spans="1:7" ht="13.7" customHeight="1">
      <c r="A400" s="625"/>
      <c r="B400" s="625"/>
      <c r="C400" s="625"/>
      <c r="D400" s="1491"/>
      <c r="E400" s="1491"/>
      <c r="F400" s="1491"/>
      <c r="G400" s="8"/>
    </row>
    <row r="401" spans="1:7" ht="13.7" customHeight="1">
      <c r="A401" s="625"/>
      <c r="B401" s="625"/>
      <c r="C401" s="625"/>
      <c r="D401" s="1491"/>
      <c r="E401" s="1491"/>
      <c r="F401" s="1491"/>
      <c r="G401" s="8"/>
    </row>
    <row r="402" spans="1:7" ht="13.7" customHeight="1">
      <c r="A402" s="625"/>
      <c r="B402" s="625"/>
      <c r="C402" s="625"/>
      <c r="D402" s="1491"/>
      <c r="E402" s="1491"/>
      <c r="F402" s="1491"/>
      <c r="G402" s="8"/>
    </row>
    <row r="403" spans="1:7" ht="13.7" customHeight="1">
      <c r="A403" s="625"/>
      <c r="B403" s="625"/>
      <c r="C403" s="625"/>
      <c r="D403" s="1491"/>
      <c r="E403" s="1491"/>
      <c r="F403" s="1491"/>
      <c r="G403" s="8"/>
    </row>
    <row r="404" spans="1:7" ht="12.75">
      <c r="A404" s="625"/>
      <c r="B404" s="625"/>
      <c r="C404" s="625"/>
      <c r="D404" s="853"/>
      <c r="E404" s="8"/>
      <c r="F404" s="8"/>
      <c r="G404" s="8"/>
    </row>
    <row r="405" spans="1:7" ht="13.7" customHeight="1">
      <c r="A405" s="625"/>
      <c r="B405" s="1450" t="s">
        <v>136</v>
      </c>
      <c r="C405" s="625"/>
      <c r="D405" s="1491" t="s">
        <v>1813</v>
      </c>
      <c r="E405" s="1491"/>
      <c r="F405" s="1491"/>
      <c r="G405" s="8"/>
    </row>
    <row r="406" spans="1:7" ht="12.75">
      <c r="A406" s="625"/>
      <c r="B406" s="625"/>
      <c r="C406" s="625"/>
      <c r="D406" s="1491"/>
      <c r="E406" s="1491"/>
      <c r="F406" s="1491"/>
      <c r="G406" s="8"/>
    </row>
    <row r="407" spans="1:7" ht="12.75">
      <c r="A407" s="625"/>
      <c r="B407" s="625"/>
      <c r="C407" s="625"/>
      <c r="D407" s="1406"/>
      <c r="E407" s="1406"/>
      <c r="F407" s="1406"/>
      <c r="G407" s="8"/>
    </row>
    <row r="408" spans="1:7" ht="12.75">
      <c r="A408" s="625"/>
      <c r="B408" s="1450" t="s">
        <v>136</v>
      </c>
      <c r="C408" s="625"/>
      <c r="D408" s="1496" t="s">
        <v>2211</v>
      </c>
      <c r="E408" s="1496"/>
      <c r="F408" s="1496"/>
      <c r="G408" s="8"/>
    </row>
    <row r="409" spans="1:7" ht="12.75">
      <c r="A409" s="625"/>
      <c r="B409" s="625"/>
      <c r="C409" s="625"/>
      <c r="D409" s="1496"/>
      <c r="E409" s="1496"/>
      <c r="F409" s="1496"/>
      <c r="G409" s="8"/>
    </row>
    <row r="410" spans="1:7" ht="12.75">
      <c r="A410" s="625"/>
      <c r="B410" s="625"/>
      <c r="C410" s="625"/>
      <c r="D410" s="1496"/>
      <c r="E410" s="1496"/>
      <c r="F410" s="1496"/>
      <c r="G410" s="8"/>
    </row>
    <row r="411" spans="1:7" ht="12.75">
      <c r="A411" s="625"/>
      <c r="B411" s="625"/>
      <c r="C411" s="625"/>
      <c r="D411" s="1496"/>
      <c r="E411" s="1496"/>
      <c r="F411" s="1496"/>
      <c r="G411" s="8"/>
    </row>
    <row r="412" spans="1:7" ht="12.75">
      <c r="A412" s="625"/>
      <c r="B412" s="625"/>
      <c r="C412" s="625"/>
      <c r="D412" s="1496"/>
      <c r="E412" s="1496"/>
      <c r="F412" s="1496"/>
      <c r="G412" s="8"/>
    </row>
    <row r="413" spans="1:7" ht="12.75">
      <c r="A413" s="625"/>
      <c r="B413" s="625"/>
      <c r="C413" s="625"/>
      <c r="D413" s="1496"/>
      <c r="E413" s="1496"/>
      <c r="F413" s="1496"/>
      <c r="G413" s="8"/>
    </row>
    <row r="414" spans="1:7" ht="14.45" customHeight="1">
      <c r="A414" s="431"/>
      <c r="B414" s="1450" t="s">
        <v>136</v>
      </c>
      <c r="C414" s="625"/>
      <c r="D414" s="1496" t="s">
        <v>2186</v>
      </c>
      <c r="E414" s="1496"/>
      <c r="F414" s="1496"/>
      <c r="G414" s="8"/>
    </row>
    <row r="415" spans="1:7" ht="14.25">
      <c r="A415" s="854"/>
      <c r="B415" s="854"/>
      <c r="C415" s="625"/>
      <c r="D415" s="1496"/>
      <c r="E415" s="1496"/>
      <c r="F415" s="1496"/>
      <c r="G415" s="8"/>
    </row>
    <row r="416" spans="1:7" ht="14.25">
      <c r="A416" s="854"/>
      <c r="B416" s="854"/>
      <c r="C416" s="625"/>
      <c r="D416" s="1496"/>
      <c r="E416" s="1496"/>
      <c r="F416" s="1496"/>
      <c r="G416" s="8"/>
    </row>
    <row r="417" spans="1:7" ht="14.25">
      <c r="A417" s="854"/>
      <c r="B417" s="854"/>
      <c r="C417" s="625"/>
      <c r="D417" s="1496"/>
      <c r="E417" s="1496"/>
      <c r="F417" s="1496"/>
      <c r="G417" s="8"/>
    </row>
    <row r="418" spans="1:7" ht="14.25" customHeight="1">
      <c r="A418" s="854"/>
      <c r="B418" s="854"/>
      <c r="C418" s="625"/>
      <c r="D418" s="1497" t="s">
        <v>2207</v>
      </c>
      <c r="E418" s="1497"/>
      <c r="F418" s="1497"/>
      <c r="G418" s="8"/>
    </row>
    <row r="419" spans="1:7" ht="12.75">
      <c r="A419" s="152"/>
      <c r="B419" s="152"/>
      <c r="C419" s="152"/>
      <c r="D419" s="155"/>
      <c r="E419" s="8"/>
      <c r="F419" s="8"/>
      <c r="G419" s="8"/>
    </row>
    <row r="420" spans="1:7" ht="14.45" customHeight="1">
      <c r="A420" s="431"/>
      <c r="B420" s="1450" t="s">
        <v>136</v>
      </c>
      <c r="C420" s="373"/>
      <c r="D420" s="1492" t="s">
        <v>1819</v>
      </c>
      <c r="E420" s="1492"/>
      <c r="F420" s="1492"/>
      <c r="G420" s="8"/>
    </row>
    <row r="421" spans="1:7" ht="14.25">
      <c r="A421" s="431"/>
      <c r="B421" s="431"/>
      <c r="C421" s="152"/>
      <c r="D421" s="1492"/>
      <c r="E421" s="1492"/>
      <c r="F421" s="1492"/>
      <c r="G421" s="8"/>
    </row>
    <row r="422" spans="1:7" ht="14.25">
      <c r="A422" s="431"/>
      <c r="B422" s="431"/>
      <c r="C422" s="1041"/>
      <c r="D422" s="1492"/>
      <c r="E422" s="1492"/>
      <c r="F422" s="1492"/>
      <c r="G422" s="8"/>
    </row>
    <row r="423" spans="1:7" ht="14.25">
      <c r="A423" s="431"/>
      <c r="B423" s="431"/>
      <c r="C423" s="1041"/>
      <c r="D423" s="1492"/>
      <c r="E423" s="1492"/>
      <c r="F423" s="1492"/>
      <c r="G423" s="8"/>
    </row>
    <row r="424" spans="1:7" ht="14.25">
      <c r="A424" s="431"/>
      <c r="B424" s="431"/>
      <c r="C424" s="1041"/>
      <c r="D424" s="1492"/>
      <c r="E424" s="1492"/>
      <c r="F424" s="1492"/>
      <c r="G424" s="8"/>
    </row>
    <row r="425" spans="1:7" ht="14.25">
      <c r="A425" s="431"/>
      <c r="B425" s="431"/>
      <c r="C425" s="1041"/>
      <c r="D425" s="1492"/>
      <c r="E425" s="1492"/>
      <c r="F425" s="1492"/>
      <c r="G425" s="8"/>
    </row>
    <row r="426" spans="1:7" ht="14.25">
      <c r="A426" s="431"/>
      <c r="B426" s="431"/>
      <c r="C426" s="1041"/>
      <c r="D426" s="1492"/>
      <c r="E426" s="1492"/>
      <c r="F426" s="1492"/>
      <c r="G426" s="8"/>
    </row>
    <row r="427" spans="1:7" ht="14.25">
      <c r="A427" s="431"/>
      <c r="B427" s="431"/>
      <c r="C427" s="1041"/>
      <c r="D427" s="1492"/>
      <c r="E427" s="1492"/>
      <c r="F427" s="1492"/>
      <c r="G427" s="8"/>
    </row>
    <row r="428" spans="1:7" ht="14.25">
      <c r="A428" s="431"/>
      <c r="B428" s="431"/>
      <c r="C428" s="1041"/>
      <c r="D428" s="1492"/>
      <c r="E428" s="1492"/>
      <c r="F428" s="1492"/>
      <c r="G428" s="8"/>
    </row>
    <row r="429" spans="1:7" ht="14.25">
      <c r="A429" s="431"/>
      <c r="B429" s="431"/>
      <c r="C429" s="1041"/>
      <c r="D429" s="1492"/>
      <c r="E429" s="1492"/>
      <c r="F429" s="1492"/>
      <c r="G429" s="8"/>
    </row>
    <row r="430" spans="1:7" ht="14.25">
      <c r="A430" s="431"/>
      <c r="B430" s="431"/>
      <c r="C430" s="1041"/>
      <c r="D430" s="1492"/>
      <c r="E430" s="1492"/>
      <c r="F430" s="1492"/>
      <c r="G430" s="8"/>
    </row>
    <row r="431" spans="1:7" ht="14.25">
      <c r="A431" s="431"/>
      <c r="B431" s="431"/>
      <c r="C431" s="1041"/>
      <c r="D431" s="1492"/>
      <c r="E431" s="1492"/>
      <c r="F431" s="1492"/>
      <c r="G431" s="8"/>
    </row>
    <row r="432" spans="1:7" ht="14.25">
      <c r="A432" s="431"/>
      <c r="B432" s="431"/>
      <c r="C432" s="1041"/>
      <c r="D432" s="1492"/>
      <c r="E432" s="1492"/>
      <c r="F432" s="1492"/>
      <c r="G432" s="8"/>
    </row>
    <row r="433" spans="1:7" ht="14.25">
      <c r="A433" s="431"/>
      <c r="B433" s="431"/>
      <c r="C433" s="1041"/>
      <c r="D433" s="1492"/>
      <c r="E433" s="1492"/>
      <c r="F433" s="1492"/>
      <c r="G433" s="8"/>
    </row>
    <row r="434" spans="1:7" ht="14.25">
      <c r="A434" s="431"/>
      <c r="B434" s="431"/>
      <c r="C434" s="1041"/>
      <c r="D434" s="1492"/>
      <c r="E434" s="1492"/>
      <c r="F434" s="1492"/>
      <c r="G434" s="8"/>
    </row>
    <row r="435" spans="1:7" ht="14.25">
      <c r="A435" s="431"/>
      <c r="B435" s="431"/>
      <c r="C435" s="1041"/>
      <c r="D435" s="1492"/>
      <c r="E435" s="1492"/>
      <c r="F435" s="1492"/>
      <c r="G435" s="8"/>
    </row>
    <row r="436" spans="1:7" ht="14.25">
      <c r="A436" s="431"/>
      <c r="B436" s="431"/>
      <c r="C436" s="1041"/>
      <c r="D436" s="1492"/>
      <c r="E436" s="1492"/>
      <c r="F436" s="1492"/>
      <c r="G436" s="8"/>
    </row>
    <row r="437" spans="1:7" ht="14.25">
      <c r="A437" s="431"/>
      <c r="B437" s="431"/>
      <c r="C437" s="1041"/>
      <c r="D437" s="1492"/>
      <c r="E437" s="1492"/>
      <c r="F437" s="1492"/>
      <c r="G437" s="8"/>
    </row>
    <row r="438" spans="1:7" ht="14.25">
      <c r="A438" s="431"/>
      <c r="B438" s="431"/>
      <c r="C438" s="1041"/>
      <c r="D438" s="1492"/>
      <c r="E438" s="1492"/>
      <c r="F438" s="1492"/>
      <c r="G438" s="8"/>
    </row>
    <row r="439" spans="1:7" ht="14.25">
      <c r="A439" s="431"/>
      <c r="B439" s="431"/>
      <c r="C439" s="1041"/>
      <c r="D439" s="1492"/>
      <c r="E439" s="1492"/>
      <c r="F439" s="1492"/>
      <c r="G439" s="8"/>
    </row>
    <row r="440" spans="1:7" ht="14.25">
      <c r="A440" s="431"/>
      <c r="B440" s="431"/>
      <c r="C440" s="1041"/>
      <c r="D440" s="1492"/>
      <c r="E440" s="1492"/>
      <c r="F440" s="1492"/>
      <c r="G440" s="8"/>
    </row>
    <row r="441" spans="1:7" ht="14.25">
      <c r="A441" s="431"/>
      <c r="B441" s="431"/>
      <c r="C441" s="1041"/>
      <c r="D441" s="1492"/>
      <c r="E441" s="1492"/>
      <c r="F441" s="1492"/>
      <c r="G441" s="8"/>
    </row>
    <row r="442" spans="1:7" ht="14.25">
      <c r="A442" s="431"/>
      <c r="B442" s="431"/>
      <c r="C442" s="1041"/>
      <c r="D442" s="1492"/>
      <c r="E442" s="1492"/>
      <c r="F442" s="1492"/>
      <c r="G442" s="8"/>
    </row>
    <row r="443" spans="1:7" ht="14.25">
      <c r="A443" s="431"/>
      <c r="B443" s="431"/>
      <c r="C443" s="1041"/>
      <c r="D443" s="1492"/>
      <c r="E443" s="1492"/>
      <c r="F443" s="1492"/>
      <c r="G443" s="8"/>
    </row>
    <row r="444" spans="1:7" ht="14.25">
      <c r="A444" s="431"/>
      <c r="B444" s="431"/>
      <c r="C444" s="1041"/>
      <c r="D444" s="1492"/>
      <c r="E444" s="1492"/>
      <c r="F444" s="1492"/>
      <c r="G444" s="8"/>
    </row>
    <row r="445" spans="1:7" ht="14.25">
      <c r="A445" s="431"/>
      <c r="B445" s="431"/>
      <c r="C445" s="1041"/>
      <c r="D445" s="1492"/>
      <c r="E445" s="1492"/>
      <c r="F445" s="1492"/>
      <c r="G445" s="8"/>
    </row>
    <row r="446" spans="1:7" ht="14.25">
      <c r="A446" s="431"/>
      <c r="B446" s="431"/>
      <c r="C446" s="1041"/>
      <c r="D446" s="1492"/>
      <c r="E446" s="1492"/>
      <c r="F446" s="1492"/>
      <c r="G446" s="8"/>
    </row>
    <row r="447" spans="1:7" ht="14.25">
      <c r="A447" s="431"/>
      <c r="B447" s="431"/>
      <c r="C447" s="1041"/>
      <c r="D447" s="1492"/>
      <c r="E447" s="1492"/>
      <c r="F447" s="1492"/>
      <c r="G447" s="8"/>
    </row>
    <row r="448" spans="1:7" ht="14.25">
      <c r="A448" s="431"/>
      <c r="B448" s="431"/>
      <c r="C448" s="1041"/>
      <c r="D448" s="1492"/>
      <c r="E448" s="1492"/>
      <c r="F448" s="1492"/>
      <c r="G448" s="8"/>
    </row>
    <row r="449" spans="1:7" ht="14.25">
      <c r="A449" s="431"/>
      <c r="B449" s="431"/>
      <c r="C449" s="1041"/>
      <c r="D449" s="1492"/>
      <c r="E449" s="1492"/>
      <c r="F449" s="1492"/>
      <c r="G449" s="8"/>
    </row>
    <row r="450" spans="1:7" ht="12.75" hidden="1">
      <c r="A450" s="152"/>
      <c r="B450" s="152"/>
      <c r="C450" s="152"/>
      <c r="D450" s="1492"/>
      <c r="E450" s="1492"/>
      <c r="F450" s="1492"/>
      <c r="G450" s="8"/>
    </row>
    <row r="451" spans="1:7" ht="12.75" hidden="1">
      <c r="A451" s="152"/>
      <c r="B451" s="152"/>
      <c r="C451" s="152"/>
      <c r="D451" s="155"/>
      <c r="E451" s="40"/>
      <c r="F451" s="40"/>
      <c r="G451" s="40"/>
    </row>
    <row r="452" spans="1:7" ht="14.25">
      <c r="A452" s="431"/>
      <c r="B452" s="1450" t="s">
        <v>136</v>
      </c>
      <c r="C452" s="373"/>
      <c r="D452" s="1489" t="s">
        <v>1817</v>
      </c>
      <c r="E452" s="1489"/>
      <c r="F452" s="1489"/>
      <c r="G452" s="8"/>
    </row>
    <row r="453" spans="1:7" ht="12.75">
      <c r="A453" s="152"/>
      <c r="B453" s="152"/>
      <c r="C453" s="152"/>
      <c r="D453" s="1494" t="s">
        <v>2182</v>
      </c>
      <c r="E453" s="1494"/>
      <c r="F453" s="1494"/>
      <c r="G453" s="8"/>
    </row>
    <row r="454" spans="1:7" ht="13.7" customHeight="1">
      <c r="A454" s="152"/>
      <c r="B454" s="152"/>
      <c r="C454" s="152"/>
      <c r="D454" s="1495" t="s">
        <v>2183</v>
      </c>
      <c r="E454" s="1493"/>
      <c r="F454" s="1493"/>
      <c r="G454" s="8"/>
    </row>
    <row r="455" spans="1:7" ht="13.7" customHeight="1">
      <c r="A455" s="1041"/>
      <c r="B455" s="1041"/>
      <c r="C455" s="1041"/>
      <c r="D455" s="1493"/>
      <c r="E455" s="1493"/>
      <c r="F455" s="1493"/>
      <c r="G455" s="8"/>
    </row>
    <row r="456" spans="1:7" ht="13.7" customHeight="1">
      <c r="A456" s="1041"/>
      <c r="B456" s="1041"/>
      <c r="C456" s="1041"/>
      <c r="D456" s="1493"/>
      <c r="E456" s="1493"/>
      <c r="F456" s="1493"/>
      <c r="G456" s="8"/>
    </row>
    <row r="457" spans="1:7" ht="12.75">
      <c r="A457" s="152"/>
      <c r="B457" s="152"/>
      <c r="C457" s="152"/>
      <c r="D457" s="155"/>
      <c r="E457" s="8"/>
      <c r="F457" s="8"/>
      <c r="G457" s="8"/>
    </row>
    <row r="458" spans="1:7" ht="14.45" customHeight="1">
      <c r="A458" s="431"/>
      <c r="B458" s="1450" t="s">
        <v>136</v>
      </c>
      <c r="C458" s="373"/>
      <c r="D458" s="1492" t="s">
        <v>1820</v>
      </c>
      <c r="E458" s="1492"/>
      <c r="F458" s="1492"/>
      <c r="G458" s="8"/>
    </row>
    <row r="459" spans="1:7" ht="12.75">
      <c r="A459" s="152"/>
      <c r="B459" s="152"/>
      <c r="C459" s="152"/>
      <c r="D459" s="1492"/>
      <c r="E459" s="1492"/>
      <c r="F459" s="1492"/>
      <c r="G459" s="8"/>
    </row>
    <row r="460" spans="1:7" ht="12.75">
      <c r="A460" s="152"/>
      <c r="B460" s="152"/>
      <c r="C460" s="152"/>
      <c r="D460" s="1492"/>
      <c r="E460" s="1492"/>
      <c r="F460" s="1492"/>
      <c r="G460" s="8"/>
    </row>
    <row r="461" spans="1:7" ht="12.75">
      <c r="A461" s="1041"/>
      <c r="B461" s="1041"/>
      <c r="C461" s="1041"/>
      <c r="D461" s="1039"/>
      <c r="E461" s="1039"/>
      <c r="F461" s="1039"/>
      <c r="G461" s="8"/>
    </row>
    <row r="462" spans="1:7" ht="14.25">
      <c r="A462" s="152"/>
      <c r="B462" s="1450" t="s">
        <v>136</v>
      </c>
      <c r="C462" s="431"/>
      <c r="D462" s="1495" t="s">
        <v>1990</v>
      </c>
      <c r="E462" s="1493"/>
      <c r="F462" s="1493"/>
      <c r="G462" s="8"/>
    </row>
    <row r="463" spans="1:7" ht="12.75">
      <c r="A463" s="152"/>
      <c r="B463" s="152"/>
      <c r="C463" s="152"/>
      <c r="D463" s="1493"/>
      <c r="E463" s="1493"/>
      <c r="F463" s="1493"/>
      <c r="G463" s="8"/>
    </row>
    <row r="464" spans="1:7" ht="12.75">
      <c r="A464" s="152"/>
      <c r="B464" s="152"/>
      <c r="C464" s="152"/>
      <c r="D464" s="155"/>
      <c r="E464" s="735"/>
      <c r="F464" s="8"/>
      <c r="G464" s="8"/>
    </row>
    <row r="465" spans="1:7" ht="14.25">
      <c r="A465" s="152"/>
      <c r="B465" s="1450" t="s">
        <v>136</v>
      </c>
      <c r="C465" s="431"/>
      <c r="D465" s="1493" t="s">
        <v>1821</v>
      </c>
      <c r="E465" s="1493"/>
      <c r="F465" s="1493"/>
      <c r="G465" s="8"/>
    </row>
    <row r="466" spans="1:7" ht="12.75">
      <c r="A466" s="152"/>
      <c r="B466" s="152"/>
      <c r="C466" s="152"/>
      <c r="D466" s="1493"/>
      <c r="E466" s="1493"/>
      <c r="F466" s="1493"/>
      <c r="G466" s="8"/>
    </row>
    <row r="467" spans="1:7" ht="12.75">
      <c r="A467" s="152"/>
      <c r="B467" s="152"/>
      <c r="C467" s="152"/>
      <c r="D467" s="1493"/>
      <c r="E467" s="1493"/>
      <c r="F467" s="1493"/>
      <c r="G467" s="8"/>
    </row>
    <row r="468" spans="1:7" ht="12.75">
      <c r="A468" s="1041"/>
      <c r="B468" s="1041"/>
      <c r="C468" s="1041"/>
      <c r="D468" s="1493"/>
      <c r="E468" s="1493"/>
      <c r="F468" s="1493"/>
      <c r="G468" s="8"/>
    </row>
    <row r="469" spans="1:7" ht="12.75">
      <c r="A469" s="1041"/>
      <c r="B469" s="1450" t="s">
        <v>136</v>
      </c>
      <c r="C469" s="1041"/>
      <c r="D469" s="1493"/>
      <c r="E469" s="1493"/>
      <c r="F469" s="1493"/>
      <c r="G469" s="8"/>
    </row>
    <row r="470" spans="1:7" ht="12.75">
      <c r="A470" s="1041"/>
      <c r="B470" s="1041"/>
      <c r="C470" s="1041"/>
      <c r="D470" s="1493"/>
      <c r="E470" s="1493"/>
      <c r="F470" s="1493"/>
      <c r="G470" s="8"/>
    </row>
    <row r="471" spans="1:7" ht="12.75">
      <c r="A471" s="1041"/>
      <c r="B471" s="1041"/>
      <c r="C471" s="1041"/>
      <c r="D471" s="1493"/>
      <c r="E471" s="1493"/>
      <c r="F471" s="1493"/>
      <c r="G471" s="8"/>
    </row>
    <row r="472" spans="1:7" ht="12.75">
      <c r="A472" s="1041"/>
      <c r="B472" s="1450" t="s">
        <v>136</v>
      </c>
      <c r="C472" s="1041"/>
      <c r="D472" s="1493"/>
      <c r="E472" s="1493"/>
      <c r="F472" s="1493"/>
      <c r="G472" s="8"/>
    </row>
    <row r="473" spans="1:7" ht="12.75">
      <c r="A473" s="1041"/>
      <c r="B473" s="1041"/>
      <c r="C473" s="1041"/>
      <c r="D473" s="1493"/>
      <c r="E473" s="1493"/>
      <c r="F473" s="1493"/>
      <c r="G473" s="8"/>
    </row>
    <row r="474" spans="1:7" ht="12.75">
      <c r="A474" s="1041"/>
      <c r="B474" s="1041"/>
      <c r="C474" s="1041"/>
      <c r="D474" s="1493"/>
      <c r="E474" s="1493"/>
      <c r="F474" s="1493"/>
      <c r="G474" s="8"/>
    </row>
    <row r="475" spans="1:7" ht="12.75">
      <c r="A475" s="1041"/>
      <c r="B475" s="1041"/>
      <c r="C475" s="1041"/>
      <c r="D475" s="1493"/>
      <c r="E475" s="1493"/>
      <c r="F475" s="1493"/>
      <c r="G475" s="8"/>
    </row>
    <row r="476" spans="1:7" ht="12.75">
      <c r="A476" s="1041"/>
      <c r="B476" s="1450" t="s">
        <v>136</v>
      </c>
      <c r="C476" s="1041"/>
      <c r="D476" s="1493"/>
      <c r="E476" s="1493"/>
      <c r="F476" s="1493"/>
      <c r="G476" s="8"/>
    </row>
    <row r="477" spans="1:7" ht="12.75">
      <c r="A477" s="1041"/>
      <c r="B477" s="1041"/>
      <c r="C477" s="1041"/>
      <c r="D477" s="1493"/>
      <c r="E477" s="1493"/>
      <c r="F477" s="1493"/>
      <c r="G477" s="8"/>
    </row>
    <row r="478" spans="1:7" ht="12.75">
      <c r="A478" s="1041"/>
      <c r="B478" s="1450" t="s">
        <v>136</v>
      </c>
      <c r="C478" s="1041"/>
      <c r="D478" s="1493"/>
      <c r="E478" s="1493"/>
      <c r="F478" s="1493"/>
      <c r="G478" s="8"/>
    </row>
    <row r="479" spans="1:7" ht="12.75">
      <c r="A479" s="1041"/>
      <c r="B479" s="14"/>
      <c r="C479" s="1041"/>
      <c r="D479" s="1493"/>
      <c r="E479" s="1493"/>
      <c r="F479" s="1493"/>
      <c r="G479" s="8"/>
    </row>
    <row r="480" spans="1:7" ht="13.7" customHeight="1">
      <c r="A480" s="152"/>
      <c r="B480" s="1450" t="s">
        <v>136</v>
      </c>
      <c r="C480" s="152"/>
      <c r="D480" s="1493" t="s">
        <v>1822</v>
      </c>
      <c r="E480" s="1493"/>
      <c r="F480" s="1493"/>
      <c r="G480" s="8"/>
    </row>
    <row r="481" spans="1:7" ht="12.75">
      <c r="A481" s="152"/>
      <c r="B481" s="152"/>
      <c r="C481" s="152"/>
      <c r="D481" s="1493"/>
      <c r="E481" s="1493"/>
      <c r="F481" s="1493"/>
      <c r="G481" s="8"/>
    </row>
    <row r="482" spans="1:7" ht="12.75">
      <c r="A482" s="152"/>
      <c r="B482" s="152"/>
      <c r="C482" s="152"/>
      <c r="D482" s="1493"/>
      <c r="E482" s="1493"/>
      <c r="F482" s="1493"/>
      <c r="G482" s="8"/>
    </row>
    <row r="483" spans="1:7" ht="12.75">
      <c r="A483" s="152"/>
      <c r="B483" s="152"/>
      <c r="C483" s="152"/>
      <c r="D483" s="1493"/>
      <c r="E483" s="1493"/>
      <c r="F483" s="1493"/>
      <c r="G483" s="8"/>
    </row>
    <row r="484" spans="1:7" ht="12.75">
      <c r="A484" s="152"/>
      <c r="B484" s="152"/>
      <c r="C484" s="152"/>
      <c r="D484" s="1493"/>
      <c r="E484" s="1493"/>
      <c r="F484" s="1493"/>
      <c r="G484" s="8"/>
    </row>
    <row r="485" spans="1:7" ht="12.75">
      <c r="A485" s="152"/>
      <c r="B485" s="152"/>
      <c r="C485" s="152"/>
      <c r="D485" s="155"/>
      <c r="E485" s="8"/>
      <c r="F485" s="8"/>
      <c r="G485" s="8"/>
    </row>
    <row r="486" spans="1:7" ht="12.75">
      <c r="A486" s="152"/>
      <c r="B486" s="1450" t="s">
        <v>136</v>
      </c>
      <c r="C486" s="152"/>
      <c r="D486" s="1498" t="s">
        <v>1610</v>
      </c>
      <c r="E486" s="1498"/>
      <c r="F486" s="1498"/>
      <c r="G486" s="8"/>
    </row>
    <row r="487" spans="1:7" ht="12.75">
      <c r="A487" s="155"/>
      <c r="B487" s="155"/>
      <c r="C487" s="14"/>
      <c r="D487" s="294"/>
      <c r="E487" s="294"/>
      <c r="F487" s="294"/>
    </row>
    <row r="488" spans="1:7" ht="12.75">
      <c r="A488" s="1504" t="s">
        <v>1564</v>
      </c>
      <c r="B488" s="1504"/>
      <c r="C488" s="1504"/>
      <c r="D488" s="1504"/>
      <c r="E488" s="1504"/>
      <c r="F488" s="1504"/>
      <c r="G488" s="1504"/>
    </row>
    <row r="489" spans="1:7" ht="12.75">
      <c r="A489" s="155"/>
      <c r="B489" s="155"/>
      <c r="C489" s="14"/>
      <c r="D489" s="294"/>
      <c r="E489" s="294"/>
      <c r="F489" s="294"/>
    </row>
    <row r="490" spans="1:7" ht="12.75">
      <c r="A490" s="152"/>
      <c r="B490" s="152"/>
      <c r="C490" s="14"/>
      <c r="D490" s="1499" t="s">
        <v>1265</v>
      </c>
      <c r="E490" s="1499"/>
      <c r="F490" s="1499"/>
    </row>
    <row r="491" spans="1:7" ht="12.75">
      <c r="D491" s="1500" t="s">
        <v>1602</v>
      </c>
      <c r="E491" s="1500"/>
      <c r="F491" s="1500"/>
    </row>
    <row r="492" spans="1:7" ht="14.25">
      <c r="A492" s="431"/>
      <c r="B492" s="431"/>
      <c r="C492" s="14"/>
      <c r="D492" s="695"/>
      <c r="E492" s="294"/>
      <c r="F492" s="294"/>
    </row>
    <row r="493" spans="1:7" ht="14.25">
      <c r="A493" s="431"/>
      <c r="B493" s="1450" t="s">
        <v>136</v>
      </c>
      <c r="C493" s="14"/>
      <c r="D493" s="1501" t="s">
        <v>1823</v>
      </c>
      <c r="E493" s="1501"/>
      <c r="F493" s="1501"/>
    </row>
    <row r="494" spans="1:7" ht="14.25">
      <c r="A494" s="431"/>
      <c r="B494" s="431"/>
      <c r="C494" s="14"/>
      <c r="D494" s="1501"/>
      <c r="E494" s="1501"/>
      <c r="F494" s="1501"/>
    </row>
    <row r="495" spans="1:7" ht="14.25">
      <c r="A495" s="431"/>
      <c r="B495" s="431"/>
      <c r="C495" s="14"/>
      <c r="D495" s="299"/>
      <c r="E495" s="294"/>
      <c r="F495" s="294"/>
    </row>
    <row r="496" spans="1:7" ht="14.25">
      <c r="A496" s="596"/>
      <c r="B496" s="1450" t="s">
        <v>136</v>
      </c>
      <c r="D496" s="1502" t="s">
        <v>2208</v>
      </c>
      <c r="E496" s="1503"/>
      <c r="F496" s="1503"/>
    </row>
    <row r="497" spans="1:7" ht="14.25">
      <c r="A497" s="596"/>
      <c r="B497" s="596"/>
      <c r="D497" s="1503"/>
      <c r="E497" s="1503"/>
      <c r="F497" s="1503"/>
    </row>
    <row r="498" spans="1:7" ht="14.25">
      <c r="A498" s="596"/>
      <c r="B498" s="596"/>
      <c r="D498" s="1503"/>
      <c r="E498" s="1503"/>
      <c r="F498" s="1503"/>
      <c r="G498" s="2"/>
    </row>
    <row r="499" spans="1:7" ht="14.25">
      <c r="A499" s="596"/>
      <c r="B499" s="596"/>
      <c r="D499" s="1503"/>
      <c r="E499" s="1503"/>
      <c r="F499" s="1503"/>
      <c r="G499" s="2"/>
    </row>
    <row r="500" spans="1:7" ht="12.75">
      <c r="A500" s="162"/>
      <c r="B500" s="162"/>
      <c r="G500" s="2"/>
    </row>
    <row r="501" spans="1:7" ht="14.25">
      <c r="A501" s="431"/>
      <c r="B501" s="1450" t="s">
        <v>136</v>
      </c>
      <c r="C501" s="14"/>
      <c r="D501" s="1489" t="s">
        <v>1825</v>
      </c>
      <c r="E501" s="1489"/>
      <c r="F501" s="1489"/>
      <c r="G501" s="2"/>
    </row>
    <row r="502" spans="1:7" ht="12.75">
      <c r="A502" s="152"/>
      <c r="B502" s="152"/>
      <c r="C502" s="14"/>
      <c r="D502" s="299"/>
      <c r="E502" s="294"/>
      <c r="F502" s="294"/>
      <c r="G502" s="2"/>
    </row>
    <row r="503" spans="1:7" ht="14.25">
      <c r="A503" s="431"/>
      <c r="B503" s="1450" t="s">
        <v>136</v>
      </c>
      <c r="C503" s="14"/>
      <c r="D503" s="1492" t="s">
        <v>1826</v>
      </c>
      <c r="E503" s="1492"/>
      <c r="F503" s="1492"/>
      <c r="G503" s="2"/>
    </row>
    <row r="504" spans="1:7" ht="12.75">
      <c r="A504" s="152"/>
      <c r="B504" s="152"/>
      <c r="C504" s="14"/>
      <c r="D504" s="1492"/>
      <c r="E504" s="1492"/>
      <c r="F504" s="1492"/>
      <c r="G504" s="2"/>
    </row>
    <row r="505" spans="1:7" ht="12.75">
      <c r="A505" s="152"/>
      <c r="B505" s="152"/>
      <c r="C505" s="14"/>
      <c r="D505" s="736"/>
      <c r="E505" s="294"/>
      <c r="F505" s="294"/>
      <c r="G505" s="2"/>
    </row>
    <row r="506" spans="1:7" ht="14.25">
      <c r="A506" s="431"/>
      <c r="B506" s="1450" t="s">
        <v>136</v>
      </c>
      <c r="C506" s="14"/>
      <c r="D506" s="1489" t="s">
        <v>1824</v>
      </c>
      <c r="E506" s="1489"/>
      <c r="F506" s="1489"/>
    </row>
    <row r="507" spans="1:7" ht="14.25">
      <c r="A507" s="431"/>
      <c r="B507" s="431"/>
      <c r="C507" s="14"/>
      <c r="D507" s="299"/>
      <c r="E507" s="294"/>
      <c r="F507" s="294"/>
    </row>
    <row r="508" spans="1:7" ht="12.75">
      <c r="A508" s="1504" t="s">
        <v>1565</v>
      </c>
      <c r="B508" s="1504"/>
      <c r="C508" s="1504"/>
      <c r="D508" s="1504"/>
      <c r="E508" s="1504"/>
      <c r="F508" s="1504"/>
      <c r="G508" s="1504"/>
    </row>
    <row r="509" spans="1:7" ht="12" customHeight="1">
      <c r="A509" s="431"/>
      <c r="B509" s="431"/>
      <c r="C509" s="14"/>
      <c r="D509" s="299"/>
      <c r="E509" s="294"/>
      <c r="F509" s="294"/>
    </row>
    <row r="510" spans="1:7" ht="12.75">
      <c r="A510" s="162"/>
      <c r="B510" s="1000" t="s">
        <v>1561</v>
      </c>
      <c r="C510" s="424"/>
      <c r="D510" s="1543" t="s">
        <v>1753</v>
      </c>
      <c r="E510" s="1543"/>
      <c r="F510" s="1543"/>
    </row>
    <row r="511" spans="1:7" ht="12.75">
      <c r="A511" s="162"/>
      <c r="C511" s="424"/>
      <c r="D511" s="1543"/>
      <c r="E511" s="1543"/>
      <c r="F511" s="1543"/>
    </row>
    <row r="512" spans="1:7" ht="12.75">
      <c r="A512" s="599"/>
      <c r="B512" s="599"/>
      <c r="C512" s="597"/>
      <c r="D512" s="1543"/>
      <c r="E512" s="1543"/>
      <c r="F512" s="1543"/>
    </row>
    <row r="513" spans="1:7" ht="12.75">
      <c r="A513" s="599"/>
      <c r="B513" s="599"/>
      <c r="C513" s="597"/>
      <c r="D513" s="1543"/>
      <c r="E513" s="1543"/>
      <c r="F513" s="1543"/>
    </row>
    <row r="514" spans="1:7" ht="12.75">
      <c r="A514" s="599"/>
      <c r="B514" s="599"/>
      <c r="C514" s="597"/>
    </row>
    <row r="515" spans="1:7" ht="14.25">
      <c r="A515" s="596"/>
      <c r="C515" s="597"/>
      <c r="D515" s="1430" t="s">
        <v>2287</v>
      </c>
      <c r="E515" s="1434"/>
      <c r="F515" s="1434"/>
    </row>
    <row r="516" spans="1:7" ht="12.75">
      <c r="A516" s="599"/>
      <c r="B516" s="1450" t="s">
        <v>136</v>
      </c>
      <c r="C516" s="597"/>
      <c r="D516" s="1544" t="s">
        <v>1742</v>
      </c>
      <c r="E516" s="1544"/>
      <c r="F516" s="1544"/>
      <c r="G516" s="2"/>
    </row>
    <row r="517" spans="1:7" ht="12.75">
      <c r="A517" s="599"/>
      <c r="B517" s="599"/>
      <c r="C517" s="597"/>
      <c r="D517" s="1544"/>
      <c r="E517" s="1544"/>
      <c r="F517" s="1544"/>
      <c r="G517" s="2"/>
    </row>
    <row r="518" spans="1:7" ht="12.75">
      <c r="A518" s="599"/>
      <c r="B518" s="599"/>
      <c r="C518" s="597"/>
      <c r="D518" s="1544"/>
      <c r="E518" s="1544"/>
      <c r="F518" s="1544"/>
      <c r="G518" s="2"/>
    </row>
    <row r="519" spans="1:7" ht="12.75">
      <c r="A519" s="599"/>
      <c r="B519" s="599"/>
      <c r="C519" s="597"/>
      <c r="D519" s="1544"/>
      <c r="E519" s="1544"/>
      <c r="F519" s="1544"/>
      <c r="G519" s="2"/>
    </row>
    <row r="520" spans="1:7" ht="12.75">
      <c r="A520" s="599"/>
      <c r="B520" s="599"/>
      <c r="C520" s="597"/>
      <c r="D520" s="1544"/>
      <c r="E520" s="1544"/>
      <c r="F520" s="1544"/>
      <c r="G520" s="2"/>
    </row>
    <row r="521" spans="1:7" ht="12.75">
      <c r="A521" s="599"/>
      <c r="B521" s="599"/>
      <c r="C521" s="597"/>
      <c r="D521" s="1429"/>
      <c r="E521" s="1429"/>
      <c r="F521" s="1429"/>
      <c r="G521" s="2"/>
    </row>
    <row r="522" spans="1:7" ht="12.75">
      <c r="A522" s="599"/>
      <c r="B522" s="1450" t="s">
        <v>136</v>
      </c>
      <c r="C522" s="597"/>
      <c r="D522" s="1518" t="s">
        <v>2288</v>
      </c>
      <c r="E522" s="1518"/>
      <c r="F522" s="1518"/>
    </row>
    <row r="523" spans="1:7" ht="12.75">
      <c r="A523" s="599"/>
      <c r="B523" s="599"/>
      <c r="C523" s="597"/>
      <c r="D523" s="1518"/>
      <c r="E523" s="1518"/>
      <c r="F523" s="1518"/>
    </row>
    <row r="524" spans="1:7" ht="12.75">
      <c r="A524" s="599"/>
      <c r="B524" s="599"/>
      <c r="C524" s="597"/>
      <c r="D524" s="1434"/>
      <c r="E524" s="1434"/>
      <c r="F524" s="1434"/>
    </row>
    <row r="525" spans="1:7" ht="12.75">
      <c r="A525" s="599"/>
      <c r="B525" s="1450" t="s">
        <v>136</v>
      </c>
      <c r="C525" s="597"/>
      <c r="D525" s="1544" t="s">
        <v>1740</v>
      </c>
      <c r="E525" s="1544"/>
      <c r="F525" s="1544"/>
    </row>
    <row r="526" spans="1:7" ht="12.75">
      <c r="A526" s="599"/>
      <c r="B526" s="599"/>
      <c r="C526" s="597"/>
      <c r="D526" s="1544"/>
      <c r="E526" s="1544"/>
      <c r="F526" s="1544"/>
    </row>
    <row r="527" spans="1:7" ht="12.75">
      <c r="A527" s="599"/>
      <c r="B527" s="599"/>
      <c r="C527" s="597"/>
      <c r="D527" s="1544"/>
      <c r="E527" s="1544"/>
      <c r="F527" s="1544"/>
      <c r="G527" s="2"/>
    </row>
    <row r="528" spans="1:7" ht="12.75">
      <c r="A528" s="599"/>
      <c r="B528" s="599"/>
      <c r="C528" s="597"/>
      <c r="D528" s="1544"/>
      <c r="E528" s="1544"/>
      <c r="F528" s="1544"/>
      <c r="G528" s="2"/>
    </row>
    <row r="529" spans="1:7" ht="12.75">
      <c r="A529" s="599"/>
      <c r="B529" s="599"/>
      <c r="C529" s="597"/>
      <c r="D529" s="1544"/>
      <c r="E529" s="1544"/>
      <c r="F529" s="1544"/>
      <c r="G529" s="2"/>
    </row>
    <row r="530" spans="1:7" ht="12.75">
      <c r="A530" s="599"/>
      <c r="B530" s="599"/>
      <c r="C530" s="597"/>
      <c r="D530" s="1544"/>
      <c r="E530" s="1544"/>
      <c r="F530" s="1544"/>
      <c r="G530" s="2"/>
    </row>
    <row r="531" spans="1:7" ht="12.75">
      <c r="A531" s="599"/>
      <c r="B531" s="599"/>
      <c r="C531" s="597"/>
      <c r="D531" s="1544"/>
      <c r="E531" s="1544"/>
      <c r="F531" s="1544"/>
      <c r="G531" s="2"/>
    </row>
    <row r="532" spans="1:7" ht="12.75">
      <c r="A532" s="599"/>
      <c r="B532" s="599"/>
      <c r="C532" s="597"/>
      <c r="D532" s="1544"/>
      <c r="E532" s="1544"/>
      <c r="F532" s="1544"/>
      <c r="G532" s="2"/>
    </row>
    <row r="533" spans="1:7" ht="12.75">
      <c r="A533" s="599"/>
      <c r="B533" s="599"/>
      <c r="C533" s="597"/>
      <c r="D533" s="1544"/>
      <c r="E533" s="1544"/>
      <c r="F533" s="1544"/>
      <c r="G533" s="2"/>
    </row>
    <row r="534" spans="1:7" ht="12.75">
      <c r="A534" s="599"/>
      <c r="B534" s="599"/>
      <c r="C534" s="597"/>
      <c r="D534" s="421"/>
      <c r="G534" s="2"/>
    </row>
    <row r="535" spans="1:7" ht="14.25">
      <c r="A535" s="431"/>
      <c r="B535" s="1450" t="s">
        <v>136</v>
      </c>
      <c r="C535" s="336"/>
      <c r="D535" s="1518" t="s">
        <v>1769</v>
      </c>
      <c r="E535" s="1518"/>
      <c r="F535" s="1518"/>
      <c r="G535" s="2"/>
    </row>
    <row r="536" spans="1:7" ht="12.75">
      <c r="A536" s="373"/>
      <c r="B536" s="373"/>
      <c r="C536" s="336"/>
      <c r="D536" s="1518"/>
      <c r="E536" s="1518"/>
      <c r="F536" s="1518"/>
      <c r="G536" s="2"/>
    </row>
    <row r="537" spans="1:7" ht="12.75">
      <c r="A537" s="599"/>
      <c r="B537" s="599"/>
      <c r="C537" s="597"/>
      <c r="D537" s="421"/>
      <c r="G537" s="2"/>
    </row>
    <row r="538" spans="1:7" ht="14.25">
      <c r="A538" s="596"/>
      <c r="B538" s="1450" t="s">
        <v>136</v>
      </c>
      <c r="D538" s="1544" t="s">
        <v>1741</v>
      </c>
      <c r="E538" s="1544"/>
      <c r="F538" s="1544"/>
      <c r="G538" s="2"/>
    </row>
    <row r="539" spans="1:7" ht="14.25">
      <c r="A539" s="596"/>
      <c r="B539" s="596"/>
      <c r="D539" s="1544"/>
      <c r="E539" s="1544"/>
      <c r="F539" s="1544"/>
      <c r="G539" s="2"/>
    </row>
    <row r="540" spans="1:7" ht="12.75">
      <c r="A540" s="162"/>
      <c r="B540" s="162"/>
      <c r="D540" s="1544"/>
      <c r="E540" s="1544"/>
      <c r="F540" s="1544"/>
    </row>
    <row r="541" spans="1:7" ht="12" customHeight="1">
      <c r="A541" s="735"/>
      <c r="B541" s="735"/>
      <c r="C541" s="423"/>
      <c r="E541" s="421"/>
    </row>
    <row r="542" spans="1:7" ht="12.75">
      <c r="A542" s="1504" t="s">
        <v>1577</v>
      </c>
      <c r="B542" s="1504"/>
      <c r="C542" s="1504"/>
      <c r="D542" s="1504"/>
      <c r="E542" s="1504"/>
      <c r="F542" s="1504"/>
      <c r="G542" s="1504"/>
    </row>
    <row r="543" spans="1:7" ht="12" customHeight="1">
      <c r="A543" s="155"/>
      <c r="B543" s="155"/>
      <c r="C543" s="336"/>
      <c r="D543" s="294"/>
      <c r="E543" s="299"/>
      <c r="F543" s="294"/>
    </row>
    <row r="544" spans="1:7" ht="12.75">
      <c r="A544" s="152"/>
      <c r="B544" s="152"/>
      <c r="C544" s="336"/>
      <c r="D544" s="1505" t="s">
        <v>1611</v>
      </c>
      <c r="E544" s="1505"/>
      <c r="F544" s="1505"/>
    </row>
    <row r="545" spans="1:7" ht="12.75">
      <c r="A545" s="152"/>
      <c r="B545" s="152"/>
      <c r="C545" s="14"/>
      <c r="D545" s="294"/>
      <c r="E545" s="294"/>
      <c r="F545" s="294"/>
    </row>
    <row r="546" spans="1:7" ht="12.75">
      <c r="A546" s="152"/>
      <c r="B546" s="1450" t="s">
        <v>136</v>
      </c>
      <c r="C546" s="14"/>
      <c r="D546" s="1492" t="s">
        <v>1788</v>
      </c>
      <c r="E546" s="1492"/>
      <c r="F546" s="1492"/>
    </row>
    <row r="547" spans="1:7" ht="12.75">
      <c r="A547" s="152"/>
      <c r="B547" s="152"/>
      <c r="C547" s="14"/>
      <c r="D547" s="1492"/>
      <c r="E547" s="1492"/>
      <c r="F547" s="1492"/>
    </row>
    <row r="548" spans="1:7" ht="12" customHeight="1">
      <c r="A548" s="373"/>
      <c r="B548" s="373"/>
      <c r="C548" s="336"/>
      <c r="D548" s="299"/>
      <c r="E548" s="294"/>
      <c r="F548" s="294"/>
    </row>
    <row r="549" spans="1:7" ht="14.25">
      <c r="A549" s="431"/>
      <c r="B549" s="1450" t="s">
        <v>136</v>
      </c>
      <c r="C549" s="336"/>
      <c r="D549" s="1492" t="s">
        <v>1789</v>
      </c>
      <c r="E549" s="1492"/>
      <c r="F549" s="1492"/>
    </row>
    <row r="550" spans="1:7" ht="12.75">
      <c r="A550" s="373"/>
      <c r="B550" s="373"/>
      <c r="C550" s="336"/>
      <c r="D550" s="1492"/>
      <c r="E550" s="1492"/>
      <c r="F550" s="1492"/>
    </row>
    <row r="551" spans="1:7" ht="12" customHeight="1">
      <c r="A551" s="373"/>
      <c r="B551" s="373"/>
      <c r="C551" s="336"/>
      <c r="D551" s="299"/>
      <c r="E551" s="294"/>
      <c r="F551" s="294"/>
    </row>
    <row r="552" spans="1:7" ht="12.75">
      <c r="A552" s="1536" t="s">
        <v>1620</v>
      </c>
      <c r="B552" s="1536"/>
      <c r="C552" s="1536"/>
      <c r="D552" s="1536"/>
      <c r="E552" s="1536"/>
      <c r="F552" s="1536"/>
      <c r="G552" s="1536"/>
    </row>
    <row r="553" spans="1:7" ht="12" customHeight="1">
      <c r="A553" s="155"/>
      <c r="B553" s="155"/>
      <c r="C553" s="336"/>
      <c r="D553" s="299"/>
      <c r="E553" s="294"/>
      <c r="F553" s="294"/>
    </row>
    <row r="554" spans="1:7" ht="12.75">
      <c r="A554" s="152"/>
      <c r="B554" s="152"/>
      <c r="C554" s="336"/>
      <c r="D554" s="1505" t="s">
        <v>181</v>
      </c>
      <c r="E554" s="1505"/>
      <c r="F554" s="1505"/>
    </row>
    <row r="555" spans="1:7" ht="12.75">
      <c r="A555" s="152"/>
      <c r="B555" s="152"/>
      <c r="C555" s="336"/>
      <c r="D555" s="1489" t="s">
        <v>1765</v>
      </c>
      <c r="E555" s="1489"/>
      <c r="F555" s="1489"/>
    </row>
    <row r="556" spans="1:7" ht="12.75">
      <c r="A556" s="152"/>
      <c r="B556" s="152"/>
      <c r="C556" s="336"/>
      <c r="D556" s="299"/>
      <c r="E556" s="299"/>
      <c r="F556" s="299"/>
    </row>
    <row r="557" spans="1:7" ht="14.25">
      <c r="A557" s="431"/>
      <c r="B557" s="1000" t="s">
        <v>1561</v>
      </c>
      <c r="C557" s="336"/>
      <c r="D557" s="1489" t="s">
        <v>1258</v>
      </c>
      <c r="E557" s="1489"/>
      <c r="F557" s="1489"/>
    </row>
    <row r="558" spans="1:7" ht="12" customHeight="1">
      <c r="A558" s="373"/>
      <c r="B558" s="373"/>
      <c r="C558" s="336"/>
      <c r="D558" s="299"/>
      <c r="E558" s="2"/>
      <c r="F558" s="2"/>
      <c r="G558" s="2"/>
    </row>
    <row r="559" spans="1:7" ht="14.45" customHeight="1">
      <c r="A559" s="431"/>
      <c r="B559" s="1000" t="s">
        <v>1561</v>
      </c>
      <c r="C559" s="336"/>
      <c r="D559" s="1492" t="s">
        <v>1764</v>
      </c>
      <c r="E559" s="1492"/>
      <c r="F559" s="1492"/>
      <c r="G559" s="2"/>
    </row>
    <row r="560" spans="1:7" ht="12.75">
      <c r="A560" s="373"/>
      <c r="B560" s="373"/>
      <c r="C560" s="336"/>
      <c r="D560" s="1492"/>
      <c r="E560" s="1492"/>
      <c r="F560" s="1492"/>
      <c r="G560" s="2"/>
    </row>
    <row r="561" spans="1:7" ht="12" customHeight="1">
      <c r="A561" s="373"/>
      <c r="B561" s="373"/>
      <c r="C561" s="336"/>
      <c r="D561" s="299"/>
      <c r="E561" s="2"/>
      <c r="F561" s="2"/>
      <c r="G561" s="2"/>
    </row>
    <row r="562" spans="1:7" ht="14.25">
      <c r="A562" s="431"/>
      <c r="B562" s="1000" t="s">
        <v>1561</v>
      </c>
      <c r="C562" s="336"/>
      <c r="D562" s="1492" t="s">
        <v>1766</v>
      </c>
      <c r="E562" s="1492"/>
      <c r="F562" s="1492"/>
      <c r="G562" s="2"/>
    </row>
    <row r="563" spans="1:7" ht="12.75">
      <c r="A563" s="373"/>
      <c r="B563" s="373"/>
      <c r="C563" s="336"/>
      <c r="D563" s="1492"/>
      <c r="E563" s="1492"/>
      <c r="F563" s="1492"/>
      <c r="G563" s="2"/>
    </row>
    <row r="564" spans="1:7" ht="12" customHeight="1">
      <c r="A564" s="373"/>
      <c r="B564" s="373"/>
      <c r="C564" s="336"/>
      <c r="D564" s="299"/>
      <c r="E564" s="2"/>
      <c r="F564" s="2"/>
      <c r="G564" s="2"/>
    </row>
    <row r="565" spans="1:7" ht="14.25">
      <c r="A565" s="431"/>
      <c r="B565" s="1000" t="s">
        <v>1561</v>
      </c>
      <c r="C565" s="336"/>
      <c r="D565" s="1492" t="s">
        <v>1767</v>
      </c>
      <c r="E565" s="1492"/>
      <c r="F565" s="1492"/>
      <c r="G565" s="2"/>
    </row>
    <row r="566" spans="1:7" ht="12.75">
      <c r="A566" s="373"/>
      <c r="B566" s="373"/>
      <c r="C566" s="336"/>
      <c r="D566" s="1492"/>
      <c r="E566" s="1492"/>
      <c r="F566" s="1492"/>
      <c r="G566" s="2"/>
    </row>
    <row r="567" spans="1:7" ht="12" customHeight="1">
      <c r="A567" s="373"/>
      <c r="B567" s="373"/>
      <c r="C567" s="336"/>
      <c r="D567" s="299"/>
      <c r="E567" s="2"/>
      <c r="F567" s="2"/>
      <c r="G567" s="2"/>
    </row>
    <row r="568" spans="1:7" ht="14.45" customHeight="1">
      <c r="A568" s="431"/>
      <c r="B568" s="1000" t="s">
        <v>1561</v>
      </c>
      <c r="C568" s="336"/>
      <c r="D568" s="1492" t="s">
        <v>1768</v>
      </c>
      <c r="E568" s="1492"/>
      <c r="F568" s="1492"/>
      <c r="G568" s="2"/>
    </row>
    <row r="569" spans="1:7" ht="12.75">
      <c r="A569" s="373"/>
      <c r="B569" s="373"/>
      <c r="C569" s="336"/>
      <c r="D569" s="1492"/>
      <c r="E569" s="1492"/>
      <c r="F569" s="1492"/>
      <c r="G569" s="2"/>
    </row>
    <row r="570" spans="1:7" ht="12.75">
      <c r="A570" s="373"/>
      <c r="B570" s="373"/>
      <c r="C570" s="336"/>
      <c r="D570" s="1492"/>
      <c r="E570" s="1492"/>
      <c r="F570" s="1492"/>
      <c r="G570" s="2"/>
    </row>
    <row r="571" spans="1:7" ht="12.75">
      <c r="A571" s="373"/>
      <c r="B571" s="373"/>
      <c r="C571" s="336"/>
      <c r="D571" s="299"/>
      <c r="E571" s="2"/>
      <c r="F571" s="2"/>
      <c r="G571" s="2"/>
    </row>
    <row r="572" spans="1:7" ht="14.25">
      <c r="A572" s="431"/>
      <c r="B572" s="1000" t="s">
        <v>136</v>
      </c>
      <c r="C572" s="336"/>
      <c r="D572" s="1517" t="s">
        <v>1881</v>
      </c>
      <c r="E572" s="1518"/>
      <c r="F572" s="1518"/>
      <c r="G572" s="2"/>
    </row>
    <row r="573" spans="1:7" ht="12.75">
      <c r="A573" s="373"/>
      <c r="B573" s="373"/>
      <c r="C573" s="336"/>
      <c r="D573" s="1518"/>
      <c r="E573" s="1518"/>
      <c r="F573" s="1518"/>
      <c r="G573" s="2"/>
    </row>
    <row r="574" spans="1:7" ht="12.75">
      <c r="A574" s="373"/>
      <c r="B574" s="373"/>
      <c r="C574" s="336"/>
      <c r="D574" s="735"/>
      <c r="E574" s="294"/>
      <c r="F574" s="294"/>
      <c r="G574" s="2"/>
    </row>
    <row r="575" spans="1:7" ht="14.25">
      <c r="A575" s="431"/>
      <c r="B575" s="1000" t="s">
        <v>136</v>
      </c>
      <c r="C575" s="336"/>
      <c r="D575" s="1492" t="s">
        <v>1770</v>
      </c>
      <c r="E575" s="1492"/>
      <c r="F575" s="1492"/>
      <c r="G575" s="2"/>
    </row>
    <row r="576" spans="1:7" ht="12.75">
      <c r="A576" s="373"/>
      <c r="B576" s="373"/>
      <c r="C576" s="336"/>
      <c r="D576" s="1492"/>
      <c r="E576" s="1492"/>
      <c r="F576" s="1492"/>
      <c r="G576" s="2"/>
    </row>
    <row r="577" spans="1:7" ht="12" customHeight="1">
      <c r="A577" s="373"/>
      <c r="B577" s="373"/>
      <c r="C577" s="336"/>
      <c r="D577" s="299"/>
      <c r="E577" s="294"/>
      <c r="F577" s="294"/>
      <c r="G577" s="2"/>
    </row>
    <row r="578" spans="1:7" ht="14.25">
      <c r="A578" s="431"/>
      <c r="B578" s="1000" t="s">
        <v>1561</v>
      </c>
      <c r="C578" s="336"/>
      <c r="D578" s="1489" t="s">
        <v>1771</v>
      </c>
      <c r="E578" s="1489"/>
      <c r="F578" s="1489"/>
      <c r="G578" s="2"/>
    </row>
    <row r="579" spans="1:7" ht="14.25">
      <c r="A579" s="431"/>
      <c r="B579" s="431"/>
      <c r="C579" s="336"/>
      <c r="D579" s="1489" t="s">
        <v>1156</v>
      </c>
      <c r="E579" s="1489"/>
      <c r="F579" s="1489"/>
      <c r="G579" s="2"/>
    </row>
    <row r="580" spans="1:7" ht="12.75">
      <c r="A580" s="428"/>
      <c r="B580" s="428"/>
      <c r="C580" s="423"/>
      <c r="D580" s="294"/>
      <c r="E580" s="1509" t="s">
        <v>1772</v>
      </c>
      <c r="F580" s="1509"/>
      <c r="G580" s="2"/>
    </row>
    <row r="581" spans="1:7" ht="15" customHeight="1">
      <c r="A581" s="428"/>
      <c r="B581" s="428"/>
      <c r="C581" s="423"/>
      <c r="D581" s="1519" t="s">
        <v>2036</v>
      </c>
      <c r="E581" s="1520"/>
      <c r="F581" s="1520"/>
      <c r="G581" s="2"/>
    </row>
    <row r="582" spans="1:7" ht="12.75">
      <c r="A582" s="428"/>
      <c r="B582" s="428"/>
      <c r="C582" s="423"/>
      <c r="D582" s="1520"/>
      <c r="E582" s="1520"/>
      <c r="F582" s="1520"/>
      <c r="G582" s="2"/>
    </row>
    <row r="583" spans="1:7" ht="12.75">
      <c r="A583" s="428"/>
      <c r="B583" s="428"/>
      <c r="C583" s="423"/>
      <c r="D583" s="1520"/>
      <c r="E583" s="1520"/>
      <c r="F583" s="1520"/>
      <c r="G583" s="2"/>
    </row>
    <row r="584" spans="1:7" ht="12.75">
      <c r="A584" s="428"/>
      <c r="B584" s="428"/>
      <c r="C584" s="423"/>
      <c r="D584" s="1520"/>
      <c r="E584" s="1520"/>
      <c r="F584" s="1520"/>
      <c r="G584" s="2"/>
    </row>
    <row r="585" spans="1:7" ht="12.75">
      <c r="A585" s="428"/>
      <c r="B585" s="428"/>
      <c r="C585" s="423"/>
      <c r="D585" s="1520"/>
      <c r="E585" s="1520"/>
      <c r="F585" s="1520"/>
      <c r="G585" s="2"/>
    </row>
    <row r="586" spans="1:7" ht="12.75">
      <c r="A586" s="428"/>
      <c r="B586" s="428"/>
      <c r="C586" s="423"/>
      <c r="D586" s="1520"/>
      <c r="E586" s="1520"/>
      <c r="F586" s="1520"/>
      <c r="G586" s="2"/>
    </row>
    <row r="587" spans="1:7" ht="12.75">
      <c r="A587" s="428"/>
      <c r="B587" s="428"/>
      <c r="C587" s="423"/>
      <c r="D587" s="1520"/>
      <c r="E587" s="1520"/>
      <c r="F587" s="1520"/>
      <c r="G587" s="2"/>
    </row>
    <row r="588" spans="1:7" ht="12.75">
      <c r="A588" s="428"/>
      <c r="B588" s="428"/>
      <c r="C588" s="423"/>
      <c r="D588" s="1520"/>
      <c r="E588" s="1520"/>
      <c r="F588" s="1520"/>
      <c r="G588" s="2"/>
    </row>
    <row r="589" spans="1:7" ht="12.75">
      <c r="A589" s="428"/>
      <c r="B589" s="428"/>
      <c r="C589" s="423"/>
      <c r="D589" s="1520"/>
      <c r="E589" s="1520"/>
      <c r="F589" s="1520"/>
      <c r="G589" s="2"/>
    </row>
    <row r="590" spans="1:7" ht="12.75">
      <c r="A590" s="428"/>
      <c r="B590" s="428"/>
      <c r="C590" s="423"/>
      <c r="D590" s="1004"/>
      <c r="E590" s="1004"/>
      <c r="F590" s="1004"/>
      <c r="G590" s="2"/>
    </row>
    <row r="591" spans="1:7" ht="14.25">
      <c r="A591" s="596"/>
      <c r="B591" s="1000" t="s">
        <v>1561</v>
      </c>
      <c r="C591" s="423"/>
      <c r="D591" s="1521" t="s">
        <v>1773</v>
      </c>
      <c r="E591" s="1521"/>
      <c r="F591" s="1521"/>
      <c r="G591" s="2"/>
    </row>
    <row r="592" spans="1:7" ht="13.7" customHeight="1">
      <c r="A592" s="152"/>
      <c r="B592" s="152"/>
      <c r="C592" s="336"/>
      <c r="D592" s="1492" t="s">
        <v>1774</v>
      </c>
      <c r="E592" s="1492"/>
      <c r="F592" s="1492"/>
      <c r="G592" s="2"/>
    </row>
    <row r="593" spans="1:7" ht="12.75">
      <c r="A593" s="373"/>
      <c r="B593" s="373"/>
      <c r="C593" s="336"/>
      <c r="D593" s="1492"/>
      <c r="E593" s="1492"/>
      <c r="F593" s="1492"/>
      <c r="G593" s="2"/>
    </row>
    <row r="594" spans="1:7" ht="12.75">
      <c r="A594" s="373"/>
      <c r="B594" s="373"/>
      <c r="C594" s="336"/>
      <c r="D594" s="1492"/>
      <c r="E594" s="1492"/>
      <c r="F594" s="1492"/>
      <c r="G594" s="2"/>
    </row>
    <row r="595" spans="1:7" ht="12.75">
      <c r="A595" s="373"/>
      <c r="B595" s="373"/>
      <c r="C595" s="336"/>
      <c r="D595" s="1030"/>
      <c r="E595" s="1030"/>
      <c r="F595" s="1030"/>
      <c r="G595" s="2"/>
    </row>
    <row r="596" spans="1:7" ht="14.45" customHeight="1">
      <c r="A596" s="431"/>
      <c r="B596" s="1000" t="s">
        <v>1561</v>
      </c>
      <c r="C596" s="336"/>
      <c r="D596" s="1492" t="s">
        <v>1775</v>
      </c>
      <c r="E596" s="1492"/>
      <c r="F596" s="1492"/>
      <c r="G596" s="2"/>
    </row>
    <row r="597" spans="1:7" ht="14.25">
      <c r="A597" s="431"/>
      <c r="B597" s="431"/>
      <c r="C597" s="336"/>
      <c r="D597" s="1492"/>
      <c r="E597" s="1492"/>
      <c r="F597" s="1492"/>
      <c r="G597" s="2"/>
    </row>
    <row r="598" spans="1:7" ht="14.25">
      <c r="A598" s="431"/>
      <c r="B598" s="431"/>
      <c r="C598" s="336"/>
      <c r="D598" s="1492"/>
      <c r="E598" s="1492"/>
      <c r="F598" s="1492"/>
    </row>
    <row r="599" spans="1:7" ht="12.75">
      <c r="A599" s="373"/>
      <c r="B599" s="373"/>
      <c r="C599" s="336"/>
      <c r="D599" s="1492"/>
      <c r="E599" s="1492"/>
      <c r="F599" s="1492"/>
    </row>
    <row r="600" spans="1:7" ht="12.75">
      <c r="A600" s="373"/>
      <c r="B600" s="373"/>
      <c r="C600" s="336"/>
      <c r="D600" s="299"/>
      <c r="E600" s="294"/>
      <c r="F600" s="294"/>
    </row>
    <row r="601" spans="1:7" ht="12.75">
      <c r="A601" s="433"/>
      <c r="B601" s="1000" t="s">
        <v>136</v>
      </c>
      <c r="C601" s="311"/>
      <c r="D601" s="1483" t="s">
        <v>2115</v>
      </c>
      <c r="E601" s="1484"/>
      <c r="F601" s="1484"/>
      <c r="G601" s="300"/>
    </row>
    <row r="602" spans="1:7" ht="12.75">
      <c r="A602" s="433"/>
      <c r="B602" s="433"/>
      <c r="C602" s="311"/>
      <c r="D602" s="294"/>
      <c r="E602" s="294"/>
      <c r="F602" s="294"/>
      <c r="G602" s="300"/>
    </row>
    <row r="603" spans="1:7" ht="12.75">
      <c r="A603" s="373"/>
      <c r="B603" s="373"/>
      <c r="C603" s="336"/>
      <c r="D603" s="1009"/>
      <c r="E603" s="1009"/>
      <c r="F603" s="1009"/>
    </row>
    <row r="604" spans="1:7" ht="12.75">
      <c r="A604" s="1504" t="s">
        <v>1579</v>
      </c>
      <c r="B604" s="1504"/>
      <c r="C604" s="1504"/>
      <c r="D604" s="1504"/>
      <c r="E604" s="1504"/>
      <c r="F604" s="1504"/>
      <c r="G604" s="1504"/>
    </row>
    <row r="605" spans="1:7" ht="12.75">
      <c r="A605" s="373"/>
      <c r="B605" s="373"/>
      <c r="C605" s="336"/>
      <c r="D605" s="294"/>
      <c r="E605" s="294"/>
      <c r="F605" s="294"/>
    </row>
    <row r="606" spans="1:7" ht="12.75">
      <c r="A606" s="152"/>
      <c r="B606" s="152"/>
      <c r="C606" s="310"/>
      <c r="D606" s="1507" t="s">
        <v>182</v>
      </c>
      <c r="E606" s="1507"/>
      <c r="F606" s="1507"/>
      <c r="G606" s="300"/>
    </row>
    <row r="607" spans="1:7" ht="12.75">
      <c r="A607" s="152"/>
      <c r="B607" s="152"/>
      <c r="C607" s="310"/>
      <c r="D607" s="1513" t="s">
        <v>1642</v>
      </c>
      <c r="E607" s="1513"/>
      <c r="F607" s="1513"/>
      <c r="G607" s="300"/>
    </row>
    <row r="608" spans="1:7" ht="12.75">
      <c r="A608" s="152"/>
      <c r="B608" s="152"/>
      <c r="C608" s="310"/>
      <c r="D608" s="621"/>
      <c r="E608" s="294"/>
      <c r="F608" s="294"/>
      <c r="G608" s="300"/>
    </row>
    <row r="609" spans="1:7" ht="14.25">
      <c r="A609" s="431"/>
      <c r="B609" s="1000" t="s">
        <v>1561</v>
      </c>
      <c r="C609" s="14"/>
      <c r="D609" s="1513" t="s">
        <v>1259</v>
      </c>
      <c r="E609" s="1513"/>
      <c r="F609" s="1513"/>
      <c r="G609" s="300"/>
    </row>
    <row r="610" spans="1:7" ht="12.75">
      <c r="A610" s="33"/>
      <c r="B610" s="33"/>
      <c r="C610" s="14"/>
      <c r="D610" s="625"/>
      <c r="E610" s="294"/>
      <c r="F610" s="294"/>
      <c r="G610" s="300"/>
    </row>
    <row r="611" spans="1:7" ht="14.45" customHeight="1">
      <c r="A611" s="431"/>
      <c r="B611" s="1000" t="s">
        <v>1561</v>
      </c>
      <c r="C611" s="14"/>
      <c r="D611" s="1503" t="s">
        <v>1644</v>
      </c>
      <c r="E611" s="1503"/>
      <c r="F611" s="1503"/>
      <c r="G611" s="300"/>
    </row>
    <row r="612" spans="1:7" ht="14.45" customHeight="1">
      <c r="A612" s="431"/>
      <c r="B612" s="431"/>
      <c r="C612" s="14"/>
      <c r="D612" s="1503"/>
      <c r="E612" s="1503"/>
      <c r="F612" s="1503"/>
      <c r="G612" s="300"/>
    </row>
    <row r="613" spans="1:7" ht="14.25">
      <c r="A613" s="431"/>
      <c r="B613" s="431"/>
      <c r="C613" s="14"/>
      <c r="D613" s="1503"/>
      <c r="E613" s="1503"/>
      <c r="F613" s="1503"/>
      <c r="G613" s="300"/>
    </row>
    <row r="614" spans="1:7" ht="14.25">
      <c r="A614" s="431"/>
      <c r="B614" s="431"/>
      <c r="C614" s="14"/>
      <c r="D614" s="1008"/>
      <c r="E614" s="1008"/>
      <c r="F614" s="1008"/>
      <c r="G614" s="300"/>
    </row>
    <row r="615" spans="1:7" ht="14.25">
      <c r="A615" s="431"/>
      <c r="B615" s="1000" t="s">
        <v>136</v>
      </c>
      <c r="C615" s="14"/>
      <c r="D615" s="1503" t="s">
        <v>1643</v>
      </c>
      <c r="E615" s="1503"/>
      <c r="F615" s="1503"/>
      <c r="G615" s="300"/>
    </row>
    <row r="616" spans="1:7" ht="14.25">
      <c r="A616" s="431"/>
      <c r="B616" s="431"/>
      <c r="C616" s="14"/>
      <c r="D616" s="1503"/>
      <c r="E616" s="1503"/>
      <c r="F616" s="1503"/>
      <c r="G616" s="300"/>
    </row>
    <row r="617" spans="1:7" ht="14.25">
      <c r="A617" s="431"/>
      <c r="B617" s="431"/>
      <c r="C617" s="14"/>
      <c r="D617" s="1503"/>
      <c r="E617" s="1503"/>
      <c r="F617" s="1503"/>
      <c r="G617" s="300"/>
    </row>
    <row r="618" spans="1:7" ht="14.25">
      <c r="A618" s="431"/>
      <c r="B618" s="431"/>
      <c r="C618" s="14"/>
      <c r="D618" s="1503"/>
      <c r="E618" s="1503"/>
      <c r="F618" s="1503"/>
      <c r="G618" s="300"/>
    </row>
    <row r="619" spans="1:7" ht="14.25">
      <c r="A619" s="431"/>
      <c r="B619" s="431"/>
      <c r="C619" s="14"/>
      <c r="D619" s="621"/>
      <c r="E619" s="294"/>
      <c r="F619" s="294"/>
      <c r="G619" s="300"/>
    </row>
    <row r="620" spans="1:7" ht="14.25">
      <c r="A620" s="596"/>
      <c r="B620" s="1000" t="s">
        <v>1561</v>
      </c>
      <c r="D620" s="1503" t="s">
        <v>1645</v>
      </c>
      <c r="E620" s="1503"/>
      <c r="F620" s="1503"/>
      <c r="G620" s="300"/>
    </row>
    <row r="621" spans="1:7" ht="14.25">
      <c r="A621" s="596"/>
      <c r="B621" s="596"/>
      <c r="D621" s="1503"/>
      <c r="E621" s="1503"/>
      <c r="F621" s="1503"/>
      <c r="G621" s="300"/>
    </row>
    <row r="622" spans="1:7" ht="14.25">
      <c r="A622" s="431"/>
      <c r="B622" s="431"/>
      <c r="C622" s="14"/>
      <c r="D622" s="621"/>
      <c r="E622" s="294"/>
      <c r="F622" s="294"/>
      <c r="G622" s="300"/>
    </row>
    <row r="623" spans="1:7" ht="14.45" customHeight="1">
      <c r="A623" s="431"/>
      <c r="B623" s="1000" t="s">
        <v>136</v>
      </c>
      <c r="C623" s="14"/>
      <c r="D623" s="1513" t="s">
        <v>1651</v>
      </c>
      <c r="E623" s="1513"/>
      <c r="F623" s="1513"/>
      <c r="G623" s="300"/>
    </row>
    <row r="624" spans="1:7" ht="14.25">
      <c r="A624" s="431"/>
      <c r="B624" s="431"/>
      <c r="C624" s="14"/>
      <c r="D624" s="1513"/>
      <c r="E624" s="1513"/>
      <c r="F624" s="1513"/>
      <c r="G624" s="300"/>
    </row>
    <row r="625" spans="1:7" ht="14.25">
      <c r="A625" s="431"/>
      <c r="B625" s="431"/>
      <c r="C625" s="14"/>
      <c r="D625" s="621"/>
      <c r="E625" s="294"/>
      <c r="F625" s="294"/>
      <c r="G625" s="300"/>
    </row>
    <row r="626" spans="1:7" ht="14.25">
      <c r="A626" s="431"/>
      <c r="B626" s="1000" t="s">
        <v>1561</v>
      </c>
      <c r="C626" s="14"/>
      <c r="D626" s="1513" t="s">
        <v>1260</v>
      </c>
      <c r="E626" s="1513"/>
      <c r="F626" s="1513"/>
      <c r="G626" s="300"/>
    </row>
    <row r="627" spans="1:7" ht="12.75">
      <c r="A627" s="33"/>
      <c r="B627" s="33"/>
      <c r="C627" s="14"/>
      <c r="D627" s="294"/>
      <c r="E627" s="294"/>
      <c r="F627" s="294"/>
      <c r="G627" s="300"/>
    </row>
    <row r="628" spans="1:7" ht="12.75">
      <c r="A628" s="1504" t="s">
        <v>1581</v>
      </c>
      <c r="B628" s="1504"/>
      <c r="C628" s="1504"/>
      <c r="D628" s="1504"/>
      <c r="E628" s="1504"/>
      <c r="F628" s="1504"/>
      <c r="G628" s="1504"/>
    </row>
    <row r="629" spans="1:7" ht="12.75">
      <c r="A629" s="107"/>
      <c r="B629" s="107"/>
      <c r="C629" s="314"/>
      <c r="D629" s="295"/>
      <c r="E629" s="295"/>
      <c r="F629" s="295"/>
      <c r="G629" s="300"/>
    </row>
    <row r="630" spans="1:7" ht="12.75">
      <c r="A630" s="152"/>
      <c r="B630" s="152"/>
      <c r="C630" s="311"/>
      <c r="D630" s="1550" t="s">
        <v>1580</v>
      </c>
      <c r="E630" s="1550"/>
      <c r="F630" s="1550"/>
    </row>
    <row r="631" spans="1:7" ht="12.75">
      <c r="A631" s="152"/>
      <c r="B631" s="152"/>
      <c r="C631" s="311"/>
      <c r="D631" s="1484" t="s">
        <v>1612</v>
      </c>
      <c r="E631" s="1484"/>
      <c r="F631" s="1484"/>
    </row>
    <row r="632" spans="1:7" ht="12.75">
      <c r="A632" s="1033"/>
      <c r="B632" s="1033"/>
      <c r="C632" s="311"/>
      <c r="D632" s="1032"/>
      <c r="E632" s="1032"/>
      <c r="F632" s="1032"/>
    </row>
    <row r="633" spans="1:7" ht="14.25">
      <c r="A633" s="596"/>
      <c r="B633" s="1000" t="s">
        <v>1561</v>
      </c>
      <c r="D633" s="1563" t="s">
        <v>1790</v>
      </c>
      <c r="E633" s="1563"/>
      <c r="F633" s="1563"/>
    </row>
    <row r="634" spans="1:7" ht="12.75">
      <c r="A634" s="152"/>
      <c r="B634" s="152"/>
      <c r="C634" s="14"/>
      <c r="D634" s="1563"/>
      <c r="E634" s="1563"/>
      <c r="F634" s="1563"/>
    </row>
    <row r="635" spans="1:7" ht="12.75">
      <c r="A635" s="152"/>
      <c r="B635" s="152"/>
      <c r="C635" s="14"/>
      <c r="D635" s="1563"/>
      <c r="E635" s="1563"/>
      <c r="F635" s="1563"/>
    </row>
    <row r="636" spans="1:7" ht="12.75">
      <c r="A636" s="107"/>
      <c r="B636" s="107"/>
      <c r="C636" s="314"/>
      <c r="D636" s="295"/>
      <c r="E636" s="295"/>
      <c r="F636" s="295"/>
      <c r="G636" s="300"/>
    </row>
    <row r="637" spans="1:7" ht="12" customHeight="1">
      <c r="A637" s="1504" t="s">
        <v>1583</v>
      </c>
      <c r="B637" s="1504"/>
      <c r="C637" s="1504"/>
      <c r="D637" s="1504"/>
      <c r="E637" s="1504"/>
      <c r="F637" s="1504"/>
      <c r="G637" s="1504"/>
    </row>
    <row r="638" spans="1:7" ht="12.75">
      <c r="A638" s="155"/>
      <c r="B638" s="155"/>
      <c r="C638" s="14"/>
      <c r="D638" s="294"/>
      <c r="E638" s="294"/>
      <c r="F638" s="294"/>
      <c r="G638" s="300"/>
    </row>
    <row r="639" spans="1:7" ht="12.75">
      <c r="A639" s="152"/>
      <c r="B639" s="152"/>
      <c r="C639" s="315"/>
      <c r="D639" s="1505" t="s">
        <v>1582</v>
      </c>
      <c r="E639" s="1505"/>
      <c r="F639" s="1505"/>
      <c r="G639" s="300"/>
    </row>
    <row r="640" spans="1:7" ht="12.75">
      <c r="A640" s="433"/>
      <c r="B640" s="433"/>
      <c r="C640" s="311"/>
      <c r="D640" s="1489" t="s">
        <v>1791</v>
      </c>
      <c r="E640" s="1489"/>
      <c r="F640" s="1489"/>
      <c r="G640" s="300"/>
    </row>
    <row r="641" spans="1:7" ht="12.75">
      <c r="A641" s="433"/>
      <c r="B641" s="433"/>
      <c r="C641" s="311"/>
      <c r="D641" s="294"/>
      <c r="E641" s="294"/>
      <c r="F641" s="294"/>
      <c r="G641" s="300"/>
    </row>
    <row r="642" spans="1:7" ht="14.25">
      <c r="A642" s="431"/>
      <c r="B642" s="431"/>
      <c r="C642" s="14"/>
      <c r="D642" s="1550" t="s">
        <v>966</v>
      </c>
      <c r="E642" s="1550"/>
      <c r="F642" s="1550"/>
      <c r="G642" s="300"/>
    </row>
    <row r="643" spans="1:7" ht="14.25">
      <c r="A643" s="431"/>
      <c r="B643" s="1000" t="s">
        <v>1561</v>
      </c>
      <c r="C643" s="14"/>
      <c r="D643" s="1484" t="s">
        <v>1792</v>
      </c>
      <c r="E643" s="1484"/>
      <c r="F643" s="1484"/>
      <c r="G643" s="300"/>
    </row>
    <row r="644" spans="1:7" ht="14.25">
      <c r="A644" s="431"/>
      <c r="B644" s="431"/>
      <c r="C644" s="14"/>
      <c r="D644" s="299"/>
      <c r="E644" s="294"/>
      <c r="F644" s="294"/>
      <c r="G644" s="300"/>
    </row>
    <row r="645" spans="1:7" ht="14.25">
      <c r="A645" s="431"/>
      <c r="B645" s="1000" t="s">
        <v>136</v>
      </c>
      <c r="C645" s="14"/>
      <c r="D645" s="1492" t="s">
        <v>1793</v>
      </c>
      <c r="E645" s="1492"/>
      <c r="F645" s="1492"/>
      <c r="G645" s="300"/>
    </row>
    <row r="646" spans="1:7" ht="14.25">
      <c r="A646" s="431"/>
      <c r="B646" s="431"/>
      <c r="C646" s="14"/>
      <c r="D646" s="1492"/>
      <c r="E646" s="1492"/>
      <c r="F646" s="1492"/>
      <c r="G646" s="300"/>
    </row>
    <row r="647" spans="1:7" ht="14.25">
      <c r="A647" s="431"/>
      <c r="B647" s="431"/>
      <c r="C647" s="14"/>
      <c r="D647" s="299"/>
      <c r="E647" s="294"/>
      <c r="F647" s="294"/>
      <c r="G647" s="300"/>
    </row>
    <row r="648" spans="1:7" ht="14.25">
      <c r="A648" s="596"/>
      <c r="B648" s="1000" t="s">
        <v>1561</v>
      </c>
      <c r="D648" s="1519" t="s">
        <v>2275</v>
      </c>
      <c r="E648" s="1519"/>
      <c r="F648" s="1519"/>
      <c r="G648" s="300"/>
    </row>
    <row r="649" spans="1:7" ht="13.7" customHeight="1">
      <c r="D649" s="1519"/>
      <c r="E649" s="1519"/>
      <c r="F649" s="1519"/>
    </row>
    <row r="650" spans="1:7" ht="12.75">
      <c r="A650" s="152"/>
      <c r="B650" s="152"/>
      <c r="C650" s="14"/>
      <c r="D650" s="294"/>
      <c r="E650" s="294"/>
      <c r="F650" s="294"/>
      <c r="G650" s="300"/>
    </row>
    <row r="651" spans="1:7" ht="14.25">
      <c r="A651" s="431"/>
      <c r="B651" s="1000" t="s">
        <v>136</v>
      </c>
      <c r="C651" s="14"/>
      <c r="D651" s="1484" t="s">
        <v>1794</v>
      </c>
      <c r="E651" s="1484"/>
      <c r="F651" s="1484"/>
      <c r="G651" s="300"/>
    </row>
    <row r="652" spans="1:7" ht="12.75">
      <c r="A652" s="436"/>
      <c r="B652" s="436"/>
      <c r="C652" s="315"/>
      <c r="D652" s="294"/>
      <c r="E652" s="294"/>
      <c r="F652" s="294"/>
      <c r="G652" s="300"/>
    </row>
    <row r="653" spans="1:7" ht="12.75">
      <c r="A653" s="1504" t="s">
        <v>1584</v>
      </c>
      <c r="B653" s="1504"/>
      <c r="C653" s="1504"/>
      <c r="D653" s="1504"/>
      <c r="E653" s="1504"/>
      <c r="F653" s="1504"/>
      <c r="G653" s="1504"/>
    </row>
    <row r="654" spans="1:7" ht="12.75">
      <c r="A654" s="436"/>
      <c r="B654" s="436"/>
      <c r="C654" s="315"/>
      <c r="D654" s="294"/>
      <c r="E654" s="294"/>
      <c r="F654" s="294"/>
      <c r="G654" s="300"/>
    </row>
    <row r="655" spans="1:7" ht="12.75">
      <c r="A655" s="152"/>
      <c r="B655" s="152"/>
      <c r="C655" s="334"/>
      <c r="D655" s="1565" t="s">
        <v>1613</v>
      </c>
      <c r="E655" s="1565"/>
      <c r="F655" s="1565"/>
      <c r="G655" s="300"/>
    </row>
    <row r="656" spans="1:7" ht="12.75">
      <c r="A656" s="33"/>
      <c r="B656" s="33"/>
      <c r="C656" s="314"/>
      <c r="D656" s="6"/>
      <c r="E656" s="295"/>
      <c r="F656" s="295"/>
      <c r="G656" s="300"/>
    </row>
    <row r="657" spans="1:9" ht="14.25">
      <c r="A657" s="431"/>
      <c r="B657" s="1000" t="s">
        <v>1561</v>
      </c>
      <c r="C657" s="314"/>
      <c r="D657" s="1566" t="s">
        <v>1795</v>
      </c>
      <c r="E657" s="1566"/>
      <c r="F657" s="1566"/>
      <c r="G657" s="300"/>
    </row>
    <row r="658" spans="1:9" ht="14.25">
      <c r="A658" s="431"/>
      <c r="B658" s="431"/>
      <c r="C658" s="314"/>
      <c r="D658" s="1566"/>
      <c r="E658" s="1566"/>
      <c r="F658" s="1566"/>
      <c r="G658" s="300"/>
    </row>
    <row r="659" spans="1:9" ht="12.75">
      <c r="A659" s="152"/>
      <c r="B659" s="152"/>
      <c r="C659" s="314"/>
      <c r="D659" s="1566"/>
      <c r="E659" s="1566"/>
      <c r="F659" s="1566"/>
      <c r="G659" s="300"/>
    </row>
    <row r="660" spans="1:9" ht="12.75">
      <c r="A660" s="152"/>
      <c r="B660" s="152"/>
      <c r="C660" s="314"/>
      <c r="D660" s="1566"/>
      <c r="E660" s="1566"/>
      <c r="F660" s="1566"/>
      <c r="G660" s="300"/>
    </row>
    <row r="661" spans="1:9" ht="12.75">
      <c r="A661" s="152"/>
      <c r="B661" s="152"/>
      <c r="C661" s="314"/>
      <c r="D661" s="1566"/>
      <c r="E661" s="1566"/>
      <c r="F661" s="1566"/>
      <c r="G661" s="300"/>
    </row>
    <row r="662" spans="1:9" ht="12.75">
      <c r="A662" s="152"/>
      <c r="B662" s="152"/>
      <c r="C662" s="314"/>
      <c r="D662" s="1566"/>
      <c r="E662" s="1566"/>
      <c r="F662" s="1566"/>
      <c r="G662" s="300"/>
    </row>
    <row r="663" spans="1:9" ht="12.75">
      <c r="A663" s="152"/>
      <c r="B663" s="152"/>
      <c r="C663" s="314"/>
      <c r="D663" s="294"/>
      <c r="E663" s="295"/>
      <c r="F663" s="295"/>
      <c r="G663" s="300"/>
    </row>
    <row r="664" spans="1:9" ht="14.25">
      <c r="A664" s="503"/>
      <c r="B664" s="1000" t="s">
        <v>136</v>
      </c>
      <c r="C664" s="314"/>
      <c r="D664" s="1566" t="s">
        <v>1796</v>
      </c>
      <c r="E664" s="1566"/>
      <c r="F664" s="1566"/>
      <c r="G664" s="296"/>
    </row>
    <row r="665" spans="1:9" ht="14.25">
      <c r="A665" s="503"/>
      <c r="B665" s="503"/>
      <c r="C665" s="314"/>
      <c r="D665" s="1566"/>
      <c r="E665" s="1566"/>
      <c r="F665" s="1566"/>
      <c r="G665" s="296"/>
    </row>
    <row r="666" spans="1:9" ht="14.25">
      <c r="A666" s="503"/>
      <c r="B666" s="503"/>
      <c r="C666" s="314"/>
      <c r="D666" s="299"/>
      <c r="E666" s="298"/>
      <c r="F666" s="298"/>
      <c r="G666" s="296"/>
    </row>
    <row r="667" spans="1:9" ht="13.7" customHeight="1">
      <c r="A667" s="503"/>
      <c r="B667" s="1000" t="s">
        <v>136</v>
      </c>
      <c r="C667" s="314"/>
      <c r="D667" s="1540" t="s">
        <v>2116</v>
      </c>
      <c r="E667" s="1540"/>
      <c r="F667" s="1540"/>
      <c r="G667" s="296"/>
    </row>
    <row r="668" spans="1:9" ht="14.25">
      <c r="A668" s="503"/>
      <c r="B668" s="503"/>
      <c r="C668" s="314"/>
      <c r="D668" s="1540"/>
      <c r="E668" s="1540"/>
      <c r="F668" s="1540"/>
      <c r="G668" s="296"/>
    </row>
    <row r="669" spans="1:9" ht="14.25">
      <c r="A669" s="431"/>
      <c r="B669" s="431"/>
      <c r="C669" s="314"/>
      <c r="D669" s="1540"/>
      <c r="E669" s="1540"/>
      <c r="F669" s="1540"/>
      <c r="G669" s="296"/>
    </row>
    <row r="670" spans="1:9" ht="14.25">
      <c r="A670" s="596"/>
      <c r="B670" s="596"/>
      <c r="C670" s="297"/>
      <c r="D670" s="1037"/>
      <c r="E670" s="1037"/>
      <c r="F670" s="1037"/>
      <c r="G670" s="296"/>
    </row>
    <row r="671" spans="1:9" ht="14.25">
      <c r="A671" s="431"/>
      <c r="B671" s="1000" t="s">
        <v>136</v>
      </c>
      <c r="C671" s="336"/>
      <c r="D671" s="1567" t="s">
        <v>1797</v>
      </c>
      <c r="E671" s="1567"/>
      <c r="F671" s="1567"/>
      <c r="G671" s="296"/>
    </row>
    <row r="672" spans="1:9" ht="12.75">
      <c r="A672" s="155"/>
      <c r="B672" s="155"/>
      <c r="C672" s="336"/>
      <c r="D672" s="298"/>
      <c r="E672" s="298"/>
      <c r="F672" s="298"/>
      <c r="G672" s="296"/>
      <c r="H672" s="422"/>
      <c r="I672" s="422"/>
    </row>
    <row r="673" spans="1:7" ht="12.75">
      <c r="A673" s="1504" t="s">
        <v>1586</v>
      </c>
      <c r="B673" s="1504"/>
      <c r="C673" s="1504"/>
      <c r="D673" s="1504"/>
      <c r="E673" s="1504"/>
      <c r="F673" s="1504"/>
      <c r="G673" s="1504"/>
    </row>
    <row r="674" spans="1:7" ht="12.75">
      <c r="A674" s="155"/>
      <c r="B674" s="155"/>
      <c r="C674" s="336"/>
      <c r="D674" s="298"/>
      <c r="E674" s="298"/>
      <c r="F674" s="298"/>
      <c r="G674" s="296"/>
    </row>
    <row r="675" spans="1:7" ht="12.75">
      <c r="A675" s="152"/>
      <c r="B675" s="152"/>
      <c r="C675" s="315"/>
      <c r="D675" s="1570" t="s">
        <v>1585</v>
      </c>
      <c r="E675" s="1570"/>
      <c r="F675" s="1570"/>
      <c r="G675" s="296"/>
    </row>
    <row r="676" spans="1:7" ht="12.75">
      <c r="A676" s="433"/>
      <c r="B676" s="433"/>
      <c r="C676" s="311"/>
      <c r="D676" s="1557" t="s">
        <v>1614</v>
      </c>
      <c r="E676" s="1557"/>
      <c r="F676" s="1557"/>
      <c r="G676" s="296"/>
    </row>
    <row r="677" spans="1:7" ht="12.75">
      <c r="A677" s="433"/>
      <c r="B677" s="433"/>
      <c r="C677" s="311"/>
      <c r="D677" s="1042"/>
      <c r="E677" s="1042"/>
      <c r="F677" s="1042"/>
      <c r="G677" s="296"/>
    </row>
    <row r="678" spans="1:7" ht="14.45" customHeight="1">
      <c r="A678" s="431"/>
      <c r="B678" s="1000" t="s">
        <v>136</v>
      </c>
      <c r="C678" s="336"/>
      <c r="D678" s="1460" t="s">
        <v>2210</v>
      </c>
      <c r="E678" s="1467"/>
      <c r="F678" s="1467"/>
      <c r="G678" s="296"/>
    </row>
    <row r="679" spans="1:7" ht="14.25">
      <c r="A679" s="431"/>
      <c r="B679" s="431"/>
      <c r="C679" s="336"/>
      <c r="D679" s="1467"/>
      <c r="E679" s="1467"/>
      <c r="F679" s="1467"/>
      <c r="G679" s="296"/>
    </row>
    <row r="680" spans="1:7" ht="14.25">
      <c r="A680" s="431"/>
      <c r="B680" s="431"/>
      <c r="C680" s="336"/>
      <c r="D680" s="1467"/>
      <c r="E680" s="1467"/>
      <c r="F680" s="1467"/>
      <c r="G680" s="296"/>
    </row>
    <row r="681" spans="1:7" ht="14.25">
      <c r="A681" s="431"/>
      <c r="B681" s="431"/>
      <c r="C681" s="336"/>
      <c r="D681" s="1467"/>
      <c r="E681" s="1467"/>
      <c r="F681" s="1467"/>
      <c r="G681" s="296"/>
    </row>
    <row r="682" spans="1:7" ht="14.25">
      <c r="A682" s="431"/>
      <c r="B682" s="431"/>
      <c r="C682" s="336"/>
      <c r="D682" s="1467"/>
      <c r="E682" s="1467"/>
      <c r="F682" s="1467"/>
      <c r="G682" s="296"/>
    </row>
    <row r="683" spans="1:7" ht="14.25">
      <c r="A683" s="431"/>
      <c r="B683" s="431"/>
      <c r="C683" s="336"/>
      <c r="D683" s="1467"/>
      <c r="E683" s="1467"/>
      <c r="F683" s="1467"/>
      <c r="G683" s="296"/>
    </row>
    <row r="684" spans="1:7" ht="14.25">
      <c r="A684" s="431"/>
      <c r="B684" s="431"/>
      <c r="C684" s="336"/>
      <c r="D684" s="1467"/>
      <c r="E684" s="1467"/>
      <c r="F684" s="1467"/>
      <c r="G684" s="296"/>
    </row>
    <row r="685" spans="1:7" ht="14.25">
      <c r="A685" s="596"/>
      <c r="B685" s="596"/>
      <c r="C685" s="423"/>
      <c r="D685" s="744"/>
      <c r="F685" s="296"/>
      <c r="G685" s="296"/>
    </row>
    <row r="686" spans="1:7" ht="14.25">
      <c r="A686" s="596"/>
      <c r="B686" s="1000" t="s">
        <v>136</v>
      </c>
      <c r="C686" s="423"/>
      <c r="D686" s="1547" t="s">
        <v>1640</v>
      </c>
      <c r="E686" s="1547"/>
      <c r="F686" s="1547"/>
      <c r="G686" s="296"/>
    </row>
    <row r="687" spans="1:7" ht="14.25">
      <c r="A687" s="596"/>
      <c r="B687" s="596"/>
      <c r="C687" s="423"/>
      <c r="D687" s="1569" t="s">
        <v>1827</v>
      </c>
      <c r="E687" s="1569"/>
      <c r="F687" s="1569"/>
      <c r="G687" s="296"/>
    </row>
    <row r="688" spans="1:7" ht="14.25">
      <c r="A688" s="596"/>
      <c r="B688" s="596"/>
      <c r="C688" s="423"/>
      <c r="D688" s="1569"/>
      <c r="E688" s="1569"/>
      <c r="F688" s="1569"/>
      <c r="G688" s="296"/>
    </row>
    <row r="689" spans="1:7" ht="14.25">
      <c r="A689" s="596"/>
      <c r="B689" s="596"/>
      <c r="C689" s="423"/>
      <c r="D689" s="1569"/>
      <c r="E689" s="1569"/>
      <c r="F689" s="1569"/>
      <c r="G689" s="296"/>
    </row>
    <row r="690" spans="1:7" ht="14.25">
      <c r="A690" s="596"/>
      <c r="B690" s="596"/>
      <c r="C690" s="423"/>
      <c r="D690" s="1569"/>
      <c r="E690" s="1569"/>
      <c r="F690" s="1569"/>
      <c r="G690" s="296"/>
    </row>
    <row r="691" spans="1:7" ht="14.25">
      <c r="A691" s="596"/>
      <c r="B691" s="596"/>
      <c r="C691" s="423"/>
      <c r="D691" s="1569"/>
      <c r="E691" s="1569"/>
      <c r="F691" s="1569"/>
      <c r="G691" s="296"/>
    </row>
    <row r="692" spans="1:7" ht="14.25">
      <c r="A692" s="596"/>
      <c r="B692" s="596"/>
      <c r="C692" s="423"/>
      <c r="D692" s="1571" t="s">
        <v>2209</v>
      </c>
      <c r="E692" s="1571"/>
      <c r="F692" s="1571"/>
      <c r="G692" s="296"/>
    </row>
    <row r="693" spans="1:7" ht="12.75">
      <c r="A693" s="155"/>
      <c r="B693" s="155"/>
      <c r="C693" s="336"/>
      <c r="D693" s="298"/>
      <c r="E693" s="298"/>
      <c r="F693" s="298"/>
      <c r="G693" s="296"/>
    </row>
    <row r="694" spans="1:7" ht="12.75">
      <c r="A694" s="1504" t="s">
        <v>1587</v>
      </c>
      <c r="B694" s="1504"/>
      <c r="C694" s="1504"/>
      <c r="D694" s="1504"/>
      <c r="E694" s="1504"/>
      <c r="F694" s="1504"/>
      <c r="G694" s="1504"/>
    </row>
    <row r="695" spans="1:7" ht="12.75">
      <c r="A695" s="155"/>
      <c r="B695" s="155"/>
      <c r="C695" s="336"/>
      <c r="D695" s="298"/>
      <c r="E695" s="298"/>
      <c r="F695" s="298"/>
      <c r="G695" s="296"/>
    </row>
    <row r="696" spans="1:7" ht="12.75">
      <c r="A696" s="152"/>
      <c r="B696" s="152"/>
      <c r="C696" s="315"/>
      <c r="D696" s="1505" t="s">
        <v>864</v>
      </c>
      <c r="E696" s="1505"/>
      <c r="F696" s="1505"/>
      <c r="G696" s="296"/>
    </row>
    <row r="697" spans="1:7" ht="12.75">
      <c r="A697" s="436"/>
      <c r="B697" s="436"/>
      <c r="C697" s="315"/>
      <c r="D697" s="1505" t="s">
        <v>967</v>
      </c>
      <c r="E697" s="1505"/>
      <c r="F697" s="1505"/>
      <c r="G697" s="296"/>
    </row>
    <row r="698" spans="1:7" ht="12.75">
      <c r="A698" s="433"/>
      <c r="B698" s="433"/>
      <c r="C698" s="311"/>
      <c r="D698" s="1489" t="s">
        <v>1752</v>
      </c>
      <c r="E698" s="1489"/>
      <c r="F698" s="1489"/>
      <c r="G698" s="300"/>
    </row>
    <row r="699" spans="1:7" ht="14.25" customHeight="1">
      <c r="A699" s="433"/>
      <c r="B699" s="433"/>
      <c r="C699" s="311"/>
      <c r="D699" s="294"/>
      <c r="E699" s="294"/>
      <c r="F699" s="294"/>
      <c r="G699" s="300"/>
    </row>
    <row r="700" spans="1:7" ht="14.25">
      <c r="A700" s="431"/>
      <c r="B700" s="1000" t="s">
        <v>1561</v>
      </c>
      <c r="C700" s="311"/>
      <c r="D700" s="1489" t="s">
        <v>1261</v>
      </c>
      <c r="E700" s="1489"/>
      <c r="F700" s="1489"/>
      <c r="G700" s="300"/>
    </row>
    <row r="701" spans="1:7" ht="12.75">
      <c r="A701" s="433"/>
      <c r="B701" s="433"/>
      <c r="C701" s="311"/>
      <c r="D701" s="1489" t="s">
        <v>1283</v>
      </c>
      <c r="E701" s="1489"/>
      <c r="F701" s="1489"/>
      <c r="G701" s="300"/>
    </row>
    <row r="702" spans="1:7" ht="12.75">
      <c r="A702" s="433"/>
      <c r="B702" s="433"/>
      <c r="C702" s="311"/>
      <c r="D702" s="294"/>
      <c r="E702" s="1553" t="s">
        <v>1757</v>
      </c>
      <c r="F702" s="1553"/>
      <c r="G702" s="300"/>
    </row>
    <row r="703" spans="1:7" ht="12.75">
      <c r="A703" s="433"/>
      <c r="B703" s="433"/>
      <c r="C703" s="311"/>
      <c r="D703" s="294"/>
      <c r="E703" s="1553"/>
      <c r="F703" s="1553"/>
      <c r="G703" s="300"/>
    </row>
    <row r="704" spans="1:7" ht="12.75">
      <c r="A704" s="433"/>
      <c r="B704" s="433"/>
      <c r="C704" s="311"/>
      <c r="D704" s="349"/>
      <c r="E704" s="349"/>
      <c r="F704" s="349"/>
      <c r="G704" s="300"/>
    </row>
    <row r="705" spans="1:7" ht="14.25">
      <c r="A705" s="431"/>
      <c r="B705" s="1000" t="s">
        <v>136</v>
      </c>
      <c r="C705" s="311"/>
      <c r="D705" s="1492" t="s">
        <v>1754</v>
      </c>
      <c r="E705" s="1492"/>
      <c r="F705" s="1492"/>
      <c r="G705" s="300"/>
    </row>
    <row r="706" spans="1:7" ht="12.75">
      <c r="A706" s="33"/>
      <c r="B706" s="33"/>
      <c r="C706" s="311"/>
      <c r="D706" s="1492"/>
      <c r="E706" s="1492"/>
      <c r="F706" s="1492"/>
      <c r="G706" s="300"/>
    </row>
    <row r="707" spans="1:7" ht="12.75">
      <c r="A707" s="433"/>
      <c r="B707" s="433"/>
      <c r="C707" s="311"/>
      <c r="D707" s="1492"/>
      <c r="E707" s="1492"/>
      <c r="F707" s="1492"/>
      <c r="G707" s="300"/>
    </row>
    <row r="708" spans="1:7" ht="12.75">
      <c r="A708" s="433"/>
      <c r="B708" s="433"/>
      <c r="C708" s="311"/>
      <c r="D708" s="294"/>
      <c r="E708" s="294"/>
      <c r="F708" s="294"/>
      <c r="G708" s="300"/>
    </row>
    <row r="709" spans="1:7" ht="14.25">
      <c r="A709" s="431"/>
      <c r="B709" s="1000" t="s">
        <v>1561</v>
      </c>
      <c r="C709" s="311"/>
      <c r="D709" s="1489" t="s">
        <v>1328</v>
      </c>
      <c r="E709" s="1489"/>
      <c r="F709" s="1489"/>
      <c r="G709" s="300"/>
    </row>
    <row r="710" spans="1:7" ht="14.25">
      <c r="A710" s="431"/>
      <c r="B710" s="431"/>
      <c r="C710" s="311"/>
      <c r="D710" s="1489" t="s">
        <v>1283</v>
      </c>
      <c r="E710" s="1489"/>
      <c r="F710" s="1489"/>
      <c r="G710" s="300"/>
    </row>
    <row r="711" spans="1:7" ht="12.75">
      <c r="A711" s="433"/>
      <c r="B711" s="433"/>
      <c r="C711" s="311"/>
      <c r="D711" s="294"/>
      <c r="E711" s="1509" t="s">
        <v>1755</v>
      </c>
      <c r="F711" s="1509"/>
      <c r="G711" s="300"/>
    </row>
    <row r="712" spans="1:7" ht="12.75">
      <c r="A712" s="433"/>
      <c r="B712" s="433"/>
      <c r="C712" s="311"/>
      <c r="D712" s="6"/>
      <c r="E712" s="294"/>
      <c r="F712" s="294"/>
      <c r="G712" s="300"/>
    </row>
    <row r="713" spans="1:7" ht="14.25">
      <c r="A713" s="431"/>
      <c r="B713" s="1000" t="s">
        <v>136</v>
      </c>
      <c r="C713" s="311"/>
      <c r="D713" s="1518" t="s">
        <v>1756</v>
      </c>
      <c r="E713" s="1518"/>
      <c r="F713" s="1518"/>
      <c r="G713" s="300"/>
    </row>
    <row r="714" spans="1:7" ht="12.75">
      <c r="A714" s="433"/>
      <c r="B714" s="433"/>
      <c r="C714" s="311"/>
      <c r="D714" s="1518"/>
      <c r="E714" s="1518"/>
      <c r="F714" s="1518"/>
      <c r="G714" s="300"/>
    </row>
    <row r="715" spans="1:7" ht="12.75">
      <c r="A715" s="433"/>
      <c r="B715" s="433"/>
      <c r="C715" s="311"/>
      <c r="D715" s="1518"/>
      <c r="E715" s="1518"/>
      <c r="F715" s="1518"/>
      <c r="G715" s="300"/>
    </row>
    <row r="716" spans="1:7" ht="12.75">
      <c r="A716" s="433"/>
      <c r="B716" s="433"/>
      <c r="C716" s="311"/>
      <c r="D716" s="1518"/>
      <c r="E716" s="1518"/>
      <c r="F716" s="1518"/>
      <c r="G716" s="300"/>
    </row>
    <row r="717" spans="1:7" ht="12.75">
      <c r="A717" s="433"/>
      <c r="B717" s="433"/>
      <c r="C717" s="311"/>
      <c r="D717" s="1518"/>
      <c r="E717" s="1518"/>
      <c r="F717" s="1518"/>
      <c r="G717" s="300"/>
    </row>
    <row r="718" spans="1:7" ht="12.75">
      <c r="A718" s="433"/>
      <c r="B718" s="433"/>
      <c r="C718" s="311"/>
      <c r="D718" s="1518"/>
      <c r="E718" s="1518"/>
      <c r="F718" s="1518"/>
      <c r="G718" s="300"/>
    </row>
    <row r="719" spans="1:7" ht="12.75">
      <c r="A719" s="433"/>
      <c r="B719" s="433"/>
      <c r="C719" s="311"/>
      <c r="D719" s="1518"/>
      <c r="E719" s="1518"/>
      <c r="F719" s="1518"/>
      <c r="G719" s="300"/>
    </row>
    <row r="720" spans="1:7" ht="12.75">
      <c r="A720" s="433"/>
      <c r="B720" s="1450" t="s">
        <v>136</v>
      </c>
      <c r="C720" s="311"/>
      <c r="D720" s="1517" t="s">
        <v>2012</v>
      </c>
      <c r="E720" s="1518"/>
      <c r="F720" s="1518"/>
      <c r="G720" s="300"/>
    </row>
    <row r="721" spans="1:9" ht="12.75">
      <c r="A721" s="433"/>
      <c r="B721" s="433"/>
      <c r="C721" s="311"/>
      <c r="D721" s="1518"/>
      <c r="E721" s="1518"/>
      <c r="F721" s="1518"/>
      <c r="G721" s="300"/>
    </row>
    <row r="722" spans="1:9" ht="12.75">
      <c r="A722" s="433"/>
      <c r="B722" s="433"/>
      <c r="C722" s="311"/>
      <c r="D722" s="147"/>
      <c r="E722" s="294"/>
      <c r="F722" s="294"/>
      <c r="G722" s="300"/>
    </row>
    <row r="723" spans="1:9" ht="14.45" customHeight="1">
      <c r="A723" s="431"/>
      <c r="B723" s="1450" t="s">
        <v>136</v>
      </c>
      <c r="C723" s="311"/>
      <c r="D723" s="1518" t="s">
        <v>1758</v>
      </c>
      <c r="E723" s="1518"/>
      <c r="F723" s="1518"/>
      <c r="G723" s="300"/>
    </row>
    <row r="724" spans="1:9" ht="12.75">
      <c r="A724" s="433"/>
      <c r="B724" s="433"/>
      <c r="C724" s="311"/>
      <c r="D724" s="1518"/>
      <c r="E724" s="1518"/>
      <c r="F724" s="1518"/>
      <c r="G724" s="300"/>
    </row>
    <row r="725" spans="1:9" ht="12.75">
      <c r="A725" s="433"/>
      <c r="B725" s="433"/>
      <c r="C725" s="311"/>
      <c r="D725" s="1518"/>
      <c r="E725" s="1518"/>
      <c r="F725" s="1518"/>
      <c r="G725" s="300"/>
    </row>
    <row r="726" spans="1:9" ht="12.75">
      <c r="A726" s="433"/>
      <c r="B726" s="433"/>
      <c r="C726" s="311"/>
      <c r="D726" s="1518"/>
      <c r="E726" s="1518"/>
      <c r="F726" s="1518"/>
      <c r="G726" s="300"/>
    </row>
    <row r="727" spans="1:9" ht="12.75">
      <c r="A727" s="433"/>
      <c r="B727" s="433"/>
      <c r="C727" s="311"/>
      <c r="D727" s="1518"/>
      <c r="E727" s="1518"/>
      <c r="F727" s="1518"/>
      <c r="G727" s="300"/>
    </row>
    <row r="728" spans="1:9" ht="12.75">
      <c r="A728" s="433"/>
      <c r="B728" s="433"/>
      <c r="C728" s="311"/>
      <c r="D728" s="1518"/>
      <c r="E728" s="1518"/>
      <c r="F728" s="1518"/>
      <c r="G728" s="300"/>
    </row>
    <row r="729" spans="1:9" ht="12.75">
      <c r="A729" s="433"/>
      <c r="B729" s="433"/>
      <c r="C729" s="311"/>
      <c r="D729" s="1518"/>
      <c r="E729" s="1518"/>
      <c r="F729" s="1518"/>
      <c r="G729" s="300"/>
    </row>
    <row r="730" spans="1:9" ht="12.75">
      <c r="A730" s="433"/>
      <c r="B730" s="433"/>
      <c r="C730" s="311"/>
      <c r="D730" s="1518"/>
      <c r="E730" s="1518"/>
      <c r="F730" s="1518"/>
      <c r="G730" s="300"/>
    </row>
    <row r="731" spans="1:9" ht="12.75">
      <c r="A731" s="433"/>
      <c r="B731" s="433"/>
      <c r="C731" s="311"/>
      <c r="D731" s="1518"/>
      <c r="E731" s="1518"/>
      <c r="F731" s="1518"/>
      <c r="G731" s="300"/>
    </row>
    <row r="732" spans="1:9" ht="12.75">
      <c r="A732" s="433"/>
      <c r="B732" s="433"/>
      <c r="C732" s="311"/>
      <c r="D732" s="1518"/>
      <c r="E732" s="1518"/>
      <c r="F732" s="1518"/>
      <c r="G732" s="300"/>
    </row>
    <row r="733" spans="1:9" ht="12.75">
      <c r="A733" s="433"/>
      <c r="B733" s="433"/>
      <c r="C733" s="311"/>
      <c r="D733" s="1518"/>
      <c r="E733" s="1518"/>
      <c r="F733" s="1518"/>
      <c r="G733" s="300"/>
    </row>
    <row r="734" spans="1:9" ht="12.75">
      <c r="A734" s="433"/>
      <c r="B734" s="433"/>
      <c r="C734" s="311"/>
      <c r="D734" s="1518"/>
      <c r="E734" s="1518"/>
      <c r="F734" s="1518"/>
      <c r="G734" s="300"/>
    </row>
    <row r="735" spans="1:9" ht="12.75">
      <c r="A735" s="433"/>
      <c r="B735" s="433"/>
      <c r="C735" s="311"/>
      <c r="D735" s="1518"/>
      <c r="E735" s="1518"/>
      <c r="F735" s="1518"/>
      <c r="G735" s="300"/>
    </row>
    <row r="736" spans="1:9" s="50" customFormat="1" ht="12.75">
      <c r="A736" s="433"/>
      <c r="B736" s="1450" t="s">
        <v>136</v>
      </c>
      <c r="C736" s="433"/>
      <c r="D736" s="1518" t="s">
        <v>1762</v>
      </c>
      <c r="E736" s="1518"/>
      <c r="F736" s="1518"/>
      <c r="G736" s="71"/>
      <c r="H736" s="936"/>
      <c r="I736" s="1133"/>
    </row>
    <row r="737" spans="1:9" s="50" customFormat="1" ht="12.75">
      <c r="A737" s="433"/>
      <c r="B737" s="433"/>
      <c r="C737" s="433"/>
      <c r="D737" s="1518"/>
      <c r="E737" s="1518"/>
      <c r="F737" s="1518"/>
      <c r="G737" s="71"/>
      <c r="H737" s="936"/>
      <c r="I737" s="1133"/>
    </row>
    <row r="738" spans="1:9" s="50" customFormat="1" ht="12.75">
      <c r="A738" s="433"/>
      <c r="B738" s="433"/>
      <c r="C738" s="433"/>
      <c r="D738" s="1028"/>
      <c r="E738" s="1028"/>
      <c r="F738" s="1028"/>
      <c r="G738" s="71"/>
      <c r="H738" s="936"/>
      <c r="I738" s="1133"/>
    </row>
    <row r="739" spans="1:9" s="50" customFormat="1" ht="12.75">
      <c r="A739" s="433"/>
      <c r="B739" s="1450" t="s">
        <v>136</v>
      </c>
      <c r="C739" s="433"/>
      <c r="D739" s="1518" t="s">
        <v>1763</v>
      </c>
      <c r="E739" s="1518"/>
      <c r="F739" s="1518"/>
      <c r="G739" s="71"/>
      <c r="H739" s="936"/>
      <c r="I739" s="1133"/>
    </row>
    <row r="740" spans="1:9" s="50" customFormat="1" ht="12.75">
      <c r="A740" s="433"/>
      <c r="B740" s="433"/>
      <c r="C740" s="433"/>
      <c r="D740" s="1518"/>
      <c r="E740" s="1518"/>
      <c r="F740" s="1518"/>
      <c r="G740" s="71"/>
      <c r="H740" s="936"/>
      <c r="I740" s="1133"/>
    </row>
    <row r="741" spans="1:9" s="50" customFormat="1" ht="12.75">
      <c r="A741" s="433"/>
      <c r="B741" s="433"/>
      <c r="C741" s="433"/>
      <c r="D741" s="1518"/>
      <c r="E741" s="1518"/>
      <c r="F741" s="1518"/>
      <c r="G741" s="71"/>
      <c r="H741" s="936"/>
      <c r="I741" s="1133"/>
    </row>
    <row r="742" spans="1:9" s="50" customFormat="1" ht="12.75">
      <c r="A742" s="433"/>
      <c r="B742" s="433"/>
      <c r="C742" s="433"/>
      <c r="D742" s="1028"/>
      <c r="E742" s="1028"/>
      <c r="F742" s="1028"/>
      <c r="G742" s="71"/>
      <c r="H742" s="936"/>
      <c r="I742" s="1133"/>
    </row>
    <row r="743" spans="1:9" ht="14.45" customHeight="1">
      <c r="A743" s="431"/>
      <c r="B743" s="1450" t="s">
        <v>136</v>
      </c>
      <c r="C743" s="311"/>
      <c r="D743" s="1517" t="s">
        <v>2276</v>
      </c>
      <c r="E743" s="1518"/>
      <c r="F743" s="1518"/>
      <c r="G743" s="300"/>
    </row>
    <row r="744" spans="1:9" ht="12.75">
      <c r="A744" s="433"/>
      <c r="B744" s="433"/>
      <c r="C744" s="311"/>
      <c r="D744" s="1518"/>
      <c r="E744" s="1518"/>
      <c r="F744" s="1518"/>
      <c r="G744" s="300"/>
    </row>
    <row r="745" spans="1:9" ht="12.75">
      <c r="A745" s="433"/>
      <c r="B745" s="433"/>
      <c r="C745" s="311"/>
      <c r="D745" s="1518"/>
      <c r="E745" s="1518"/>
      <c r="F745" s="1518"/>
      <c r="G745" s="300"/>
    </row>
    <row r="746" spans="1:9" ht="12.75">
      <c r="A746" s="433"/>
      <c r="B746" s="433"/>
      <c r="C746" s="311"/>
      <c r="D746" s="147"/>
      <c r="E746" s="294"/>
      <c r="F746" s="294"/>
      <c r="G746" s="300"/>
    </row>
    <row r="747" spans="1:9" ht="14.45" customHeight="1">
      <c r="A747" s="431"/>
      <c r="B747" s="1450" t="s">
        <v>136</v>
      </c>
      <c r="C747" s="311"/>
      <c r="D747" s="1518" t="s">
        <v>1759</v>
      </c>
      <c r="E747" s="1518"/>
      <c r="F747" s="1518"/>
      <c r="G747" s="300"/>
    </row>
    <row r="748" spans="1:9" ht="12.75">
      <c r="A748" s="433"/>
      <c r="B748" s="433"/>
      <c r="C748" s="311"/>
      <c r="D748" s="1518"/>
      <c r="E748" s="1518"/>
      <c r="F748" s="1518"/>
      <c r="G748" s="300"/>
    </row>
    <row r="749" spans="1:9" ht="12.75">
      <c r="A749" s="433"/>
      <c r="B749" s="433"/>
      <c r="C749" s="311"/>
      <c r="D749" s="1518"/>
      <c r="E749" s="1518"/>
      <c r="F749" s="1518"/>
      <c r="G749" s="300"/>
    </row>
    <row r="750" spans="1:9" ht="12.75">
      <c r="A750" s="433"/>
      <c r="B750" s="433"/>
      <c r="C750" s="311"/>
      <c r="D750" s="349"/>
      <c r="E750" s="294"/>
      <c r="F750" s="294"/>
      <c r="G750" s="300"/>
      <c r="H750" s="422"/>
      <c r="I750" s="422"/>
    </row>
    <row r="751" spans="1:9" ht="14.25">
      <c r="A751" s="431"/>
      <c r="B751" s="1450" t="s">
        <v>136</v>
      </c>
      <c r="C751" s="311"/>
      <c r="D751" s="1492" t="s">
        <v>1761</v>
      </c>
      <c r="E751" s="1492"/>
      <c r="F751" s="1492"/>
      <c r="G751" s="300"/>
    </row>
    <row r="752" spans="1:9" ht="12.75">
      <c r="A752" s="433"/>
      <c r="B752" s="433"/>
      <c r="C752" s="311"/>
      <c r="D752" s="1492"/>
      <c r="E752" s="1492"/>
      <c r="F752" s="1492"/>
      <c r="G752" s="300"/>
    </row>
    <row r="753" spans="1:9" ht="12.75">
      <c r="A753" s="433"/>
      <c r="B753" s="433"/>
      <c r="C753" s="311"/>
      <c r="D753" s="1492"/>
      <c r="E753" s="1492"/>
      <c r="F753" s="1492"/>
      <c r="G753" s="300"/>
    </row>
    <row r="754" spans="1:9" ht="12.75">
      <c r="A754" s="433"/>
      <c r="B754" s="433"/>
      <c r="C754" s="311"/>
      <c r="D754" s="1492"/>
      <c r="E754" s="1492"/>
      <c r="F754" s="1492"/>
      <c r="G754" s="300"/>
    </row>
    <row r="755" spans="1:9" ht="12.75">
      <c r="A755" s="433"/>
      <c r="B755" s="433"/>
      <c r="C755" s="311"/>
      <c r="D755" s="1009"/>
      <c r="E755" s="1009"/>
      <c r="F755" s="1009"/>
      <c r="G755" s="300"/>
    </row>
    <row r="756" spans="1:9" s="50" customFormat="1" ht="14.25">
      <c r="A756" s="431"/>
      <c r="B756" s="1450" t="s">
        <v>136</v>
      </c>
      <c r="C756" s="433"/>
      <c r="D756" s="1518" t="s">
        <v>1944</v>
      </c>
      <c r="E756" s="1518"/>
      <c r="F756" s="1518"/>
      <c r="G756" s="71"/>
      <c r="H756" s="936"/>
      <c r="I756" s="1133"/>
    </row>
    <row r="757" spans="1:9" s="50" customFormat="1" ht="12.75">
      <c r="A757" s="433"/>
      <c r="B757" s="433"/>
      <c r="C757" s="433"/>
      <c r="D757" s="1518"/>
      <c r="E757" s="1518"/>
      <c r="F757" s="1518"/>
      <c r="G757" s="71"/>
      <c r="H757" s="936"/>
      <c r="I757" s="1133"/>
    </row>
    <row r="758" spans="1:9" s="50" customFormat="1" ht="12.75">
      <c r="A758" s="433"/>
      <c r="B758" s="433"/>
      <c r="C758" s="433"/>
      <c r="D758" s="1518"/>
      <c r="E758" s="1518"/>
      <c r="F758" s="1518"/>
      <c r="G758" s="71"/>
      <c r="H758" s="936"/>
      <c r="I758" s="1133"/>
    </row>
    <row r="759" spans="1:9" s="50" customFormat="1" ht="12.75">
      <c r="A759" s="433"/>
      <c r="B759" s="433"/>
      <c r="C759" s="433"/>
      <c r="D759" s="1518"/>
      <c r="E759" s="1518"/>
      <c r="F759" s="1518"/>
      <c r="G759" s="71"/>
      <c r="H759" s="936"/>
      <c r="I759" s="1133"/>
    </row>
    <row r="760" spans="1:9" s="50" customFormat="1" ht="12.75">
      <c r="A760" s="433"/>
      <c r="B760" s="433"/>
      <c r="C760" s="433"/>
      <c r="D760" s="1518"/>
      <c r="E760" s="1518"/>
      <c r="F760" s="1518"/>
      <c r="G760" s="71"/>
      <c r="H760" s="936"/>
      <c r="I760" s="1133"/>
    </row>
    <row r="761" spans="1:9" s="50" customFormat="1" ht="12.75">
      <c r="A761" s="433"/>
      <c r="B761" s="433"/>
      <c r="C761" s="433"/>
      <c r="D761" s="1518"/>
      <c r="E761" s="1518"/>
      <c r="F761" s="1518"/>
      <c r="G761" s="71"/>
      <c r="H761" s="936"/>
      <c r="I761" s="1133"/>
    </row>
    <row r="762" spans="1:9" s="50" customFormat="1" ht="12.75">
      <c r="A762" s="433"/>
      <c r="B762" s="433"/>
      <c r="C762" s="433"/>
      <c r="D762" s="1518"/>
      <c r="E762" s="1518"/>
      <c r="F762" s="1518"/>
      <c r="G762" s="71"/>
      <c r="H762" s="936"/>
      <c r="I762" s="1133"/>
    </row>
    <row r="763" spans="1:9" s="50" customFormat="1" ht="12.75">
      <c r="A763" s="433"/>
      <c r="B763" s="433"/>
      <c r="C763" s="433"/>
      <c r="D763" s="1568" t="s">
        <v>1760</v>
      </c>
      <c r="E763" s="1568"/>
      <c r="F763" s="1568"/>
      <c r="G763" s="71"/>
      <c r="H763" s="936"/>
      <c r="I763" s="1133"/>
    </row>
    <row r="764" spans="1:9" s="50" customFormat="1" ht="12.75">
      <c r="A764" s="433"/>
      <c r="B764" s="433"/>
      <c r="C764" s="433"/>
      <c r="D764" s="941"/>
      <c r="E764" s="8"/>
      <c r="F764" s="8"/>
      <c r="G764" s="71"/>
      <c r="H764" s="936"/>
      <c r="I764" s="1133"/>
    </row>
    <row r="765" spans="1:9" ht="12.75">
      <c r="A765" s="1536" t="s">
        <v>1621</v>
      </c>
      <c r="B765" s="1536"/>
      <c r="C765" s="1536"/>
      <c r="D765" s="1536"/>
      <c r="E765" s="1536"/>
      <c r="F765" s="1536"/>
      <c r="G765" s="1536"/>
      <c r="H765" s="422"/>
      <c r="I765" s="422"/>
    </row>
    <row r="766" spans="1:9" ht="12.75">
      <c r="A766" s="433"/>
      <c r="B766" s="433"/>
      <c r="C766" s="311"/>
      <c r="D766" s="349"/>
      <c r="E766" s="294"/>
      <c r="F766" s="294"/>
      <c r="G766" s="300"/>
      <c r="H766" s="422"/>
      <c r="I766" s="422"/>
    </row>
    <row r="767" spans="1:9" ht="12.75">
      <c r="A767" s="152"/>
      <c r="B767" s="152"/>
      <c r="C767" s="311"/>
      <c r="D767" s="1507" t="s">
        <v>1652</v>
      </c>
      <c r="E767" s="1507"/>
      <c r="F767" s="1507"/>
      <c r="G767" s="300"/>
      <c r="H767" s="422"/>
      <c r="I767" s="422"/>
    </row>
    <row r="768" spans="1:9" ht="12.75">
      <c r="A768" s="432"/>
      <c r="B768" s="432"/>
      <c r="C768" s="310"/>
      <c r="D768" s="1484" t="s">
        <v>1655</v>
      </c>
      <c r="E768" s="1484"/>
      <c r="F768" s="1484"/>
      <c r="G768" s="300"/>
      <c r="H768" s="422"/>
      <c r="I768" s="422"/>
    </row>
    <row r="769" spans="1:9" ht="12.75">
      <c r="A769" s="433"/>
      <c r="B769" s="433"/>
      <c r="C769" s="311"/>
      <c r="D769" s="294"/>
      <c r="E769" s="294"/>
      <c r="F769" s="294"/>
      <c r="G769" s="300"/>
      <c r="H769" s="422"/>
      <c r="I769" s="422"/>
    </row>
    <row r="770" spans="1:9" ht="14.25" customHeight="1">
      <c r="A770" s="431"/>
      <c r="B770" s="1000" t="s">
        <v>1561</v>
      </c>
      <c r="C770" s="14"/>
      <c r="D770" s="1492" t="s">
        <v>1653</v>
      </c>
      <c r="E770" s="1492"/>
      <c r="F770" s="1492"/>
      <c r="G770" s="300"/>
      <c r="H770" s="422"/>
      <c r="I770" s="422"/>
    </row>
    <row r="771" spans="1:9" ht="11.25" customHeight="1">
      <c r="A771" s="152"/>
      <c r="B771" s="152"/>
      <c r="C771" s="14"/>
      <c r="D771" s="1492"/>
      <c r="E771" s="1492"/>
      <c r="F771" s="1492"/>
      <c r="G771" s="300"/>
      <c r="H771" s="422"/>
      <c r="I771" s="422"/>
    </row>
    <row r="772" spans="1:9" ht="12.75">
      <c r="A772" s="152"/>
      <c r="B772" s="152"/>
      <c r="C772" s="14"/>
      <c r="D772" s="1492"/>
      <c r="E772" s="1492"/>
      <c r="F772" s="1492"/>
      <c r="G772" s="300"/>
      <c r="H772" s="422"/>
      <c r="I772" s="422"/>
    </row>
    <row r="773" spans="1:9" ht="12.75">
      <c r="A773" s="152"/>
      <c r="B773" s="152"/>
      <c r="C773" s="14"/>
      <c r="D773" s="1492"/>
      <c r="E773" s="1492"/>
      <c r="F773" s="1492"/>
      <c r="G773" s="300"/>
      <c r="H773" s="422"/>
      <c r="I773" s="422"/>
    </row>
    <row r="774" spans="1:9" ht="12.75">
      <c r="A774" s="162"/>
      <c r="B774" s="162"/>
      <c r="D774" s="1492"/>
      <c r="E774" s="1492"/>
      <c r="F774" s="1492"/>
      <c r="G774" s="300"/>
      <c r="H774" s="422"/>
      <c r="I774" s="422"/>
    </row>
    <row r="775" spans="1:9" ht="17.25" customHeight="1">
      <c r="A775" s="162"/>
      <c r="B775" s="162"/>
      <c r="D775" s="1492"/>
      <c r="E775" s="1492"/>
      <c r="F775" s="1492"/>
      <c r="G775" s="300"/>
      <c r="H775" s="422"/>
      <c r="I775" s="422"/>
    </row>
    <row r="776" spans="1:9" ht="12.75">
      <c r="A776" s="162"/>
      <c r="B776" s="162"/>
      <c r="D776" s="421"/>
      <c r="E776" s="421"/>
      <c r="F776" s="421"/>
      <c r="G776" s="300"/>
      <c r="H776" s="422"/>
      <c r="I776" s="422"/>
    </row>
    <row r="777" spans="1:9" ht="12.75" customHeight="1">
      <c r="A777" s="152"/>
      <c r="B777" s="1000" t="s">
        <v>1561</v>
      </c>
      <c r="C777" s="14"/>
      <c r="D777" s="1540" t="s">
        <v>2190</v>
      </c>
      <c r="E777" s="1540"/>
      <c r="F777" s="1540"/>
      <c r="G777" s="300"/>
      <c r="H777" s="422"/>
      <c r="I777" s="422"/>
    </row>
    <row r="778" spans="1:9" ht="12.75">
      <c r="A778" s="152"/>
      <c r="B778" s="152"/>
      <c r="C778" s="14"/>
      <c r="D778" s="1540"/>
      <c r="E778" s="1540"/>
      <c r="F778" s="1540"/>
      <c r="G778" s="300"/>
      <c r="H778" s="422"/>
      <c r="I778" s="422"/>
    </row>
    <row r="779" spans="1:9" ht="12.75">
      <c r="A779" s="152"/>
      <c r="B779" s="152"/>
      <c r="C779" s="14"/>
      <c r="D779" s="1540"/>
      <c r="E779" s="1540"/>
      <c r="F779" s="1540"/>
      <c r="G779" s="300"/>
      <c r="H779" s="422"/>
      <c r="I779" s="422"/>
    </row>
    <row r="780" spans="1:9" ht="12.75">
      <c r="A780" s="152"/>
      <c r="B780" s="152"/>
      <c r="C780" s="14"/>
      <c r="D780" s="1540"/>
      <c r="E780" s="1540"/>
      <c r="F780" s="1540"/>
      <c r="G780" s="300"/>
      <c r="H780" s="422"/>
      <c r="I780" s="422"/>
    </row>
    <row r="781" spans="1:9" ht="12.75">
      <c r="A781" s="152"/>
      <c r="B781" s="152"/>
      <c r="C781" s="14"/>
      <c r="D781" s="421"/>
      <c r="G781" s="300"/>
      <c r="H781" s="422"/>
      <c r="I781" s="422"/>
    </row>
    <row r="782" spans="1:9" ht="12.75">
      <c r="A782" s="152"/>
      <c r="B782" s="1000" t="s">
        <v>1561</v>
      </c>
      <c r="C782" s="717"/>
      <c r="D782" s="1537" t="s">
        <v>2191</v>
      </c>
      <c r="E782" s="1538"/>
      <c r="F782" s="1538"/>
      <c r="G782" s="745"/>
      <c r="H782" s="422"/>
      <c r="I782" s="422"/>
    </row>
    <row r="783" spans="1:9" ht="12.75">
      <c r="A783" s="717"/>
      <c r="B783" s="717"/>
      <c r="C783" s="717"/>
      <c r="D783" s="1538"/>
      <c r="E783" s="1538"/>
      <c r="F783" s="1538"/>
      <c r="G783" s="745"/>
      <c r="H783" s="422"/>
      <c r="I783" s="422"/>
    </row>
    <row r="784" spans="1:9" ht="12.75">
      <c r="A784" s="717"/>
      <c r="B784" s="717"/>
      <c r="C784" s="717"/>
      <c r="D784" s="1538"/>
      <c r="E784" s="1538"/>
      <c r="F784" s="1538"/>
      <c r="G784" s="745"/>
      <c r="H784" s="422"/>
      <c r="I784" s="422"/>
    </row>
    <row r="785" spans="1:9" ht="12.75">
      <c r="A785" s="162"/>
      <c r="B785" s="162"/>
      <c r="D785" s="421"/>
      <c r="E785" s="421"/>
      <c r="F785" s="421"/>
      <c r="G785" s="300"/>
      <c r="H785" s="422"/>
      <c r="I785" s="422"/>
    </row>
    <row r="786" spans="1:9" ht="12.75">
      <c r="A786" s="162"/>
      <c r="B786" s="1000" t="s">
        <v>136</v>
      </c>
      <c r="D786" s="1520" t="s">
        <v>1654</v>
      </c>
      <c r="E786" s="1520"/>
      <c r="F786" s="1520"/>
      <c r="G786" s="300"/>
      <c r="H786" s="422"/>
      <c r="I786" s="422"/>
    </row>
    <row r="787" spans="1:9" ht="12.75">
      <c r="A787" s="162"/>
      <c r="B787" s="162"/>
      <c r="D787" s="1520"/>
      <c r="E787" s="1520"/>
      <c r="F787" s="1520"/>
      <c r="G787" s="300"/>
      <c r="H787" s="422"/>
      <c r="I787" s="422"/>
    </row>
    <row r="788" spans="1:9" ht="12.75">
      <c r="A788" s="162"/>
      <c r="B788" s="162"/>
      <c r="D788" s="1007"/>
      <c r="E788" s="1007"/>
      <c r="F788" s="1007"/>
      <c r="G788" s="300"/>
      <c r="H788" s="422"/>
      <c r="I788" s="422"/>
    </row>
    <row r="789" spans="1:9" ht="13.7" customHeight="1">
      <c r="A789" s="162"/>
      <c r="B789" s="1000" t="s">
        <v>136</v>
      </c>
      <c r="D789" s="1519" t="s">
        <v>2039</v>
      </c>
      <c r="E789" s="1520"/>
      <c r="F789" s="1520"/>
      <c r="G789" s="300"/>
      <c r="H789" s="422"/>
      <c r="I789" s="422"/>
    </row>
    <row r="790" spans="1:9" ht="12.75">
      <c r="A790" s="162"/>
      <c r="B790" s="162"/>
      <c r="D790" s="1520"/>
      <c r="E790" s="1520"/>
      <c r="F790" s="1520"/>
      <c r="G790" s="300"/>
      <c r="H790" s="422"/>
      <c r="I790" s="422"/>
    </row>
    <row r="791" spans="1:9" ht="12.75">
      <c r="A791" s="162"/>
      <c r="B791" s="162"/>
      <c r="D791" s="1520"/>
      <c r="E791" s="1520"/>
      <c r="F791" s="1520"/>
      <c r="G791" s="300"/>
      <c r="H791" s="422"/>
      <c r="I791" s="422"/>
    </row>
    <row r="792" spans="1:9" ht="12.75">
      <c r="A792" s="162"/>
      <c r="B792" s="162"/>
      <c r="D792" s="1007"/>
      <c r="E792" s="1007"/>
      <c r="F792" s="1007"/>
      <c r="G792" s="300"/>
      <c r="H792" s="422"/>
      <c r="I792" s="422"/>
    </row>
    <row r="793" spans="1:9" ht="12" customHeight="1">
      <c r="A793" s="1536" t="s">
        <v>1838</v>
      </c>
      <c r="B793" s="1536"/>
      <c r="C793" s="1536"/>
      <c r="D793" s="1536"/>
      <c r="E793" s="1536"/>
      <c r="F793" s="1536"/>
      <c r="G793" s="1536"/>
      <c r="H793" s="422"/>
      <c r="I793" s="422"/>
    </row>
    <row r="794" spans="1:9" ht="12.75">
      <c r="A794" s="107"/>
      <c r="B794" s="107"/>
      <c r="C794" s="314"/>
      <c r="D794" s="295"/>
      <c r="E794" s="295"/>
      <c r="F794" s="295"/>
      <c r="G794" s="300"/>
      <c r="H794" s="422"/>
      <c r="I794" s="422"/>
    </row>
    <row r="795" spans="1:9" ht="13.7" customHeight="1">
      <c r="A795" s="107"/>
      <c r="B795" s="107"/>
      <c r="C795" s="314"/>
      <c r="D795" s="1580" t="s">
        <v>1839</v>
      </c>
      <c r="E795" s="1580"/>
      <c r="F795" s="1580"/>
      <c r="G795" s="300"/>
      <c r="H795" s="422"/>
      <c r="I795" s="422"/>
    </row>
    <row r="796" spans="1:9" ht="12.75">
      <c r="A796" s="107"/>
      <c r="B796" s="107"/>
      <c r="C796" s="314"/>
      <c r="D796" s="1581" t="s">
        <v>1840</v>
      </c>
      <c r="E796" s="1581"/>
      <c r="F796" s="1581"/>
      <c r="G796" s="300"/>
      <c r="H796" s="422"/>
      <c r="I796" s="422"/>
    </row>
    <row r="797" spans="1:9" ht="12.75">
      <c r="A797" s="107"/>
      <c r="B797" s="107"/>
      <c r="C797" s="314"/>
      <c r="D797" s="1044"/>
      <c r="E797" s="1044"/>
      <c r="F797" s="1044"/>
      <c r="G797" s="300"/>
      <c r="H797" s="422"/>
      <c r="I797" s="422"/>
    </row>
    <row r="798" spans="1:9" ht="12.75">
      <c r="A798" s="107"/>
      <c r="B798" s="1000" t="s">
        <v>136</v>
      </c>
      <c r="C798" s="314"/>
      <c r="D798" s="1569" t="s">
        <v>1841</v>
      </c>
      <c r="E798" s="1569"/>
      <c r="F798" s="1569"/>
      <c r="G798" s="300"/>
      <c r="H798" s="422"/>
      <c r="I798" s="422"/>
    </row>
    <row r="799" spans="1:9" ht="12.75">
      <c r="A799" s="107"/>
      <c r="B799" s="107"/>
      <c r="C799" s="314"/>
      <c r="D799" s="1569"/>
      <c r="E799" s="1569"/>
      <c r="F799" s="1569"/>
      <c r="G799" s="300"/>
      <c r="H799" s="422"/>
      <c r="I799" s="422"/>
    </row>
    <row r="800" spans="1:9" ht="12.75">
      <c r="A800" s="433"/>
      <c r="B800" s="433"/>
      <c r="C800" s="311"/>
      <c r="D800" s="1569"/>
      <c r="E800" s="1569"/>
      <c r="F800" s="1569"/>
      <c r="G800" s="296"/>
      <c r="H800" s="422"/>
      <c r="I800" s="422"/>
    </row>
    <row r="801" spans="1:9" ht="12.75">
      <c r="A801" s="162"/>
      <c r="B801" s="162"/>
      <c r="C801" s="297"/>
      <c r="D801" s="429"/>
      <c r="E801" s="300"/>
      <c r="F801" s="300"/>
      <c r="G801" s="300"/>
      <c r="H801" s="422"/>
      <c r="I801" s="422"/>
    </row>
    <row r="802" spans="1:9" ht="12.75">
      <c r="A802" s="436"/>
      <c r="B802" s="1000" t="s">
        <v>136</v>
      </c>
      <c r="C802" s="315"/>
      <c r="D802" s="1569" t="s">
        <v>1842</v>
      </c>
      <c r="E802" s="1569"/>
      <c r="F802" s="1569"/>
      <c r="G802" s="300"/>
      <c r="H802" s="422"/>
      <c r="I802" s="422"/>
    </row>
    <row r="803" spans="1:9" ht="12.75">
      <c r="A803" s="775"/>
      <c r="B803" s="775"/>
      <c r="C803" s="776"/>
      <c r="D803" s="1569"/>
      <c r="E803" s="1569"/>
      <c r="F803" s="1569"/>
      <c r="G803" s="300"/>
      <c r="H803" s="422"/>
      <c r="I803" s="422"/>
    </row>
    <row r="804" spans="1:9" ht="12.75">
      <c r="A804" s="436"/>
      <c r="B804" s="436"/>
      <c r="C804" s="315"/>
      <c r="D804" s="1569"/>
      <c r="E804" s="1569"/>
      <c r="F804" s="1569"/>
      <c r="G804" s="300"/>
      <c r="H804" s="422"/>
      <c r="I804" s="422"/>
    </row>
    <row r="805" spans="1:9" ht="12.75">
      <c r="A805" s="433"/>
      <c r="B805" s="433"/>
      <c r="C805" s="311"/>
      <c r="D805" s="294"/>
      <c r="E805" s="308"/>
      <c r="F805" s="308"/>
      <c r="G805" s="598"/>
      <c r="H805" s="422"/>
      <c r="I805" s="422"/>
    </row>
    <row r="806" spans="1:9" ht="14.45" customHeight="1">
      <c r="A806" s="431"/>
      <c r="B806" s="1000" t="s">
        <v>136</v>
      </c>
      <c r="C806" s="336"/>
      <c r="D806" s="1486" t="s">
        <v>1966</v>
      </c>
      <c r="E806" s="1486"/>
      <c r="F806" s="1486"/>
      <c r="G806" s="598"/>
      <c r="H806" s="422"/>
      <c r="I806" s="422"/>
    </row>
    <row r="807" spans="1:9" ht="14.25">
      <c r="A807" s="431"/>
      <c r="B807" s="431"/>
      <c r="C807" s="336"/>
      <c r="D807" s="1486"/>
      <c r="E807" s="1486"/>
      <c r="F807" s="1486"/>
      <c r="G807" s="598"/>
      <c r="H807" s="422"/>
      <c r="I807" s="422"/>
    </row>
    <row r="808" spans="1:9" ht="14.25">
      <c r="A808" s="431"/>
      <c r="B808" s="431"/>
      <c r="C808" s="336"/>
      <c r="D808" s="1486"/>
      <c r="E808" s="1486"/>
      <c r="F808" s="1486"/>
      <c r="G808" s="598"/>
      <c r="H808" s="422"/>
      <c r="I808" s="422"/>
    </row>
    <row r="809" spans="1:9" ht="14.25">
      <c r="A809" s="431"/>
      <c r="B809" s="431"/>
      <c r="C809" s="336"/>
      <c r="D809" s="1102"/>
      <c r="E809" s="294"/>
      <c r="F809" s="294"/>
      <c r="G809" s="598"/>
      <c r="H809" s="422"/>
      <c r="I809" s="422"/>
    </row>
    <row r="810" spans="1:9" ht="14.25" customHeight="1">
      <c r="A810" s="431"/>
      <c r="B810" s="1000" t="s">
        <v>136</v>
      </c>
      <c r="C810" s="336"/>
      <c r="D810" s="1569" t="s">
        <v>1843</v>
      </c>
      <c r="E810" s="1569"/>
      <c r="F810" s="1569"/>
      <c r="G810" s="598"/>
      <c r="H810" s="422"/>
      <c r="I810" s="422"/>
    </row>
    <row r="811" spans="1:9" ht="14.25">
      <c r="A811" s="431"/>
      <c r="B811" s="431"/>
      <c r="C811" s="336"/>
      <c r="D811" s="1569"/>
      <c r="E811" s="1569"/>
      <c r="F811" s="1569"/>
      <c r="G811" s="598"/>
      <c r="H811" s="422"/>
      <c r="I811" s="422"/>
    </row>
    <row r="812" spans="1:9" ht="14.25">
      <c r="A812" s="431"/>
      <c r="B812" s="431"/>
      <c r="C812" s="336"/>
      <c r="D812" s="1569"/>
      <c r="E812" s="1569"/>
      <c r="F812" s="1569"/>
      <c r="G812" s="598"/>
      <c r="H812" s="422"/>
      <c r="I812" s="422"/>
    </row>
    <row r="813" spans="1:9" ht="14.25">
      <c r="A813" s="431"/>
      <c r="B813" s="431"/>
      <c r="C813" s="336"/>
      <c r="D813" s="1569"/>
      <c r="E813" s="1569"/>
      <c r="F813" s="1569"/>
      <c r="G813" s="598"/>
      <c r="H813" s="422"/>
      <c r="I813" s="422"/>
    </row>
    <row r="814" spans="1:9" ht="14.25">
      <c r="A814" s="431"/>
      <c r="B814" s="431"/>
      <c r="C814" s="336"/>
      <c r="D814" s="1569"/>
      <c r="E814" s="1569"/>
      <c r="F814" s="1569"/>
      <c r="G814" s="598"/>
      <c r="H814" s="422"/>
      <c r="I814" s="422"/>
    </row>
    <row r="815" spans="1:9" ht="14.25">
      <c r="A815" s="431"/>
      <c r="B815" s="14"/>
      <c r="C815" s="336"/>
      <c r="D815" s="1402"/>
      <c r="E815" s="1402"/>
      <c r="F815" s="1402"/>
      <c r="G815" s="598"/>
      <c r="H815" s="422"/>
      <c r="I815" s="422"/>
    </row>
    <row r="816" spans="1:9" ht="14.25">
      <c r="A816" s="431"/>
      <c r="B816" s="1000" t="s">
        <v>136</v>
      </c>
      <c r="C816" s="336"/>
      <c r="D816" s="1569" t="s">
        <v>1845</v>
      </c>
      <c r="E816" s="1569"/>
      <c r="F816" s="1569"/>
      <c r="G816" s="598"/>
      <c r="H816" s="422"/>
      <c r="I816" s="422"/>
    </row>
    <row r="817" spans="1:9" ht="14.25">
      <c r="A817" s="431"/>
      <c r="B817" s="431"/>
      <c r="C817" s="336"/>
      <c r="D817" s="1569"/>
      <c r="E817" s="1569"/>
      <c r="F817" s="1569"/>
      <c r="G817" s="598"/>
      <c r="H817" s="422"/>
      <c r="I817" s="422"/>
    </row>
    <row r="818" spans="1:9" ht="14.25">
      <c r="A818" s="431"/>
      <c r="B818" s="431"/>
      <c r="C818" s="336"/>
      <c r="D818" s="1569"/>
      <c r="E818" s="1569"/>
      <c r="F818" s="1569"/>
      <c r="G818" s="598"/>
      <c r="H818" s="422"/>
      <c r="I818" s="422"/>
    </row>
    <row r="819" spans="1:9" ht="14.25">
      <c r="A819" s="431"/>
      <c r="B819" s="431"/>
      <c r="C819" s="336"/>
      <c r="D819" s="1569"/>
      <c r="E819" s="1569"/>
      <c r="F819" s="1569"/>
      <c r="G819" s="598"/>
      <c r="H819" s="422"/>
      <c r="I819" s="422"/>
    </row>
    <row r="820" spans="1:9" ht="14.25">
      <c r="A820" s="431"/>
      <c r="B820" s="431"/>
      <c r="C820" s="336"/>
      <c r="D820" s="1569"/>
      <c r="E820" s="1569"/>
      <c r="F820" s="1569"/>
      <c r="G820" s="598"/>
      <c r="H820" s="422"/>
      <c r="I820" s="422"/>
    </row>
    <row r="821" spans="1:9" ht="14.25">
      <c r="A821" s="431"/>
      <c r="B821" s="431"/>
      <c r="C821" s="336"/>
      <c r="D821" s="1569"/>
      <c r="E821" s="1569"/>
      <c r="F821" s="1569"/>
      <c r="G821" s="598"/>
      <c r="H821" s="422"/>
      <c r="I821" s="422"/>
    </row>
    <row r="822" spans="1:9" ht="14.25">
      <c r="A822" s="431"/>
      <c r="B822" s="431"/>
      <c r="C822" s="336"/>
      <c r="D822" s="1391"/>
      <c r="E822" s="1391"/>
      <c r="F822" s="1391"/>
      <c r="G822" s="598"/>
      <c r="H822" s="422"/>
      <c r="I822" s="422"/>
    </row>
    <row r="823" spans="1:9" ht="14.25">
      <c r="A823" s="431"/>
      <c r="B823" s="1450" t="s">
        <v>136</v>
      </c>
      <c r="C823" s="336"/>
      <c r="D823" s="1486" t="s">
        <v>2192</v>
      </c>
      <c r="E823" s="1569"/>
      <c r="F823" s="1569"/>
      <c r="G823" s="598"/>
      <c r="H823" s="422"/>
      <c r="I823" s="422"/>
    </row>
    <row r="824" spans="1:9" ht="14.25">
      <c r="A824" s="431"/>
      <c r="B824" s="431"/>
      <c r="C824" s="336"/>
      <c r="D824" s="1569"/>
      <c r="E824" s="1569"/>
      <c r="F824" s="1569"/>
      <c r="G824" s="598"/>
      <c r="H824" s="422"/>
      <c r="I824" s="422"/>
    </row>
    <row r="825" spans="1:9" ht="14.25">
      <c r="A825" s="431"/>
      <c r="B825" s="431"/>
      <c r="C825" s="336"/>
      <c r="D825" s="1569"/>
      <c r="E825" s="1569"/>
      <c r="F825" s="1569"/>
      <c r="G825" s="598"/>
      <c r="H825" s="422"/>
      <c r="I825" s="422"/>
    </row>
    <row r="826" spans="1:9" ht="14.25">
      <c r="A826" s="431"/>
      <c r="B826" s="431"/>
      <c r="C826" s="336"/>
      <c r="D826" s="1569"/>
      <c r="E826" s="1569"/>
      <c r="F826" s="1569"/>
      <c r="G826" s="598"/>
      <c r="H826" s="422"/>
      <c r="I826" s="422"/>
    </row>
    <row r="827" spans="1:9" ht="14.25">
      <c r="A827" s="431"/>
      <c r="B827" s="431"/>
      <c r="C827" s="336"/>
      <c r="D827" s="1569"/>
      <c r="E827" s="1569"/>
      <c r="F827" s="1569"/>
      <c r="G827" s="598"/>
      <c r="H827" s="422"/>
      <c r="I827" s="422"/>
    </row>
    <row r="828" spans="1:9" ht="14.25">
      <c r="A828" s="431"/>
      <c r="B828" s="431"/>
      <c r="C828" s="336"/>
      <c r="D828" s="1104"/>
      <c r="E828" s="1104"/>
      <c r="F828" s="1104"/>
      <c r="G828" s="598"/>
      <c r="H828" s="422"/>
      <c r="I828" s="422"/>
    </row>
    <row r="829" spans="1:9" ht="14.25">
      <c r="A829" s="431"/>
      <c r="B829" s="1450" t="s">
        <v>136</v>
      </c>
      <c r="C829" s="336"/>
      <c r="D829" s="1569" t="s">
        <v>1844</v>
      </c>
      <c r="E829" s="1569"/>
      <c r="F829" s="1569"/>
      <c r="G829" s="598"/>
      <c r="H829" s="422"/>
      <c r="I829" s="422"/>
    </row>
    <row r="830" spans="1:9" ht="14.25">
      <c r="A830" s="431"/>
      <c r="B830" s="431"/>
      <c r="C830" s="336"/>
      <c r="D830" s="1569"/>
      <c r="E830" s="1569"/>
      <c r="F830" s="1569"/>
      <c r="G830" s="598"/>
      <c r="H830" s="422"/>
      <c r="I830" s="422"/>
    </row>
    <row r="831" spans="1:9" ht="14.25">
      <c r="A831" s="431"/>
      <c r="B831" s="431"/>
      <c r="C831" s="336"/>
      <c r="D831" s="1569"/>
      <c r="E831" s="1569"/>
      <c r="F831" s="1569"/>
      <c r="G831" s="598"/>
      <c r="H831" s="422"/>
      <c r="I831" s="422"/>
    </row>
    <row r="832" spans="1:9" ht="14.25">
      <c r="A832" s="431"/>
      <c r="B832" s="431"/>
      <c r="C832" s="336"/>
      <c r="D832" s="1569"/>
      <c r="E832" s="1569"/>
      <c r="F832" s="1569"/>
      <c r="G832" s="598"/>
      <c r="H832" s="422"/>
      <c r="I832" s="422"/>
    </row>
    <row r="833" spans="1:9" ht="14.25">
      <c r="A833" s="431"/>
      <c r="B833" s="431"/>
      <c r="C833" s="336"/>
      <c r="D833" s="308"/>
      <c r="E833" s="294"/>
      <c r="F833" s="294"/>
      <c r="G833" s="598"/>
      <c r="H833" s="422"/>
      <c r="I833" s="422"/>
    </row>
    <row r="834" spans="1:9" ht="14.25">
      <c r="A834" s="431"/>
      <c r="B834" s="1450" t="s">
        <v>136</v>
      </c>
      <c r="C834" s="336"/>
      <c r="D834" s="1572" t="s">
        <v>1847</v>
      </c>
      <c r="E834" s="1572"/>
      <c r="F834" s="1572"/>
      <c r="G834" s="598"/>
      <c r="H834" s="422"/>
      <c r="I834" s="422"/>
    </row>
    <row r="835" spans="1:9" ht="14.25">
      <c r="A835" s="431"/>
      <c r="B835" s="431"/>
      <c r="C835" s="336"/>
      <c r="D835" s="1572"/>
      <c r="E835" s="1572"/>
      <c r="F835" s="1572"/>
      <c r="G835" s="598"/>
      <c r="H835" s="422"/>
      <c r="I835" s="422"/>
    </row>
    <row r="836" spans="1:9" ht="12.75">
      <c r="A836" s="33"/>
      <c r="B836" s="33"/>
      <c r="C836" s="336"/>
      <c r="D836" s="1572"/>
      <c r="E836" s="1572"/>
      <c r="F836" s="1572"/>
      <c r="G836" s="598"/>
      <c r="H836" s="422"/>
      <c r="I836" s="422"/>
    </row>
    <row r="837" spans="1:9" ht="14.25">
      <c r="A837" s="431"/>
      <c r="B837" s="1045"/>
      <c r="C837" s="336"/>
      <c r="D837" s="1572"/>
      <c r="E837" s="1572"/>
      <c r="F837" s="1572"/>
      <c r="G837" s="598"/>
      <c r="H837" s="422"/>
      <c r="I837" s="422"/>
    </row>
    <row r="838" spans="1:9" ht="14.25">
      <c r="A838" s="431"/>
      <c r="B838" s="1045"/>
      <c r="C838" s="336"/>
      <c r="D838" s="1572"/>
      <c r="E838" s="1572"/>
      <c r="F838" s="1572"/>
      <c r="G838" s="598"/>
      <c r="H838" s="422"/>
      <c r="I838" s="422"/>
    </row>
    <row r="839" spans="1:9" ht="14.25">
      <c r="A839" s="431"/>
      <c r="B839" s="1045"/>
      <c r="C839" s="336"/>
      <c r="D839" s="1572"/>
      <c r="E839" s="1572"/>
      <c r="F839" s="1572"/>
      <c r="G839" s="598"/>
      <c r="H839" s="422"/>
      <c r="I839" s="422"/>
    </row>
    <row r="840" spans="1:9" ht="14.25">
      <c r="A840" s="431"/>
      <c r="B840" s="1105"/>
      <c r="C840" s="336"/>
      <c r="D840" s="1103"/>
      <c r="E840" s="1103"/>
      <c r="F840" s="1103"/>
      <c r="G840" s="598"/>
      <c r="H840" s="422"/>
      <c r="I840" s="422"/>
    </row>
    <row r="841" spans="1:9" ht="14.25">
      <c r="A841" s="431"/>
      <c r="B841" s="1450" t="s">
        <v>136</v>
      </c>
      <c r="C841" s="336"/>
      <c r="D841" s="1569" t="s">
        <v>1846</v>
      </c>
      <c r="E841" s="1569"/>
      <c r="F841" s="1569"/>
      <c r="G841" s="598"/>
      <c r="H841" s="422"/>
      <c r="I841" s="422"/>
    </row>
    <row r="842" spans="1:9" ht="14.25">
      <c r="A842" s="431"/>
      <c r="B842" s="431"/>
      <c r="C842" s="336"/>
      <c r="D842" s="1569"/>
      <c r="E842" s="1569"/>
      <c r="F842" s="1569"/>
      <c r="G842" s="598"/>
      <c r="H842" s="422"/>
      <c r="I842" s="422"/>
    </row>
    <row r="843" spans="1:9" ht="14.25">
      <c r="A843" s="431"/>
      <c r="B843" s="431"/>
      <c r="C843" s="336"/>
      <c r="D843" s="308"/>
      <c r="E843" s="294"/>
      <c r="F843" s="294"/>
      <c r="G843" s="598"/>
      <c r="H843" s="422"/>
      <c r="I843" s="422"/>
    </row>
    <row r="844" spans="1:9" ht="14.25">
      <c r="A844" s="431"/>
      <c r="B844" s="1450" t="s">
        <v>136</v>
      </c>
      <c r="C844" s="336"/>
      <c r="D844" s="1572" t="s">
        <v>1848</v>
      </c>
      <c r="E844" s="1572"/>
      <c r="F844" s="1572"/>
      <c r="G844" s="598"/>
      <c r="H844" s="422"/>
      <c r="I844" s="422"/>
    </row>
    <row r="845" spans="1:9" ht="14.25">
      <c r="A845" s="431"/>
      <c r="B845" s="431"/>
      <c r="C845" s="336"/>
      <c r="D845" s="1572"/>
      <c r="E845" s="1572"/>
      <c r="F845" s="1572"/>
      <c r="G845" s="598"/>
      <c r="H845" s="422"/>
      <c r="I845" s="422"/>
    </row>
    <row r="846" spans="1:9" ht="12.75">
      <c r="A846" s="33"/>
      <c r="B846" s="33"/>
      <c r="C846" s="336"/>
      <c r="D846" s="308"/>
      <c r="E846" s="294"/>
      <c r="F846" s="294"/>
      <c r="G846" s="598"/>
      <c r="H846" s="422"/>
      <c r="I846" s="422"/>
    </row>
    <row r="847" spans="1:9" ht="12.75">
      <c r="A847" s="1504" t="s">
        <v>2215</v>
      </c>
      <c r="B847" s="1504"/>
      <c r="C847" s="1504"/>
      <c r="D847" s="1504"/>
      <c r="E847" s="1504"/>
      <c r="F847" s="1504"/>
      <c r="G847" s="1504"/>
      <c r="H847" s="422"/>
      <c r="I847" s="422"/>
    </row>
    <row r="848" spans="1:9" ht="12.75">
      <c r="A848" s="432"/>
      <c r="B848" s="432"/>
      <c r="C848" s="336"/>
      <c r="D848" s="308"/>
      <c r="E848" s="308"/>
      <c r="F848" s="308"/>
      <c r="G848" s="598"/>
      <c r="H848" s="422"/>
      <c r="I848" s="422"/>
    </row>
    <row r="849" spans="1:9" ht="14.25">
      <c r="A849" s="431"/>
      <c r="B849" s="431"/>
      <c r="C849" s="14"/>
      <c r="D849" s="1507" t="s">
        <v>1739</v>
      </c>
      <c r="E849" s="1507"/>
      <c r="F849" s="1507"/>
      <c r="H849" s="422"/>
      <c r="I849" s="422"/>
    </row>
    <row r="850" spans="1:9" ht="14.25">
      <c r="A850" s="431"/>
      <c r="B850" s="431"/>
      <c r="C850" s="14"/>
      <c r="D850" s="1506" t="s">
        <v>2212</v>
      </c>
      <c r="E850" s="1506"/>
      <c r="F850" s="1506"/>
      <c r="H850" s="422"/>
      <c r="I850" s="422"/>
    </row>
    <row r="851" spans="1:9" ht="14.25">
      <c r="A851" s="431"/>
      <c r="B851" s="431"/>
      <c r="C851" s="14"/>
      <c r="D851" s="1405"/>
      <c r="E851" s="1407"/>
      <c r="F851" s="1407"/>
      <c r="H851" s="422"/>
      <c r="I851" s="422"/>
    </row>
    <row r="852" spans="1:9" ht="12.75">
      <c r="A852" s="152"/>
      <c r="B852" s="1000" t="s">
        <v>1561</v>
      </c>
      <c r="C852" s="336"/>
      <c r="D852" s="1492" t="s">
        <v>1658</v>
      </c>
      <c r="E852" s="1492"/>
      <c r="F852" s="1492"/>
      <c r="H852" s="422"/>
      <c r="I852" s="422"/>
    </row>
    <row r="853" spans="1:9" ht="12.75">
      <c r="A853" s="33"/>
      <c r="B853" s="33"/>
      <c r="C853" s="336"/>
      <c r="D853" s="6" t="s">
        <v>1626</v>
      </c>
      <c r="E853" s="1553" t="s">
        <v>1659</v>
      </c>
      <c r="F853" s="1553"/>
      <c r="H853" s="422"/>
      <c r="I853" s="422"/>
    </row>
    <row r="854" spans="1:9" ht="12.75">
      <c r="A854" s="33"/>
      <c r="B854" s="33"/>
      <c r="C854" s="336"/>
      <c r="D854" s="350"/>
      <c r="E854" s="294"/>
      <c r="F854" s="294"/>
      <c r="H854" s="422"/>
      <c r="I854" s="422"/>
    </row>
    <row r="855" spans="1:9" ht="12.75">
      <c r="A855" s="1081"/>
      <c r="B855" s="1450" t="s">
        <v>136</v>
      </c>
      <c r="C855" s="336"/>
      <c r="D855" s="1573" t="s">
        <v>1941</v>
      </c>
      <c r="E855" s="1573"/>
      <c r="F855" s="1573"/>
      <c r="H855" s="422"/>
      <c r="I855" s="422"/>
    </row>
    <row r="856" spans="1:9" ht="12.75">
      <c r="A856" s="1081"/>
      <c r="B856" s="1081"/>
      <c r="C856" s="336"/>
      <c r="D856" s="1573"/>
      <c r="E856" s="1573"/>
      <c r="F856" s="1573"/>
      <c r="H856" s="422"/>
      <c r="I856" s="422"/>
    </row>
    <row r="857" spans="1:9" ht="12.75">
      <c r="A857" s="1081"/>
      <c r="B857" s="1081"/>
      <c r="C857" s="336"/>
      <c r="D857" s="1573"/>
      <c r="E857" s="1573"/>
      <c r="F857" s="1573"/>
      <c r="H857" s="422"/>
      <c r="I857" s="422"/>
    </row>
    <row r="858" spans="1:9" ht="12.75">
      <c r="A858" s="1081"/>
      <c r="B858" s="1081"/>
      <c r="C858" s="336"/>
      <c r="D858" s="1573"/>
      <c r="E858" s="1573"/>
      <c r="F858" s="1573"/>
      <c r="H858" s="422"/>
      <c r="I858" s="422"/>
    </row>
    <row r="859" spans="1:9" ht="12.75">
      <c r="A859" s="1081"/>
      <c r="B859" s="1081"/>
      <c r="C859" s="336"/>
      <c r="D859" s="1573"/>
      <c r="E859" s="1573"/>
      <c r="F859" s="1573"/>
      <c r="H859" s="422"/>
      <c r="I859" s="422"/>
    </row>
    <row r="860" spans="1:9" ht="12.75">
      <c r="A860" s="1081"/>
      <c r="B860" s="1081"/>
      <c r="C860" s="336"/>
      <c r="D860" s="1573"/>
      <c r="E860" s="1573"/>
      <c r="F860" s="1573"/>
      <c r="H860" s="422"/>
      <c r="I860" s="422"/>
    </row>
    <row r="861" spans="1:9" ht="12.75">
      <c r="A861" s="1081"/>
      <c r="B861" s="1081"/>
      <c r="C861" s="336"/>
      <c r="D861" s="1573"/>
      <c r="E861" s="1573"/>
      <c r="F861" s="1573"/>
      <c r="H861" s="422"/>
      <c r="I861" s="422"/>
    </row>
    <row r="862" spans="1:9" ht="12.75">
      <c r="A862" s="1081"/>
      <c r="B862" s="1081"/>
      <c r="C862" s="336"/>
      <c r="D862" s="1573"/>
      <c r="E862" s="1573"/>
      <c r="F862" s="1573"/>
      <c r="H862" s="422"/>
      <c r="I862" s="422"/>
    </row>
    <row r="863" spans="1:9" ht="12.75">
      <c r="A863" s="1081"/>
      <c r="B863" s="1081"/>
      <c r="C863" s="336"/>
      <c r="D863" s="1573"/>
      <c r="E863" s="1573"/>
      <c r="F863" s="1573"/>
      <c r="H863" s="422"/>
      <c r="I863" s="422"/>
    </row>
    <row r="864" spans="1:9" ht="12.75">
      <c r="A864" s="1081"/>
      <c r="B864" s="1081"/>
      <c r="C864" s="336"/>
      <c r="D864" s="350"/>
      <c r="E864" s="294"/>
      <c r="F864" s="294"/>
      <c r="H864" s="422"/>
      <c r="I864" s="422"/>
    </row>
    <row r="865" spans="1:9" ht="14.25">
      <c r="A865" s="431"/>
      <c r="B865" s="1450" t="s">
        <v>136</v>
      </c>
      <c r="C865" s="336"/>
      <c r="D865" s="1492" t="s">
        <v>1660</v>
      </c>
      <c r="E865" s="1492"/>
      <c r="F865" s="1492"/>
      <c r="H865" s="422"/>
      <c r="I865" s="422"/>
    </row>
    <row r="866" spans="1:9" ht="14.25">
      <c r="A866" s="431"/>
      <c r="B866" s="431"/>
      <c r="C866" s="336"/>
      <c r="D866" s="1492"/>
      <c r="E866" s="1492"/>
      <c r="F866" s="1492"/>
      <c r="H866" s="422"/>
      <c r="I866" s="422"/>
    </row>
    <row r="867" spans="1:9" ht="14.25">
      <c r="A867" s="431"/>
      <c r="B867" s="431"/>
      <c r="C867" s="336"/>
      <c r="D867" s="1492"/>
      <c r="E867" s="1492"/>
      <c r="F867" s="1492"/>
      <c r="H867" s="422"/>
      <c r="I867" s="422"/>
    </row>
    <row r="868" spans="1:9" ht="14.25">
      <c r="A868" s="596"/>
      <c r="B868" s="596"/>
      <c r="C868" s="423"/>
      <c r="D868" s="421"/>
      <c r="H868" s="422"/>
      <c r="I868" s="422"/>
    </row>
    <row r="869" spans="1:9" ht="12.75">
      <c r="A869" s="740"/>
      <c r="B869" s="1450" t="s">
        <v>136</v>
      </c>
      <c r="C869" s="423"/>
      <c r="D869" s="1576" t="s">
        <v>1661</v>
      </c>
      <c r="E869" s="1576"/>
      <c r="F869" s="1576"/>
      <c r="H869" s="422"/>
      <c r="I869" s="422"/>
    </row>
    <row r="870" spans="1:9" ht="12.75">
      <c r="A870" s="14"/>
      <c r="B870" s="740"/>
      <c r="C870" s="423"/>
      <c r="D870" s="1576"/>
      <c r="E870" s="1576"/>
      <c r="F870" s="1576"/>
      <c r="H870" s="422"/>
      <c r="I870" s="422"/>
    </row>
    <row r="871" spans="1:9" ht="14.25" customHeight="1">
      <c r="A871" s="596"/>
      <c r="B871" s="14"/>
      <c r="C871" s="423"/>
      <c r="D871" s="1520" t="s">
        <v>1691</v>
      </c>
      <c r="E871" s="1520"/>
      <c r="F871" s="1520"/>
      <c r="H871" s="422"/>
      <c r="I871" s="422"/>
    </row>
    <row r="872" spans="1:9" ht="14.25">
      <c r="A872" s="596"/>
      <c r="B872" s="596"/>
      <c r="C872" s="423"/>
      <c r="D872" s="1520"/>
      <c r="E872" s="1520"/>
      <c r="F872" s="1520"/>
      <c r="H872" s="422"/>
      <c r="I872" s="422"/>
    </row>
    <row r="873" spans="1:9" ht="14.25">
      <c r="A873" s="596"/>
      <c r="B873" s="596"/>
      <c r="C873" s="423"/>
      <c r="D873" s="1520"/>
      <c r="E873" s="1520"/>
      <c r="F873" s="1520"/>
      <c r="H873" s="422"/>
      <c r="I873" s="422"/>
    </row>
    <row r="874" spans="1:9" ht="14.25">
      <c r="A874" s="596"/>
      <c r="B874" s="596"/>
      <c r="C874" s="423"/>
      <c r="D874" s="1520"/>
      <c r="E874" s="1520"/>
      <c r="F874" s="1520"/>
      <c r="H874" s="422"/>
      <c r="I874" s="422"/>
    </row>
    <row r="875" spans="1:9" ht="14.25">
      <c r="A875" s="596"/>
      <c r="B875" s="596"/>
      <c r="C875" s="423"/>
      <c r="D875" s="1520"/>
      <c r="E875" s="1520"/>
      <c r="F875" s="1520"/>
      <c r="H875" s="422"/>
      <c r="I875" s="422"/>
    </row>
    <row r="876" spans="1:9" ht="14.25" customHeight="1">
      <c r="A876" s="596"/>
      <c r="B876" s="596"/>
      <c r="C876" s="423"/>
      <c r="D876" s="1520"/>
      <c r="E876" s="1520"/>
      <c r="F876" s="1520"/>
      <c r="H876" s="422"/>
      <c r="I876" s="422"/>
    </row>
    <row r="877" spans="1:9" ht="14.25">
      <c r="A877" s="596"/>
      <c r="B877" s="596"/>
      <c r="C877" s="423"/>
      <c r="D877" s="421"/>
      <c r="H877" s="422"/>
      <c r="I877" s="422"/>
    </row>
    <row r="878" spans="1:9" ht="14.25">
      <c r="A878" s="596"/>
      <c r="B878" s="1450" t="s">
        <v>136</v>
      </c>
      <c r="C878" s="423"/>
      <c r="D878" s="1520" t="s">
        <v>1329</v>
      </c>
      <c r="E878" s="1520"/>
      <c r="F878" s="1520"/>
      <c r="H878" s="422"/>
      <c r="I878" s="422"/>
    </row>
    <row r="879" spans="1:9" ht="14.25">
      <c r="A879" s="596"/>
      <c r="B879" s="596"/>
      <c r="C879" s="423"/>
      <c r="D879" s="1520" t="s">
        <v>1330</v>
      </c>
      <c r="E879" s="1520"/>
      <c r="F879" s="1520"/>
      <c r="H879" s="422"/>
      <c r="I879" s="422"/>
    </row>
    <row r="880" spans="1:9" ht="14.25">
      <c r="A880" s="596"/>
      <c r="B880" s="596"/>
      <c r="C880" s="423"/>
      <c r="D880" s="344" t="s">
        <v>1625</v>
      </c>
      <c r="E880" s="1582" t="s">
        <v>1662</v>
      </c>
      <c r="F880" s="1582"/>
      <c r="H880" s="422"/>
      <c r="I880" s="422"/>
    </row>
    <row r="881" spans="1:9" ht="14.25">
      <c r="A881" s="596"/>
      <c r="B881" s="596"/>
      <c r="C881" s="423"/>
      <c r="D881" s="421"/>
      <c r="H881" s="422"/>
      <c r="I881" s="422"/>
    </row>
    <row r="882" spans="1:9" ht="14.25">
      <c r="A882" s="596"/>
      <c r="B882" s="1450" t="s">
        <v>136</v>
      </c>
      <c r="C882" s="423"/>
      <c r="D882" s="1520" t="s">
        <v>1663</v>
      </c>
      <c r="E882" s="1520"/>
      <c r="F882" s="1520"/>
      <c r="H882" s="422"/>
      <c r="I882" s="422"/>
    </row>
    <row r="883" spans="1:9" ht="14.25">
      <c r="A883" s="596"/>
      <c r="B883" s="596"/>
      <c r="C883" s="423"/>
      <c r="D883" s="1520"/>
      <c r="E883" s="1520"/>
      <c r="F883" s="1520"/>
      <c r="H883" s="422"/>
      <c r="I883" s="422"/>
    </row>
    <row r="884" spans="1:9" ht="14.25">
      <c r="A884" s="596"/>
      <c r="B884" s="596"/>
      <c r="C884" s="423"/>
      <c r="D884" s="1520"/>
      <c r="E884" s="1520"/>
      <c r="F884" s="1520"/>
      <c r="H884" s="422"/>
      <c r="I884" s="422"/>
    </row>
    <row r="885" spans="1:9" ht="14.25">
      <c r="A885" s="596"/>
      <c r="B885" s="596"/>
      <c r="C885" s="423"/>
      <c r="D885" s="1520"/>
      <c r="E885" s="1520"/>
      <c r="F885" s="1520"/>
      <c r="H885" s="422"/>
      <c r="I885" s="422"/>
    </row>
    <row r="886" spans="1:9" ht="12.75">
      <c r="A886" s="432"/>
      <c r="B886" s="432"/>
      <c r="C886" s="310"/>
      <c r="D886" s="299"/>
      <c r="E886" s="294"/>
      <c r="F886" s="294"/>
      <c r="H886" s="422"/>
      <c r="I886" s="422"/>
    </row>
    <row r="887" spans="1:9" ht="12.75">
      <c r="A887" s="434" t="s">
        <v>1588</v>
      </c>
      <c r="B887" s="434"/>
      <c r="C887" s="1002"/>
      <c r="D887" s="1002"/>
      <c r="E887" s="1002"/>
      <c r="F887" s="1002"/>
      <c r="G887" s="1003"/>
      <c r="H887" s="422"/>
      <c r="I887" s="422"/>
    </row>
    <row r="888" spans="1:9" ht="12.75">
      <c r="A888" s="432"/>
      <c r="B888" s="432"/>
      <c r="C888" s="310"/>
      <c r="D888" s="349"/>
      <c r="E888" s="294"/>
      <c r="F888" s="294"/>
      <c r="H888" s="422"/>
      <c r="I888" s="422"/>
    </row>
    <row r="889" spans="1:9" ht="12.75">
      <c r="A889" s="152"/>
      <c r="B889" s="152"/>
      <c r="C889" s="311"/>
      <c r="D889" s="1505" t="s">
        <v>1738</v>
      </c>
      <c r="E889" s="1505"/>
      <c r="F889" s="1505"/>
      <c r="G889" s="598"/>
      <c r="H889" s="422"/>
      <c r="I889" s="422"/>
    </row>
    <row r="890" spans="1:9" ht="12.75">
      <c r="A890" s="1070"/>
      <c r="B890" s="1070"/>
      <c r="C890" s="311"/>
      <c r="D890" s="1578" t="s">
        <v>2213</v>
      </c>
      <c r="E890" s="1579"/>
      <c r="F890" s="1579"/>
      <c r="G890" s="598"/>
      <c r="H890" s="422"/>
      <c r="I890" s="422"/>
    </row>
    <row r="891" spans="1:9" ht="12.75">
      <c r="A891" s="1070"/>
      <c r="B891" s="1070"/>
      <c r="C891" s="311"/>
      <c r="D891" s="1063"/>
      <c r="E891" s="1063"/>
      <c r="F891" s="1063"/>
      <c r="G891" s="598"/>
      <c r="H891" s="422"/>
      <c r="I891" s="422"/>
    </row>
    <row r="892" spans="1:9" ht="14.25">
      <c r="A892" s="431"/>
      <c r="B892" s="1000" t="s">
        <v>1561</v>
      </c>
      <c r="C892" s="14"/>
      <c r="D892" s="1489" t="s">
        <v>1690</v>
      </c>
      <c r="E892" s="1489"/>
      <c r="F892" s="1489"/>
      <c r="G892" s="598"/>
      <c r="H892" s="422"/>
      <c r="I892" s="422"/>
    </row>
    <row r="893" spans="1:9" ht="12.75">
      <c r="A893" s="152"/>
      <c r="B893" s="152"/>
      <c r="C893" s="14"/>
      <c r="D893" s="6" t="s">
        <v>1625</v>
      </c>
      <c r="E893" s="1577" t="s">
        <v>1662</v>
      </c>
      <c r="F893" s="1577"/>
      <c r="G893" s="598"/>
    </row>
    <row r="894" spans="1:9" ht="12.75">
      <c r="A894" s="152"/>
      <c r="B894" s="152"/>
      <c r="C894" s="14"/>
      <c r="D894" s="299"/>
      <c r="E894" s="308"/>
      <c r="F894" s="308"/>
      <c r="G894" s="598"/>
      <c r="H894" s="422"/>
      <c r="I894" s="422"/>
    </row>
    <row r="895" spans="1:9" ht="14.25">
      <c r="A895" s="431"/>
      <c r="B895" s="1000" t="s">
        <v>1561</v>
      </c>
      <c r="C895" s="14"/>
      <c r="D895" s="1506" t="s">
        <v>2216</v>
      </c>
      <c r="E895" s="1539"/>
      <c r="F895" s="1539"/>
    </row>
    <row r="896" spans="1:9" ht="12.6" customHeight="1">
      <c r="A896" s="152"/>
      <c r="B896" s="152"/>
      <c r="C896" s="14"/>
      <c r="D896" s="1539"/>
      <c r="E896" s="1539"/>
      <c r="F896" s="1539"/>
    </row>
    <row r="897" spans="1:9" ht="12.75">
      <c r="A897" s="152"/>
      <c r="B897" s="152"/>
      <c r="C897" s="14"/>
      <c r="D897" s="299"/>
      <c r="E897" s="294"/>
      <c r="F897" s="294"/>
    </row>
    <row r="898" spans="1:9" ht="14.25">
      <c r="A898" s="431"/>
      <c r="B898" s="1000" t="s">
        <v>1561</v>
      </c>
      <c r="C898" s="14"/>
      <c r="D898" s="1484" t="s">
        <v>1886</v>
      </c>
      <c r="E898" s="1484"/>
      <c r="F898" s="1484"/>
      <c r="G898" s="598"/>
      <c r="H898" s="422"/>
      <c r="I898" s="422"/>
    </row>
    <row r="899" spans="1:9" ht="14.25">
      <c r="A899" s="431"/>
      <c r="B899" s="431"/>
      <c r="C899" s="14"/>
      <c r="D899" s="299"/>
      <c r="E899" s="308"/>
      <c r="F899" s="308"/>
      <c r="G899" s="598"/>
      <c r="H899" s="422"/>
      <c r="I899" s="422"/>
    </row>
    <row r="900" spans="1:9" ht="12.75">
      <c r="A900" s="14"/>
      <c r="B900" s="1000" t="s">
        <v>136</v>
      </c>
      <c r="D900" s="1574" t="s">
        <v>1945</v>
      </c>
      <c r="E900" s="1574"/>
      <c r="F900" s="1574"/>
      <c r="G900" s="598"/>
      <c r="H900" s="422"/>
      <c r="I900" s="422"/>
    </row>
    <row r="901" spans="1:9" ht="29.45" customHeight="1">
      <c r="A901" s="14"/>
      <c r="B901" s="948"/>
      <c r="D901" s="1574"/>
      <c r="E901" s="1574"/>
      <c r="F901" s="1574"/>
      <c r="G901" s="598"/>
      <c r="H901" s="422"/>
      <c r="I901" s="422"/>
    </row>
    <row r="902" spans="1:9" ht="14.25">
      <c r="A902" s="431"/>
      <c r="B902" s="2"/>
      <c r="C902" s="14"/>
      <c r="D902" s="1520" t="s">
        <v>1691</v>
      </c>
      <c r="E902" s="1520"/>
      <c r="F902" s="1520"/>
      <c r="G902" s="598"/>
      <c r="H902" s="422"/>
      <c r="I902" s="422"/>
    </row>
    <row r="903" spans="1:9" ht="14.25">
      <c r="A903" s="431"/>
      <c r="B903" s="431"/>
      <c r="C903" s="14"/>
      <c r="D903" s="1520"/>
      <c r="E903" s="1520"/>
      <c r="F903" s="1520"/>
      <c r="G903" s="598"/>
      <c r="H903" s="422"/>
      <c r="I903" s="422"/>
    </row>
    <row r="904" spans="1:9" ht="14.25">
      <c r="A904" s="431"/>
      <c r="B904" s="431"/>
      <c r="C904" s="14"/>
      <c r="D904" s="1520"/>
      <c r="E904" s="1520"/>
      <c r="F904" s="1520"/>
      <c r="G904" s="598"/>
      <c r="H904" s="422"/>
      <c r="I904" s="422"/>
    </row>
    <row r="905" spans="1:9" ht="14.25">
      <c r="A905" s="431"/>
      <c r="B905" s="431"/>
      <c r="C905" s="14"/>
      <c r="D905" s="1520"/>
      <c r="E905" s="1520"/>
      <c r="F905" s="1520"/>
      <c r="G905" s="598"/>
      <c r="H905" s="422"/>
      <c r="I905" s="422"/>
    </row>
    <row r="906" spans="1:9" ht="14.25">
      <c r="A906" s="431"/>
      <c r="B906" s="431"/>
      <c r="C906" s="14"/>
      <c r="D906" s="1520"/>
      <c r="E906" s="1520"/>
      <c r="F906" s="1520"/>
      <c r="G906" s="598"/>
      <c r="H906" s="422"/>
      <c r="I906" s="422"/>
    </row>
    <row r="907" spans="1:9" ht="14.25">
      <c r="A907" s="431"/>
      <c r="B907" s="431"/>
      <c r="C907" s="14"/>
      <c r="D907" s="1520"/>
      <c r="E907" s="1520"/>
      <c r="F907" s="1520"/>
      <c r="G907" s="598"/>
      <c r="H907" s="422"/>
      <c r="I907" s="422"/>
    </row>
    <row r="908" spans="1:9" ht="14.25">
      <c r="A908" s="431"/>
      <c r="B908" s="431"/>
      <c r="C908" s="14"/>
      <c r="D908" s="299"/>
      <c r="E908" s="308"/>
      <c r="F908" s="308"/>
      <c r="G908" s="598"/>
      <c r="H908" s="422"/>
      <c r="I908" s="422"/>
    </row>
    <row r="909" spans="1:9" ht="14.25">
      <c r="A909" s="431"/>
      <c r="B909" s="1000" t="s">
        <v>136</v>
      </c>
      <c r="C909" s="14"/>
      <c r="D909" s="1484" t="s">
        <v>1329</v>
      </c>
      <c r="E909" s="1484"/>
      <c r="F909" s="1484"/>
      <c r="G909" s="598"/>
      <c r="H909" s="422"/>
      <c r="I909" s="422"/>
    </row>
    <row r="910" spans="1:9" ht="14.25">
      <c r="A910" s="431"/>
      <c r="B910" s="431"/>
      <c r="C910" s="14"/>
      <c r="D910" s="1484" t="s">
        <v>1330</v>
      </c>
      <c r="E910" s="1484"/>
      <c r="F910" s="1484"/>
      <c r="G910" s="598"/>
      <c r="H910" s="422"/>
      <c r="I910" s="422"/>
    </row>
    <row r="911" spans="1:9" ht="14.25">
      <c r="A911" s="431"/>
      <c r="B911" s="431"/>
      <c r="C911" s="14"/>
      <c r="D911" s="6" t="s">
        <v>1692</v>
      </c>
      <c r="E911" s="1575" t="s">
        <v>1662</v>
      </c>
      <c r="F911" s="1575"/>
      <c r="G911" s="598"/>
      <c r="H911" s="422"/>
      <c r="I911" s="422"/>
    </row>
    <row r="912" spans="1:9" ht="14.25">
      <c r="A912" s="431"/>
      <c r="B912" s="431"/>
      <c r="C912" s="14"/>
      <c r="D912" s="299"/>
      <c r="E912" s="308"/>
      <c r="F912" s="308"/>
      <c r="G912" s="598"/>
      <c r="H912" s="422"/>
      <c r="I912" s="422"/>
    </row>
    <row r="913" spans="1:9" ht="14.25">
      <c r="A913" s="431"/>
      <c r="B913" s="1000" t="s">
        <v>136</v>
      </c>
      <c r="C913" s="14"/>
      <c r="D913" s="1492" t="s">
        <v>1663</v>
      </c>
      <c r="E913" s="1492"/>
      <c r="F913" s="1492"/>
      <c r="G913" s="598"/>
      <c r="H913" s="422"/>
      <c r="I913" s="422"/>
    </row>
    <row r="914" spans="1:9" ht="14.25">
      <c r="A914" s="431"/>
      <c r="B914" s="431"/>
      <c r="C914" s="14"/>
      <c r="D914" s="1492"/>
      <c r="E914" s="1492"/>
      <c r="F914" s="1492"/>
      <c r="G914" s="598"/>
      <c r="H914" s="422"/>
      <c r="I914" s="422"/>
    </row>
    <row r="915" spans="1:9" ht="14.25">
      <c r="A915" s="431"/>
      <c r="B915" s="431"/>
      <c r="C915" s="14"/>
      <c r="D915" s="1492"/>
      <c r="E915" s="1492"/>
      <c r="F915" s="1492"/>
      <c r="G915" s="598"/>
      <c r="H915" s="422"/>
      <c r="I915" s="422"/>
    </row>
    <row r="916" spans="1:9" ht="14.25">
      <c r="A916" s="431"/>
      <c r="B916" s="431"/>
      <c r="C916" s="14"/>
      <c r="D916" s="1492"/>
      <c r="E916" s="1492"/>
      <c r="F916" s="1492"/>
      <c r="G916" s="598"/>
      <c r="H916" s="422"/>
      <c r="I916" s="422"/>
    </row>
    <row r="917" spans="1:9" ht="12.75">
      <c r="A917" s="155"/>
      <c r="B917" s="155"/>
      <c r="C917" s="336"/>
      <c r="D917" s="308"/>
      <c r="E917" s="308"/>
      <c r="F917" s="308"/>
      <c r="G917" s="598"/>
      <c r="H917" s="422"/>
      <c r="I917" s="422"/>
    </row>
    <row r="918" spans="1:9" ht="12.75">
      <c r="A918" s="1504" t="s">
        <v>1589</v>
      </c>
      <c r="B918" s="1504"/>
      <c r="C918" s="1504"/>
      <c r="D918" s="1504"/>
      <c r="E918" s="1504"/>
      <c r="F918" s="1504"/>
      <c r="G918" s="1504"/>
      <c r="H918" s="422"/>
      <c r="I918" s="422"/>
    </row>
    <row r="919" spans="1:9" ht="12.75">
      <c r="A919" s="155"/>
      <c r="B919" s="155"/>
      <c r="C919" s="336"/>
      <c r="D919" s="308"/>
      <c r="E919" s="308"/>
      <c r="F919" s="308"/>
      <c r="G919" s="598"/>
      <c r="H919" s="422"/>
      <c r="I919" s="422"/>
    </row>
    <row r="920" spans="1:9" ht="12.75">
      <c r="A920" s="152"/>
      <c r="B920" s="152"/>
      <c r="C920" s="336"/>
      <c r="D920" s="1547" t="s">
        <v>1887</v>
      </c>
      <c r="E920" s="1547"/>
      <c r="F920" s="1547"/>
      <c r="G920" s="598"/>
      <c r="H920" s="422"/>
      <c r="I920" s="422"/>
    </row>
    <row r="921" spans="1:9" ht="12.75">
      <c r="A921" s="432"/>
      <c r="B921" s="432"/>
      <c r="C921" s="310"/>
      <c r="D921" s="1489" t="s">
        <v>1689</v>
      </c>
      <c r="E921" s="1489"/>
      <c r="F921" s="1489"/>
      <c r="G921" s="598"/>
      <c r="H921" s="422"/>
      <c r="I921" s="422"/>
    </row>
    <row r="922" spans="1:9" ht="12.75">
      <c r="A922" s="432"/>
      <c r="B922" s="432"/>
      <c r="C922" s="310"/>
      <c r="D922" s="294"/>
      <c r="E922" s="294"/>
      <c r="F922" s="308"/>
      <c r="G922" s="598"/>
      <c r="H922" s="422"/>
      <c r="I922" s="422"/>
    </row>
    <row r="923" spans="1:9" ht="13.7" customHeight="1">
      <c r="A923" s="432"/>
      <c r="B923" s="1068" t="s">
        <v>136</v>
      </c>
      <c r="C923" s="310"/>
      <c r="D923" s="1583" t="s">
        <v>1897</v>
      </c>
      <c r="E923" s="1583"/>
      <c r="F923" s="1583"/>
      <c r="G923" s="598"/>
      <c r="H923" s="422"/>
      <c r="I923" s="422"/>
    </row>
    <row r="924" spans="1:9" ht="12.75">
      <c r="A924" s="432"/>
      <c r="B924" s="432"/>
      <c r="C924" s="310"/>
      <c r="D924" s="1583"/>
      <c r="E924" s="1583"/>
      <c r="F924" s="1583"/>
      <c r="G924" s="598"/>
      <c r="H924" s="422"/>
      <c r="I924" s="422"/>
    </row>
    <row r="925" spans="1:9" ht="12.75">
      <c r="A925" s="432"/>
      <c r="B925" s="432"/>
      <c r="C925" s="310"/>
      <c r="D925" s="1583"/>
      <c r="E925" s="1583"/>
      <c r="F925" s="1583"/>
      <c r="G925" s="598"/>
      <c r="H925" s="422"/>
      <c r="I925" s="422"/>
    </row>
    <row r="926" spans="1:9" ht="12.75">
      <c r="A926" s="432"/>
      <c r="B926" s="432"/>
      <c r="C926" s="310"/>
      <c r="D926" s="1583"/>
      <c r="E926" s="1583"/>
      <c r="F926" s="1583"/>
      <c r="G926" s="598"/>
      <c r="H926" s="422"/>
      <c r="I926" s="422"/>
    </row>
    <row r="927" spans="1:9" ht="12.75">
      <c r="A927" s="432"/>
      <c r="B927" s="432"/>
      <c r="C927" s="310"/>
      <c r="D927" s="1583"/>
      <c r="E927" s="1583"/>
      <c r="F927" s="1583"/>
      <c r="G927" s="598"/>
      <c r="H927" s="422"/>
      <c r="I927" s="422"/>
    </row>
    <row r="928" spans="1:9" ht="12.75">
      <c r="A928" s="433"/>
      <c r="B928" s="433"/>
      <c r="C928" s="311"/>
      <c r="D928" s="294"/>
      <c r="E928" s="294"/>
      <c r="F928" s="308"/>
      <c r="G928" s="598"/>
      <c r="H928" s="422"/>
      <c r="I928" s="422"/>
    </row>
    <row r="929" spans="1:9" ht="14.25" customHeight="1">
      <c r="A929" s="596"/>
      <c r="B929" s="1000" t="s">
        <v>136</v>
      </c>
      <c r="C929" s="597"/>
      <c r="D929" s="1582" t="s">
        <v>2008</v>
      </c>
      <c r="E929" s="1582"/>
      <c r="F929" s="1582"/>
      <c r="G929" s="598"/>
      <c r="H929" s="422"/>
      <c r="I929" s="422"/>
    </row>
    <row r="930" spans="1:9" ht="14.25" customHeight="1">
      <c r="A930" s="596"/>
      <c r="B930" s="596"/>
      <c r="C930" s="597"/>
      <c r="D930" s="1582"/>
      <c r="E930" s="1582"/>
      <c r="F930" s="1582"/>
      <c r="G930" s="598"/>
      <c r="H930" s="422"/>
      <c r="I930" s="422"/>
    </row>
    <row r="931" spans="1:9" ht="14.25" customHeight="1">
      <c r="A931" s="596"/>
      <c r="B931" s="596"/>
      <c r="C931" s="597"/>
      <c r="D931" s="1582"/>
      <c r="E931" s="1582"/>
      <c r="F931" s="1582"/>
      <c r="G931" s="598"/>
      <c r="H931" s="422"/>
      <c r="I931" s="422"/>
    </row>
    <row r="932" spans="1:9" ht="14.25" customHeight="1">
      <c r="A932" s="596"/>
      <c r="B932" s="596"/>
      <c r="C932" s="597"/>
      <c r="D932" s="1582"/>
      <c r="E932" s="1582"/>
      <c r="F932" s="1582"/>
      <c r="G932" s="598"/>
      <c r="H932" s="422"/>
      <c r="I932" s="422"/>
    </row>
    <row r="933" spans="1:9" ht="14.25" customHeight="1">
      <c r="A933" s="599"/>
      <c r="B933" s="599"/>
      <c r="C933" s="597"/>
      <c r="D933" s="1582"/>
      <c r="E933" s="1582"/>
      <c r="F933" s="1582"/>
      <c r="G933" s="598"/>
      <c r="H933" s="422"/>
      <c r="I933" s="422"/>
    </row>
    <row r="934" spans="1:9" ht="14.25" customHeight="1">
      <c r="A934" s="599"/>
      <c r="B934" s="599"/>
      <c r="C934" s="597"/>
      <c r="D934" s="1582"/>
      <c r="E934" s="1582"/>
      <c r="F934" s="1582"/>
      <c r="G934" s="598"/>
      <c r="H934" s="422"/>
      <c r="I934" s="422"/>
    </row>
    <row r="935" spans="1:9" ht="14.25" customHeight="1">
      <c r="A935" s="599"/>
      <c r="B935" s="599"/>
      <c r="C935" s="597"/>
      <c r="D935" s="1582"/>
      <c r="E935" s="1582"/>
      <c r="F935" s="1582"/>
      <c r="G935" s="598"/>
      <c r="H935" s="422"/>
      <c r="I935" s="422"/>
    </row>
    <row r="936" spans="1:9" ht="14.25" customHeight="1">
      <c r="A936" s="599"/>
      <c r="B936" s="599"/>
      <c r="C936" s="597"/>
      <c r="D936" s="344"/>
      <c r="F936" s="598"/>
      <c r="G936" s="598"/>
      <c r="H936" s="422"/>
      <c r="I936" s="422"/>
    </row>
    <row r="937" spans="1:9" s="536" customFormat="1" ht="14.25" customHeight="1">
      <c r="A937" s="600"/>
      <c r="B937" s="1000" t="s">
        <v>136</v>
      </c>
      <c r="C937" s="601"/>
      <c r="D937" s="1582" t="s">
        <v>2009</v>
      </c>
      <c r="E937" s="1582"/>
      <c r="F937" s="1582"/>
      <c r="G937" s="603"/>
      <c r="H937" s="604"/>
      <c r="I937" s="604"/>
    </row>
    <row r="938" spans="1:9" s="536" customFormat="1" ht="14.25" customHeight="1">
      <c r="A938" s="600"/>
      <c r="B938" s="600"/>
      <c r="C938" s="601"/>
      <c r="D938" s="1582"/>
      <c r="E938" s="1582"/>
      <c r="F938" s="1582"/>
      <c r="G938" s="603"/>
      <c r="H938" s="604"/>
      <c r="I938" s="604"/>
    </row>
    <row r="939" spans="1:9" s="536" customFormat="1" ht="14.25" customHeight="1">
      <c r="A939" s="600"/>
      <c r="B939" s="600"/>
      <c r="C939" s="601"/>
      <c r="D939" s="1582"/>
      <c r="E939" s="1582"/>
      <c r="F939" s="1582"/>
      <c r="G939" s="603"/>
      <c r="H939" s="604"/>
      <c r="I939" s="604"/>
    </row>
    <row r="940" spans="1:9" s="536" customFormat="1" ht="14.25" customHeight="1">
      <c r="A940" s="600"/>
      <c r="B940" s="600"/>
      <c r="C940" s="601"/>
      <c r="D940" s="1582"/>
      <c r="E940" s="1582"/>
      <c r="F940" s="1582"/>
      <c r="G940" s="603"/>
      <c r="H940" s="604"/>
      <c r="I940" s="604"/>
    </row>
    <row r="941" spans="1:9" s="536" customFormat="1" ht="14.25" customHeight="1">
      <c r="A941" s="600"/>
      <c r="B941" s="600"/>
      <c r="C941" s="601"/>
      <c r="D941" s="1582"/>
      <c r="E941" s="1582"/>
      <c r="F941" s="1582"/>
      <c r="G941" s="603"/>
      <c r="H941" s="604"/>
      <c r="I941" s="604"/>
    </row>
    <row r="942" spans="1:9" s="536" customFormat="1" ht="14.25">
      <c r="A942" s="600"/>
      <c r="B942" s="600"/>
      <c r="C942" s="601"/>
      <c r="D942" s="1582"/>
      <c r="E942" s="1582"/>
      <c r="F942" s="1582"/>
      <c r="G942" s="603"/>
      <c r="H942" s="604"/>
      <c r="I942" s="604"/>
    </row>
    <row r="943" spans="1:9" s="536" customFormat="1" ht="14.25" customHeight="1">
      <c r="A943" s="600"/>
      <c r="B943" s="600"/>
      <c r="C943" s="601"/>
      <c r="D943" s="1582"/>
      <c r="E943" s="1582"/>
      <c r="F943" s="1582"/>
      <c r="G943" s="603"/>
      <c r="H943" s="604"/>
      <c r="I943" s="604"/>
    </row>
    <row r="944" spans="1:9" s="536" customFormat="1" ht="14.25" customHeight="1">
      <c r="A944" s="600"/>
      <c r="B944" s="600"/>
      <c r="C944" s="601"/>
      <c r="D944" s="1582"/>
      <c r="E944" s="1582"/>
      <c r="F944" s="1582"/>
      <c r="G944" s="603"/>
      <c r="H944" s="604"/>
      <c r="I944" s="604"/>
    </row>
    <row r="945" spans="1:9" s="536" customFormat="1" ht="14.25" customHeight="1">
      <c r="A945" s="600"/>
      <c r="B945" s="600"/>
      <c r="C945" s="601"/>
      <c r="D945" s="1582"/>
      <c r="E945" s="1582"/>
      <c r="F945" s="1582"/>
      <c r="G945" s="603"/>
      <c r="H945" s="604"/>
      <c r="I945" s="604"/>
    </row>
    <row r="946" spans="1:9" ht="14.25" customHeight="1">
      <c r="A946" s="599"/>
      <c r="B946" s="599"/>
      <c r="C946" s="597"/>
      <c r="D946" s="344"/>
      <c r="F946" s="598"/>
      <c r="G946" s="598"/>
      <c r="H946" s="422"/>
      <c r="I946" s="422"/>
    </row>
    <row r="947" spans="1:9" ht="14.25" customHeight="1">
      <c r="A947" s="596"/>
      <c r="B947" s="1000" t="s">
        <v>136</v>
      </c>
      <c r="C947" s="597"/>
      <c r="D947" s="1543" t="s">
        <v>1898</v>
      </c>
      <c r="E947" s="1543"/>
      <c r="F947" s="1543"/>
      <c r="G947" s="598"/>
      <c r="H947" s="422"/>
      <c r="I947" s="422"/>
    </row>
    <row r="948" spans="1:9" ht="14.25" customHeight="1">
      <c r="A948" s="596"/>
      <c r="B948" s="596"/>
      <c r="C948" s="597"/>
      <c r="D948" s="1543"/>
      <c r="E948" s="1543"/>
      <c r="F948" s="1543"/>
      <c r="G948" s="598"/>
      <c r="H948" s="422"/>
      <c r="I948" s="422"/>
    </row>
    <row r="949" spans="1:9" ht="14.25" customHeight="1">
      <c r="A949" s="596"/>
      <c r="B949" s="596"/>
      <c r="C949" s="597"/>
      <c r="D949" s="1543"/>
      <c r="E949" s="1543"/>
      <c r="F949" s="1543"/>
      <c r="G949" s="598"/>
      <c r="H949" s="422"/>
      <c r="I949" s="422"/>
    </row>
    <row r="950" spans="1:9" ht="14.25" customHeight="1">
      <c r="A950" s="596"/>
      <c r="B950" s="596"/>
      <c r="C950" s="597"/>
      <c r="D950" s="1543"/>
      <c r="E950" s="1543"/>
      <c r="F950" s="1543"/>
      <c r="G950" s="598"/>
      <c r="H950" s="422"/>
      <c r="I950" s="422"/>
    </row>
    <row r="951" spans="1:9" ht="14.25" customHeight="1">
      <c r="A951" s="596"/>
      <c r="B951" s="596"/>
      <c r="C951" s="597"/>
      <c r="D951" s="1543"/>
      <c r="E951" s="1543"/>
      <c r="F951" s="1543"/>
      <c r="G951" s="598"/>
      <c r="H951" s="422"/>
      <c r="I951" s="422"/>
    </row>
    <row r="952" spans="1:9" ht="14.25" customHeight="1">
      <c r="A952" s="596"/>
      <c r="B952" s="596"/>
      <c r="C952" s="597"/>
      <c r="D952" s="1543"/>
      <c r="E952" s="1543"/>
      <c r="F952" s="1543"/>
      <c r="G952" s="598"/>
      <c r="H952" s="422"/>
      <c r="I952" s="422"/>
    </row>
    <row r="953" spans="1:9" ht="14.25" customHeight="1">
      <c r="A953" s="596"/>
      <c r="B953" s="596"/>
      <c r="C953" s="597"/>
      <c r="D953" s="1543"/>
      <c r="E953" s="1543"/>
      <c r="F953" s="1543"/>
      <c r="G953" s="598"/>
      <c r="H953" s="422"/>
      <c r="I953" s="422"/>
    </row>
    <row r="954" spans="1:9" ht="14.25" customHeight="1">
      <c r="A954" s="596"/>
      <c r="B954" s="596"/>
      <c r="C954" s="597"/>
      <c r="D954" s="666"/>
      <c r="F954" s="598"/>
      <c r="G954" s="598"/>
      <c r="H954" s="422"/>
      <c r="I954" s="422"/>
    </row>
    <row r="955" spans="1:9" s="741" customFormat="1" ht="14.25">
      <c r="A955" s="596"/>
      <c r="B955" s="1000" t="s">
        <v>136</v>
      </c>
      <c r="C955" s="597"/>
      <c r="D955" s="1582" t="s">
        <v>1899</v>
      </c>
      <c r="E955" s="1582"/>
      <c r="F955" s="1582"/>
      <c r="G955" s="598"/>
      <c r="H955" s="804"/>
    </row>
    <row r="956" spans="1:9" s="741" customFormat="1" ht="14.25">
      <c r="A956" s="596"/>
      <c r="B956" s="596"/>
      <c r="C956" s="597"/>
      <c r="D956" s="1582"/>
      <c r="E956" s="1582"/>
      <c r="F956" s="1582"/>
      <c r="G956" s="598"/>
      <c r="H956" s="804"/>
    </row>
    <row r="957" spans="1:9" s="741" customFormat="1" ht="14.25">
      <c r="A957" s="596"/>
      <c r="B957" s="596"/>
      <c r="C957" s="597"/>
      <c r="D957" s="1582"/>
      <c r="E957" s="1582"/>
      <c r="F957" s="1582"/>
      <c r="G957" s="598"/>
      <c r="H957" s="804"/>
    </row>
    <row r="958" spans="1:9" s="741" customFormat="1" ht="14.25">
      <c r="A958" s="596"/>
      <c r="B958" s="596"/>
      <c r="C958" s="597"/>
      <c r="D958" s="1582"/>
      <c r="E958" s="1582"/>
      <c r="F958" s="1582"/>
      <c r="G958" s="598"/>
      <c r="H958" s="804"/>
    </row>
    <row r="959" spans="1:9" s="741" customFormat="1" ht="14.25">
      <c r="A959" s="596"/>
      <c r="B959" s="596"/>
      <c r="C959" s="597"/>
      <c r="D959" s="344"/>
      <c r="E959" s="343"/>
      <c r="F959" s="598"/>
      <c r="G959" s="598"/>
      <c r="H959" s="804"/>
    </row>
    <row r="960" spans="1:9" ht="14.25" customHeight="1">
      <c r="A960" s="33"/>
      <c r="B960" s="33"/>
      <c r="C960" s="336"/>
      <c r="D960" s="1492" t="s">
        <v>1900</v>
      </c>
      <c r="E960" s="1492"/>
      <c r="F960" s="1492"/>
      <c r="G960" s="598"/>
      <c r="H960" s="422"/>
      <c r="I960" s="422"/>
    </row>
    <row r="961" spans="1:9" ht="14.25" customHeight="1">
      <c r="A961" s="373"/>
      <c r="B961" s="373"/>
      <c r="C961" s="336"/>
      <c r="D961" s="1492"/>
      <c r="E961" s="1492"/>
      <c r="F961" s="1492"/>
      <c r="G961" s="598"/>
      <c r="H961" s="422"/>
      <c r="I961" s="422"/>
    </row>
    <row r="962" spans="1:9" ht="14.25" customHeight="1">
      <c r="A962" s="373"/>
      <c r="B962" s="373"/>
      <c r="C962" s="336"/>
      <c r="D962" s="6"/>
      <c r="E962" s="308"/>
      <c r="F962" s="308"/>
      <c r="G962" s="598"/>
      <c r="H962" s="422"/>
      <c r="I962" s="422"/>
    </row>
    <row r="963" spans="1:9" ht="14.25">
      <c r="A963" s="431"/>
      <c r="B963" s="1000" t="s">
        <v>136</v>
      </c>
      <c r="C963" s="14"/>
      <c r="D963" s="1492" t="s">
        <v>1901</v>
      </c>
      <c r="E963" s="1492"/>
      <c r="F963" s="1492"/>
    </row>
    <row r="964" spans="1:9" ht="12.75">
      <c r="A964" s="152"/>
      <c r="B964" s="152"/>
      <c r="C964" s="14"/>
      <c r="D964" s="1492"/>
      <c r="E964" s="1492"/>
      <c r="F964" s="1492"/>
    </row>
    <row r="965" spans="1:9" ht="14.25" customHeight="1">
      <c r="A965" s="373"/>
      <c r="B965" s="373"/>
      <c r="C965" s="336"/>
      <c r="D965" s="6"/>
      <c r="E965" s="308"/>
      <c r="F965" s="308"/>
      <c r="G965" s="598"/>
      <c r="H965" s="422"/>
      <c r="I965" s="422"/>
    </row>
    <row r="966" spans="1:9" ht="14.25" customHeight="1">
      <c r="A966" s="433"/>
      <c r="B966" s="433"/>
      <c r="C966" s="311"/>
      <c r="D966" s="1547" t="s">
        <v>1890</v>
      </c>
      <c r="E966" s="1547"/>
      <c r="F966" s="1547"/>
      <c r="G966" s="598"/>
      <c r="H966" s="422"/>
      <c r="I966" s="422"/>
    </row>
    <row r="967" spans="1:9" ht="14.25" customHeight="1">
      <c r="A967" s="433"/>
      <c r="B967" s="433"/>
      <c r="C967" s="311"/>
      <c r="D967" s="1065"/>
      <c r="E967" s="294"/>
      <c r="F967" s="308"/>
      <c r="G967" s="598"/>
      <c r="H967" s="422"/>
      <c r="I967" s="422"/>
    </row>
    <row r="968" spans="1:9" ht="14.45" customHeight="1">
      <c r="A968" s="431"/>
      <c r="B968" s="1000" t="s">
        <v>136</v>
      </c>
      <c r="C968" s="336"/>
      <c r="D968" s="1503" t="s">
        <v>1889</v>
      </c>
      <c r="E968" s="1503"/>
      <c r="F968" s="1503"/>
      <c r="G968" s="598"/>
      <c r="H968" s="422"/>
      <c r="I968" s="422"/>
    </row>
    <row r="969" spans="1:9" ht="12.75">
      <c r="A969" s="373"/>
      <c r="B969" s="373"/>
      <c r="C969" s="336"/>
      <c r="D969" s="1503"/>
      <c r="E969" s="1503"/>
      <c r="F969" s="1503"/>
      <c r="G969" s="598"/>
      <c r="H969" s="422"/>
      <c r="I969" s="422"/>
    </row>
    <row r="970" spans="1:9" ht="12.75">
      <c r="A970" s="373"/>
      <c r="B970" s="373"/>
      <c r="C970" s="336"/>
      <c r="D970" s="1503"/>
      <c r="E970" s="1503"/>
      <c r="F970" s="1503"/>
      <c r="G970" s="598"/>
      <c r="H970" s="422"/>
      <c r="I970" s="422"/>
    </row>
    <row r="971" spans="1:9" ht="12.75">
      <c r="A971" s="373"/>
      <c r="B971" s="373"/>
      <c r="C971" s="336"/>
      <c r="D971" s="1503"/>
      <c r="E971" s="1503"/>
      <c r="F971" s="1503"/>
      <c r="G971" s="598"/>
      <c r="H971" s="422"/>
      <c r="I971" s="422"/>
    </row>
    <row r="972" spans="1:9" ht="12.75">
      <c r="A972" s="373"/>
      <c r="B972" s="373"/>
      <c r="C972" s="336"/>
      <c r="D972" s="1503"/>
      <c r="E972" s="1503"/>
      <c r="F972" s="1503"/>
      <c r="G972" s="598"/>
      <c r="H972" s="422"/>
      <c r="I972" s="422"/>
    </row>
    <row r="973" spans="1:9" ht="12.75">
      <c r="A973" s="373"/>
      <c r="B973" s="373"/>
      <c r="C973" s="336"/>
      <c r="D973" s="1503"/>
      <c r="E973" s="1503"/>
      <c r="F973" s="1503"/>
      <c r="G973" s="598"/>
      <c r="H973" s="422"/>
      <c r="I973" s="422"/>
    </row>
    <row r="974" spans="1:9" ht="12.75">
      <c r="A974" s="373"/>
      <c r="B974" s="373"/>
      <c r="C974" s="336"/>
      <c r="D974" s="1067"/>
      <c r="E974" s="1067"/>
      <c r="F974" s="1067"/>
      <c r="G974" s="598"/>
      <c r="H974" s="422"/>
      <c r="I974" s="422"/>
    </row>
    <row r="975" spans="1:9" ht="14.45" customHeight="1">
      <c r="A975" s="431"/>
      <c r="B975" s="1000" t="s">
        <v>136</v>
      </c>
      <c r="C975" s="336"/>
      <c r="D975" s="1503" t="s">
        <v>1888</v>
      </c>
      <c r="E975" s="1503"/>
      <c r="F975" s="1503"/>
      <c r="G975" s="598"/>
      <c r="H975" s="422"/>
      <c r="I975" s="422"/>
    </row>
    <row r="976" spans="1:9" ht="12.75">
      <c r="A976" s="373"/>
      <c r="B976" s="373"/>
      <c r="C976" s="336"/>
      <c r="D976" s="1503"/>
      <c r="E976" s="1503"/>
      <c r="F976" s="1503"/>
      <c r="G976" s="598"/>
      <c r="H976" s="422"/>
      <c r="I976" s="422"/>
    </row>
    <row r="977" spans="1:9" ht="12.75">
      <c r="A977" s="373"/>
      <c r="B977" s="373"/>
      <c r="C977" s="336"/>
      <c r="D977" s="1503"/>
      <c r="E977" s="1503"/>
      <c r="F977" s="1503"/>
      <c r="G977" s="598"/>
      <c r="H977" s="422"/>
      <c r="I977" s="422"/>
    </row>
    <row r="978" spans="1:9" ht="12.75">
      <c r="A978" s="373"/>
      <c r="B978" s="373"/>
      <c r="C978" s="336"/>
      <c r="D978" s="1503"/>
      <c r="E978" s="1503"/>
      <c r="F978" s="1503"/>
      <c r="G978" s="598"/>
      <c r="H978" s="422"/>
      <c r="I978" s="422"/>
    </row>
    <row r="979" spans="1:9" ht="12.75">
      <c r="A979" s="373"/>
      <c r="B979" s="373"/>
      <c r="C979" s="336"/>
      <c r="D979" s="1503"/>
      <c r="E979" s="1503"/>
      <c r="F979" s="1503"/>
      <c r="G979" s="598"/>
      <c r="H979" s="422"/>
      <c r="I979" s="422"/>
    </row>
    <row r="980" spans="1:9" ht="12.75">
      <c r="A980" s="373"/>
      <c r="B980" s="373"/>
      <c r="C980" s="336"/>
      <c r="D980" s="744"/>
      <c r="E980" s="308"/>
      <c r="F980" s="308"/>
      <c r="G980" s="598"/>
      <c r="H980" s="422"/>
      <c r="I980" s="422"/>
    </row>
    <row r="981" spans="1:9" ht="14.25">
      <c r="A981" s="431"/>
      <c r="B981" s="1000" t="s">
        <v>136</v>
      </c>
      <c r="C981" s="336"/>
      <c r="D981" s="1503" t="s">
        <v>1891</v>
      </c>
      <c r="E981" s="1503"/>
      <c r="F981" s="1503"/>
      <c r="G981" s="598"/>
      <c r="H981" s="422"/>
      <c r="I981" s="422"/>
    </row>
    <row r="982" spans="1:9" ht="12.75">
      <c r="A982" s="373"/>
      <c r="B982" s="373"/>
      <c r="C982" s="336"/>
      <c r="D982" s="1503"/>
      <c r="E982" s="1503"/>
      <c r="F982" s="1503"/>
      <c r="G982" s="598"/>
      <c r="H982" s="422"/>
      <c r="I982" s="422"/>
    </row>
    <row r="983" spans="1:9" ht="12.75">
      <c r="A983" s="373"/>
      <c r="B983" s="373"/>
      <c r="C983" s="336"/>
      <c r="D983" s="1503"/>
      <c r="E983" s="1503"/>
      <c r="F983" s="1503"/>
      <c r="G983" s="598"/>
      <c r="H983" s="422"/>
      <c r="I983" s="422"/>
    </row>
    <row r="984" spans="1:9" ht="12.75">
      <c r="A984" s="373"/>
      <c r="B984" s="373"/>
      <c r="C984" s="336"/>
      <c r="D984" s="1503"/>
      <c r="E984" s="1503"/>
      <c r="F984" s="1503"/>
      <c r="G984" s="598"/>
      <c r="H984" s="422"/>
      <c r="I984" s="422"/>
    </row>
    <row r="985" spans="1:9" ht="12.75">
      <c r="A985" s="373"/>
      <c r="B985" s="373"/>
      <c r="C985" s="336"/>
      <c r="D985" s="1503"/>
      <c r="E985" s="1503"/>
      <c r="F985" s="1503"/>
      <c r="G985" s="598"/>
      <c r="H985" s="422"/>
      <c r="I985" s="422"/>
    </row>
    <row r="986" spans="1:9" ht="12.75">
      <c r="A986" s="373"/>
      <c r="B986" s="373"/>
      <c r="C986" s="336"/>
      <c r="D986" s="744"/>
      <c r="E986" s="308"/>
      <c r="F986" s="308"/>
      <c r="G986" s="598"/>
      <c r="H986" s="422"/>
      <c r="I986" s="422"/>
    </row>
    <row r="987" spans="1:9" ht="14.45" customHeight="1">
      <c r="A987" s="431"/>
      <c r="B987" s="1451" t="s">
        <v>136</v>
      </c>
      <c r="C987" s="336"/>
      <c r="D987" s="1503" t="s">
        <v>1892</v>
      </c>
      <c r="E987" s="1503"/>
      <c r="F987" s="1503"/>
      <c r="G987" s="598"/>
      <c r="H987" s="422"/>
      <c r="I987" s="422"/>
    </row>
    <row r="988" spans="1:9" ht="12.75">
      <c r="A988" s="373"/>
      <c r="B988" s="373"/>
      <c r="C988" s="336"/>
      <c r="D988" s="1503"/>
      <c r="E988" s="1503"/>
      <c r="F988" s="1503"/>
      <c r="G988" s="598"/>
      <c r="H988" s="422"/>
      <c r="I988" s="422"/>
    </row>
    <row r="989" spans="1:9" ht="12.75">
      <c r="A989" s="373"/>
      <c r="B989" s="373"/>
      <c r="C989" s="336"/>
      <c r="D989" s="1503"/>
      <c r="E989" s="1503"/>
      <c r="F989" s="1503"/>
      <c r="G989" s="598"/>
      <c r="H989" s="422"/>
      <c r="I989" s="422"/>
    </row>
    <row r="990" spans="1:9" ht="12.75">
      <c r="A990" s="373"/>
      <c r="B990" s="373"/>
      <c r="C990" s="336"/>
      <c r="D990" s="1067"/>
      <c r="E990" s="1067"/>
      <c r="F990" s="1067"/>
      <c r="G990" s="598"/>
      <c r="H990" s="422"/>
      <c r="I990" s="422"/>
    </row>
    <row r="991" spans="1:9" ht="14.25">
      <c r="A991" s="431"/>
      <c r="B991" s="1451" t="s">
        <v>136</v>
      </c>
      <c r="C991" s="336"/>
      <c r="D991" s="1503" t="s">
        <v>1893</v>
      </c>
      <c r="E991" s="1503"/>
      <c r="F991" s="1503"/>
      <c r="G991" s="598"/>
      <c r="H991" s="422"/>
      <c r="I991" s="422"/>
    </row>
    <row r="992" spans="1:9" ht="12.75">
      <c r="A992" s="373"/>
      <c r="B992" s="373"/>
      <c r="C992" s="336"/>
      <c r="D992" s="1503"/>
      <c r="E992" s="1503"/>
      <c r="F992" s="1503"/>
      <c r="G992" s="598"/>
      <c r="H992" s="422"/>
      <c r="I992" s="422"/>
    </row>
    <row r="993" spans="1:9" ht="12.75">
      <c r="A993" s="373"/>
      <c r="B993" s="373"/>
      <c r="C993" s="336"/>
      <c r="D993" s="744"/>
      <c r="E993" s="308"/>
      <c r="F993" s="308"/>
      <c r="G993" s="598"/>
      <c r="H993" s="422"/>
      <c r="I993" s="422"/>
    </row>
    <row r="994" spans="1:9" ht="12.75">
      <c r="A994" s="373"/>
      <c r="B994" s="1451" t="s">
        <v>136</v>
      </c>
      <c r="C994" s="336"/>
      <c r="D994" s="1492" t="s">
        <v>1894</v>
      </c>
      <c r="E994" s="1492"/>
      <c r="F994" s="1492"/>
      <c r="G994" s="598"/>
      <c r="H994" s="422"/>
      <c r="I994" s="422"/>
    </row>
    <row r="995" spans="1:9" ht="12.75">
      <c r="A995" s="373"/>
      <c r="B995" s="373"/>
      <c r="C995" s="336"/>
      <c r="D995" s="1492"/>
      <c r="E995" s="1492"/>
      <c r="F995" s="1492"/>
      <c r="G995" s="598"/>
      <c r="H995" s="422"/>
      <c r="I995" s="422"/>
    </row>
    <row r="996" spans="1:9" ht="12.75">
      <c r="A996" s="373"/>
      <c r="B996" s="373"/>
      <c r="C996" s="336"/>
      <c r="D996" s="308"/>
      <c r="E996" s="308"/>
      <c r="F996" s="308"/>
      <c r="G996" s="598"/>
      <c r="H996" s="422"/>
      <c r="I996" s="422"/>
    </row>
    <row r="997" spans="1:9" ht="12.75">
      <c r="A997" s="373"/>
      <c r="B997" s="1451" t="s">
        <v>136</v>
      </c>
      <c r="C997" s="336"/>
      <c r="D997" s="1584" t="s">
        <v>2060</v>
      </c>
      <c r="E997" s="1572"/>
      <c r="F997" s="1572"/>
      <c r="G997" s="598"/>
      <c r="H997" s="422"/>
      <c r="I997" s="422"/>
    </row>
    <row r="998" spans="1:9" ht="12.75">
      <c r="A998" s="373"/>
      <c r="B998" s="373"/>
      <c r="C998" s="336"/>
      <c r="D998" s="1584"/>
      <c r="E998" s="1572"/>
      <c r="F998" s="1572"/>
      <c r="G998" s="598"/>
      <c r="H998" s="422"/>
      <c r="I998" s="422"/>
    </row>
    <row r="999" spans="1:9" ht="12.75">
      <c r="A999" s="373"/>
      <c r="B999" s="373"/>
      <c r="C999" s="336"/>
      <c r="D999" s="1584"/>
      <c r="E999" s="1572"/>
      <c r="F999" s="1572"/>
      <c r="G999" s="598"/>
      <c r="H999" s="422"/>
      <c r="I999" s="422"/>
    </row>
    <row r="1000" spans="1:9" ht="12.75">
      <c r="A1000" s="373"/>
      <c r="B1000" s="373"/>
      <c r="C1000" s="336"/>
      <c r="D1000" s="1572"/>
      <c r="E1000" s="1572"/>
      <c r="F1000" s="1572"/>
      <c r="G1000" s="598"/>
      <c r="H1000" s="422"/>
      <c r="I1000" s="422"/>
    </row>
    <row r="1001" spans="1:9" ht="12.75">
      <c r="A1001" s="373"/>
      <c r="B1001" s="373"/>
      <c r="C1001" s="336"/>
      <c r="D1001" s="299"/>
      <c r="E1001" s="308"/>
      <c r="F1001" s="308"/>
      <c r="G1001" s="598"/>
      <c r="H1001" s="422"/>
      <c r="I1001" s="422"/>
    </row>
    <row r="1002" spans="1:9" ht="12.75">
      <c r="A1002" s="373"/>
      <c r="B1002" s="1451" t="s">
        <v>136</v>
      </c>
      <c r="C1002" s="336"/>
      <c r="D1002" s="1489" t="s">
        <v>1262</v>
      </c>
      <c r="E1002" s="1489"/>
      <c r="F1002" s="1489"/>
      <c r="G1002" s="598"/>
      <c r="H1002" s="422"/>
      <c r="I1002" s="422"/>
    </row>
    <row r="1003" spans="1:9" ht="12.75">
      <c r="A1003" s="373"/>
      <c r="B1003" s="373"/>
      <c r="C1003" s="336"/>
      <c r="D1003" s="299"/>
      <c r="E1003" s="308"/>
      <c r="F1003" s="308"/>
      <c r="G1003" s="598"/>
      <c r="H1003" s="422"/>
      <c r="I1003" s="422"/>
    </row>
    <row r="1004" spans="1:9" ht="12.75">
      <c r="A1004" s="373"/>
      <c r="B1004" s="1451" t="s">
        <v>136</v>
      </c>
      <c r="C1004" s="336"/>
      <c r="D1004" s="1489" t="s">
        <v>1263</v>
      </c>
      <c r="E1004" s="1489"/>
      <c r="F1004" s="1489"/>
      <c r="G1004" s="598"/>
      <c r="H1004" s="422"/>
      <c r="I1004" s="422"/>
    </row>
    <row r="1005" spans="1:9" ht="12.75" customHeight="1">
      <c r="A1005" s="373"/>
      <c r="B1005" s="373"/>
      <c r="C1005" s="336"/>
      <c r="D1005" s="308"/>
      <c r="E1005" s="308"/>
      <c r="F1005" s="308"/>
      <c r="G1005" s="598"/>
      <c r="H1005" s="422"/>
      <c r="I1005" s="422"/>
    </row>
    <row r="1006" spans="1:9" ht="12.75">
      <c r="A1006" s="373"/>
      <c r="B1006" s="14"/>
      <c r="C1006" s="336"/>
      <c r="D1006" s="1505" t="s">
        <v>1693</v>
      </c>
      <c r="E1006" s="1505"/>
      <c r="F1006" s="1505"/>
      <c r="G1006" s="598"/>
      <c r="H1006" s="422"/>
      <c r="I1006" s="422"/>
    </row>
    <row r="1007" spans="1:9" ht="12.75">
      <c r="A1007" s="373"/>
      <c r="B1007" s="14"/>
      <c r="C1007" s="336"/>
      <c r="D1007" s="1065"/>
      <c r="E1007" s="308"/>
      <c r="F1007" s="308"/>
      <c r="G1007" s="598"/>
      <c r="H1007" s="422"/>
      <c r="I1007" s="422"/>
    </row>
    <row r="1008" spans="1:9" ht="14.25">
      <c r="A1008" s="431"/>
      <c r="B1008" s="1451" t="s">
        <v>136</v>
      </c>
      <c r="C1008" s="336"/>
      <c r="D1008" s="1520" t="s">
        <v>1895</v>
      </c>
      <c r="E1008" s="1520"/>
      <c r="F1008" s="1520"/>
      <c r="G1008" s="598"/>
      <c r="H1008" s="422"/>
      <c r="I1008" s="422"/>
    </row>
    <row r="1009" spans="1:9" ht="12.75">
      <c r="A1009" s="373"/>
      <c r="B1009" s="373"/>
      <c r="C1009" s="336"/>
      <c r="D1009" s="1520"/>
      <c r="E1009" s="1520"/>
      <c r="F1009" s="1520"/>
      <c r="G1009" s="598"/>
      <c r="H1009" s="422"/>
      <c r="I1009" s="422"/>
    </row>
    <row r="1010" spans="1:9" ht="12.75">
      <c r="A1010" s="373"/>
      <c r="B1010" s="373"/>
      <c r="C1010" s="336"/>
      <c r="D1010" s="1520"/>
      <c r="E1010" s="1520"/>
      <c r="F1010" s="1520"/>
      <c r="G1010" s="598"/>
      <c r="H1010" s="422"/>
      <c r="I1010" s="422"/>
    </row>
    <row r="1011" spans="1:9" ht="12.75">
      <c r="A1011" s="373"/>
      <c r="B1011" s="373"/>
      <c r="C1011" s="336"/>
      <c r="D1011" s="1520"/>
      <c r="E1011" s="1520"/>
      <c r="F1011" s="1520"/>
      <c r="G1011" s="598"/>
      <c r="H1011" s="422"/>
      <c r="I1011" s="422"/>
    </row>
    <row r="1012" spans="1:9" ht="12.75">
      <c r="A1012" s="373"/>
      <c r="B1012" s="373"/>
      <c r="C1012" s="336"/>
      <c r="D1012" s="1520"/>
      <c r="E1012" s="1520"/>
      <c r="F1012" s="1520"/>
      <c r="G1012" s="598"/>
      <c r="H1012" s="422"/>
      <c r="I1012" s="422"/>
    </row>
    <row r="1013" spans="1:9" ht="12.75">
      <c r="A1013" s="373"/>
      <c r="B1013" s="373"/>
      <c r="C1013" s="336"/>
      <c r="E1013" s="294"/>
      <c r="F1013" s="294"/>
      <c r="G1013" s="598"/>
      <c r="H1013" s="422"/>
      <c r="I1013" s="422"/>
    </row>
    <row r="1014" spans="1:9" ht="14.25">
      <c r="A1014" s="431"/>
      <c r="B1014" s="1451" t="s">
        <v>136</v>
      </c>
      <c r="C1014" s="336"/>
      <c r="D1014" s="1520" t="s">
        <v>1896</v>
      </c>
      <c r="E1014" s="1520"/>
      <c r="F1014" s="1520"/>
      <c r="G1014" s="598"/>
      <c r="H1014" s="422"/>
      <c r="I1014" s="422"/>
    </row>
    <row r="1015" spans="1:9" ht="12.75">
      <c r="A1015" s="373"/>
      <c r="B1015" s="373"/>
      <c r="C1015" s="336"/>
      <c r="D1015" s="1520"/>
      <c r="E1015" s="1520"/>
      <c r="F1015" s="1520"/>
      <c r="G1015" s="598"/>
      <c r="H1015" s="422"/>
      <c r="I1015" s="422"/>
    </row>
    <row r="1016" spans="1:9" ht="12.75">
      <c r="A1016" s="373"/>
      <c r="B1016" s="373"/>
      <c r="C1016" s="336"/>
      <c r="D1016" s="1520"/>
      <c r="E1016" s="1520"/>
      <c r="F1016" s="1520"/>
      <c r="G1016" s="598"/>
      <c r="H1016" s="422"/>
      <c r="I1016" s="422"/>
    </row>
    <row r="1017" spans="1:9" ht="12.75">
      <c r="A1017" s="373"/>
      <c r="B1017" s="373"/>
      <c r="C1017" s="336"/>
      <c r="D1017" s="1520"/>
      <c r="E1017" s="1520"/>
      <c r="F1017" s="1520"/>
      <c r="G1017" s="598"/>
      <c r="H1017" s="422"/>
      <c r="I1017" s="422"/>
    </row>
    <row r="1018" spans="1:9" ht="12.75">
      <c r="A1018" s="373"/>
      <c r="B1018" s="373"/>
      <c r="C1018" s="336"/>
      <c r="D1018" s="1520"/>
      <c r="E1018" s="1520"/>
      <c r="F1018" s="1520"/>
      <c r="G1018" s="598"/>
      <c r="H1018" s="422"/>
      <c r="I1018" s="422"/>
    </row>
    <row r="1019" spans="1:9" ht="12.75">
      <c r="A1019" s="373"/>
      <c r="B1019" s="373"/>
      <c r="C1019" s="336"/>
      <c r="D1019" s="308"/>
      <c r="E1019" s="308"/>
      <c r="F1019" s="308"/>
      <c r="G1019" s="598"/>
      <c r="H1019" s="422"/>
      <c r="I1019" s="422"/>
    </row>
    <row r="1020" spans="1:9" ht="12.75">
      <c r="A1020" s="373"/>
      <c r="B1020" s="373"/>
      <c r="C1020" s="336"/>
      <c r="D1020" s="1505" t="s">
        <v>1694</v>
      </c>
      <c r="E1020" s="1505"/>
      <c r="F1020" s="1505"/>
      <c r="G1020" s="598"/>
      <c r="H1020" s="422"/>
      <c r="I1020" s="422"/>
    </row>
    <row r="1021" spans="1:9" ht="12.75">
      <c r="A1021" s="373"/>
      <c r="B1021" s="373"/>
      <c r="C1021" s="336"/>
      <c r="D1021" s="1065"/>
      <c r="E1021" s="308"/>
      <c r="F1021" s="308"/>
      <c r="G1021" s="598"/>
      <c r="H1021" s="422"/>
      <c r="I1021" s="422"/>
    </row>
    <row r="1022" spans="1:9" ht="14.25">
      <c r="A1022" s="431"/>
      <c r="B1022" s="1451" t="s">
        <v>136</v>
      </c>
      <c r="C1022" s="336"/>
      <c r="D1022" s="1520" t="s">
        <v>1902</v>
      </c>
      <c r="E1022" s="1520"/>
      <c r="F1022" s="1520"/>
      <c r="G1022" s="598"/>
      <c r="H1022" s="422"/>
      <c r="I1022" s="422"/>
    </row>
    <row r="1023" spans="1:9" ht="12.75">
      <c r="A1023" s="373"/>
      <c r="B1023" s="373"/>
      <c r="C1023" s="336"/>
      <c r="D1023" s="1520"/>
      <c r="E1023" s="1520"/>
      <c r="F1023" s="1520"/>
      <c r="G1023" s="598"/>
      <c r="H1023" s="422"/>
      <c r="I1023" s="422"/>
    </row>
    <row r="1024" spans="1:9" ht="12.75">
      <c r="A1024" s="373"/>
      <c r="B1024" s="373"/>
      <c r="C1024" s="336"/>
      <c r="D1024" s="1520"/>
      <c r="E1024" s="1520"/>
      <c r="F1024" s="1520"/>
      <c r="G1024" s="598"/>
      <c r="H1024" s="422"/>
      <c r="I1024" s="422"/>
    </row>
    <row r="1025" spans="1:9" ht="12.75">
      <c r="A1025" s="373"/>
      <c r="B1025" s="373"/>
      <c r="C1025" s="336"/>
      <c r="E1025" s="294"/>
      <c r="F1025" s="294"/>
      <c r="G1025" s="598"/>
      <c r="H1025" s="422"/>
      <c r="I1025" s="422"/>
    </row>
    <row r="1026" spans="1:9" ht="14.25">
      <c r="A1026" s="431"/>
      <c r="B1026" s="1451" t="s">
        <v>136</v>
      </c>
      <c r="C1026" s="336"/>
      <c r="D1026" s="1520" t="s">
        <v>1903</v>
      </c>
      <c r="E1026" s="1520"/>
      <c r="F1026" s="1520"/>
      <c r="G1026" s="598"/>
      <c r="H1026" s="422"/>
      <c r="I1026" s="422"/>
    </row>
    <row r="1027" spans="1:9" ht="12.75">
      <c r="A1027" s="373"/>
      <c r="B1027" s="373"/>
      <c r="C1027" s="336"/>
      <c r="D1027" s="1520"/>
      <c r="E1027" s="1520"/>
      <c r="F1027" s="1520"/>
      <c r="G1027" s="598"/>
      <c r="H1027" s="422"/>
      <c r="I1027" s="422"/>
    </row>
    <row r="1028" spans="1:9" ht="12.75">
      <c r="A1028" s="373"/>
      <c r="B1028" s="373"/>
      <c r="C1028" s="336"/>
      <c r="D1028" s="1520"/>
      <c r="E1028" s="1520"/>
      <c r="F1028" s="1520"/>
      <c r="G1028" s="598"/>
      <c r="H1028" s="422"/>
      <c r="I1028" s="422"/>
    </row>
    <row r="1029" spans="1:9" ht="12.75">
      <c r="A1029" s="373"/>
      <c r="B1029" s="373"/>
      <c r="C1029" s="336"/>
      <c r="D1029" s="299"/>
      <c r="E1029" s="308"/>
      <c r="F1029" s="308"/>
      <c r="G1029" s="598"/>
      <c r="H1029" s="422"/>
      <c r="I1029" s="422"/>
    </row>
    <row r="1030" spans="1:9" ht="12.75">
      <c r="A1030" s="373"/>
      <c r="B1030" s="373"/>
      <c r="C1030" s="336"/>
      <c r="D1030" s="1505" t="s">
        <v>1695</v>
      </c>
      <c r="E1030" s="1505"/>
      <c r="F1030" s="1505"/>
      <c r="G1030" s="598"/>
      <c r="H1030" s="422"/>
      <c r="I1030" s="422"/>
    </row>
    <row r="1031" spans="1:9" ht="12.75">
      <c r="A1031" s="373"/>
      <c r="B1031" s="373"/>
      <c r="C1031" s="336"/>
      <c r="D1031" s="1065"/>
      <c r="E1031" s="308"/>
      <c r="F1031" s="308"/>
      <c r="G1031" s="598"/>
      <c r="H1031" s="422"/>
      <c r="I1031" s="422"/>
    </row>
    <row r="1032" spans="1:9" ht="14.25" customHeight="1">
      <c r="A1032" s="431"/>
      <c r="B1032" s="1451" t="s">
        <v>136</v>
      </c>
      <c r="C1032" s="336"/>
      <c r="D1032" s="1533" t="s">
        <v>1905</v>
      </c>
      <c r="E1032" s="1533"/>
      <c r="F1032" s="1533"/>
      <c r="G1032" s="495"/>
      <c r="H1032" s="498"/>
      <c r="I1032" s="498"/>
    </row>
    <row r="1033" spans="1:9" ht="12.75">
      <c r="A1033" s="373"/>
      <c r="B1033" s="373"/>
      <c r="C1033" s="336"/>
      <c r="D1033" s="1533"/>
      <c r="E1033" s="1533"/>
      <c r="F1033" s="1533"/>
      <c r="G1033" s="495"/>
      <c r="H1033" s="498"/>
      <c r="I1033" s="498"/>
    </row>
    <row r="1034" spans="1:9" ht="12.75">
      <c r="A1034" s="373"/>
      <c r="B1034" s="373"/>
      <c r="C1034" s="336"/>
      <c r="D1034" s="1533"/>
      <c r="E1034" s="1533"/>
      <c r="F1034" s="1533"/>
      <c r="G1034" s="495"/>
      <c r="H1034" s="498"/>
      <c r="I1034" s="498"/>
    </row>
    <row r="1035" spans="1:9" ht="12" customHeight="1">
      <c r="A1035" s="373"/>
      <c r="B1035" s="373"/>
      <c r="C1035" s="336"/>
      <c r="D1035" s="498"/>
      <c r="E1035" s="498"/>
      <c r="F1035" s="498"/>
      <c r="G1035" s="498"/>
      <c r="H1035" s="498"/>
      <c r="I1035" s="498"/>
    </row>
    <row r="1036" spans="1:9" ht="12.75" customHeight="1">
      <c r="A1036" s="373"/>
      <c r="B1036" s="1451" t="s">
        <v>136</v>
      </c>
      <c r="C1036" s="336"/>
      <c r="D1036" s="1533" t="s">
        <v>1904</v>
      </c>
      <c r="E1036" s="1533"/>
      <c r="F1036" s="1533"/>
      <c r="G1036" s="498"/>
      <c r="H1036" s="422"/>
      <c r="I1036" s="422"/>
    </row>
    <row r="1037" spans="1:9" ht="12.75">
      <c r="A1037" s="373"/>
      <c r="B1037" s="373"/>
      <c r="C1037" s="336"/>
      <c r="D1037" s="1533"/>
      <c r="E1037" s="1533"/>
      <c r="F1037" s="1533"/>
      <c r="G1037" s="498"/>
      <c r="H1037" s="422"/>
      <c r="I1037" s="422"/>
    </row>
    <row r="1038" spans="1:9" ht="12.75">
      <c r="A1038" s="373"/>
      <c r="B1038" s="373"/>
      <c r="C1038" s="336"/>
      <c r="D1038" s="1533"/>
      <c r="E1038" s="1533"/>
      <c r="F1038" s="1533"/>
      <c r="G1038" s="498"/>
      <c r="H1038" s="422"/>
      <c r="I1038" s="422"/>
    </row>
    <row r="1039" spans="1:9" ht="12" customHeight="1">
      <c r="A1039" s="373"/>
      <c r="B1039" s="373"/>
      <c r="C1039" s="336"/>
      <c r="D1039" s="299"/>
      <c r="E1039" s="308"/>
      <c r="F1039" s="308"/>
      <c r="G1039" s="598"/>
      <c r="H1039" s="422"/>
      <c r="I1039" s="422"/>
    </row>
    <row r="1040" spans="1:9" ht="12.75" customHeight="1">
      <c r="A1040" s="373"/>
      <c r="B1040" s="1451" t="s">
        <v>136</v>
      </c>
      <c r="C1040" s="336"/>
      <c r="D1040" s="1585" t="s">
        <v>1906</v>
      </c>
      <c r="E1040" s="1585"/>
      <c r="F1040" s="1585"/>
      <c r="G1040" s="590"/>
      <c r="H1040" s="422"/>
      <c r="I1040" s="422"/>
    </row>
    <row r="1041" spans="1:9" ht="12.75">
      <c r="A1041" s="373"/>
      <c r="B1041" s="373"/>
      <c r="C1041" s="336"/>
      <c r="D1041" s="1585"/>
      <c r="E1041" s="1585"/>
      <c r="F1041" s="1585"/>
      <c r="G1041" s="590"/>
      <c r="H1041" s="422"/>
      <c r="I1041" s="422"/>
    </row>
    <row r="1042" spans="1:9" ht="12.75">
      <c r="A1042" s="373"/>
      <c r="B1042" s="373"/>
      <c r="C1042" s="336"/>
      <c r="D1042" s="1585"/>
      <c r="E1042" s="1585"/>
      <c r="F1042" s="1585"/>
      <c r="G1042" s="590"/>
      <c r="H1042" s="422"/>
      <c r="I1042" s="422"/>
    </row>
    <row r="1043" spans="1:9" ht="12" customHeight="1">
      <c r="A1043" s="373"/>
      <c r="B1043" s="373"/>
      <c r="C1043" s="336"/>
      <c r="D1043" s="308"/>
      <c r="E1043" s="308"/>
      <c r="F1043" s="308"/>
      <c r="G1043" s="598"/>
      <c r="H1043" s="422"/>
      <c r="I1043" s="422"/>
    </row>
    <row r="1044" spans="1:9" ht="12.75" customHeight="1">
      <c r="A1044" s="373"/>
      <c r="B1044" s="1451" t="s">
        <v>136</v>
      </c>
      <c r="C1044" s="336"/>
      <c r="D1044" s="1533" t="s">
        <v>1907</v>
      </c>
      <c r="E1044" s="1533"/>
      <c r="F1044" s="1533"/>
      <c r="G1044" s="590"/>
      <c r="H1044" s="590"/>
      <c r="I1044" s="590"/>
    </row>
    <row r="1045" spans="1:9" ht="12.75">
      <c r="A1045" s="373"/>
      <c r="B1045" s="373"/>
      <c r="C1045" s="336"/>
      <c r="D1045" s="1533"/>
      <c r="E1045" s="1533"/>
      <c r="F1045" s="1533"/>
      <c r="G1045" s="590"/>
      <c r="H1045" s="590"/>
      <c r="I1045" s="590"/>
    </row>
    <row r="1046" spans="1:9" ht="12.75">
      <c r="A1046" s="373"/>
      <c r="B1046" s="373"/>
      <c r="C1046" s="336"/>
      <c r="D1046" s="1533"/>
      <c r="E1046" s="1533"/>
      <c r="F1046" s="1533"/>
      <c r="G1046" s="590"/>
      <c r="H1046" s="590"/>
      <c r="I1046" s="590"/>
    </row>
    <row r="1047" spans="1:9" ht="14.25">
      <c r="A1047" s="431"/>
      <c r="B1047" s="431"/>
      <c r="C1047" s="336"/>
      <c r="D1047" s="299"/>
      <c r="E1047" s="308"/>
      <c r="F1047" s="308"/>
      <c r="G1047" s="598"/>
      <c r="H1047" s="422"/>
      <c r="I1047" s="422"/>
    </row>
    <row r="1048" spans="1:9" ht="12.75" customHeight="1">
      <c r="A1048" s="373"/>
      <c r="B1048" s="1451" t="s">
        <v>136</v>
      </c>
      <c r="C1048" s="336"/>
      <c r="D1048" s="1533" t="s">
        <v>1908</v>
      </c>
      <c r="E1048" s="1533"/>
      <c r="F1048" s="1533"/>
      <c r="G1048" s="590"/>
      <c r="H1048" s="590"/>
      <c r="I1048" s="590"/>
    </row>
    <row r="1049" spans="1:9" ht="12.75">
      <c r="A1049" s="373"/>
      <c r="B1049" s="373"/>
      <c r="C1049" s="336"/>
      <c r="D1049" s="1533"/>
      <c r="E1049" s="1533"/>
      <c r="F1049" s="1533"/>
      <c r="G1049" s="590"/>
      <c r="H1049" s="590"/>
      <c r="I1049" s="590"/>
    </row>
    <row r="1050" spans="1:9" ht="12.75">
      <c r="A1050" s="373"/>
      <c r="B1050" s="373"/>
      <c r="C1050" s="336"/>
      <c r="D1050" s="1533"/>
      <c r="E1050" s="1533"/>
      <c r="F1050" s="1533"/>
      <c r="G1050" s="590"/>
      <c r="H1050" s="590"/>
      <c r="I1050" s="590"/>
    </row>
    <row r="1051" spans="1:9" ht="12.75">
      <c r="A1051" s="373"/>
      <c r="B1051" s="373"/>
      <c r="C1051" s="336"/>
      <c r="D1051" s="299"/>
      <c r="E1051" s="308"/>
      <c r="F1051" s="308"/>
      <c r="G1051" s="598"/>
      <c r="H1051" s="422"/>
      <c r="I1051" s="422"/>
    </row>
    <row r="1052" spans="1:9" ht="12.75" customHeight="1">
      <c r="A1052" s="373"/>
      <c r="B1052" s="1451" t="s">
        <v>136</v>
      </c>
      <c r="C1052" s="336"/>
      <c r="D1052" s="1533" t="s">
        <v>1696</v>
      </c>
      <c r="E1052" s="1533"/>
      <c r="F1052" s="1533"/>
      <c r="G1052" s="495"/>
      <c r="H1052" s="422"/>
      <c r="I1052" s="422"/>
    </row>
    <row r="1053" spans="1:9" ht="12.75">
      <c r="A1053" s="373"/>
      <c r="B1053" s="373"/>
      <c r="C1053" s="336"/>
      <c r="D1053" s="1533"/>
      <c r="E1053" s="1533"/>
      <c r="F1053" s="1533"/>
      <c r="G1053" s="495"/>
      <c r="H1053" s="422"/>
      <c r="I1053" s="422"/>
    </row>
    <row r="1054" spans="1:9" ht="12.75">
      <c r="A1054" s="373"/>
      <c r="B1054" s="373"/>
      <c r="C1054" s="336"/>
      <c r="D1054" s="1533"/>
      <c r="E1054" s="1533"/>
      <c r="F1054" s="1533"/>
      <c r="G1054" s="495"/>
      <c r="H1054" s="422"/>
      <c r="I1054" s="422"/>
    </row>
    <row r="1055" spans="1:9" ht="12.75">
      <c r="A1055" s="373"/>
      <c r="B1055" s="373"/>
      <c r="C1055" s="336"/>
      <c r="D1055" s="495"/>
      <c r="E1055" s="495"/>
      <c r="F1055" s="495"/>
      <c r="G1055" s="495"/>
      <c r="H1055" s="422"/>
      <c r="I1055" s="422"/>
    </row>
    <row r="1056" spans="1:9" ht="12.75" customHeight="1">
      <c r="A1056" s="373"/>
      <c r="B1056" s="1451" t="s">
        <v>136</v>
      </c>
      <c r="C1056" s="336"/>
      <c r="D1056" s="1533" t="s">
        <v>1697</v>
      </c>
      <c r="E1056" s="1533"/>
      <c r="F1056" s="1533"/>
      <c r="G1056" s="495"/>
      <c r="H1056" s="422"/>
      <c r="I1056" s="422"/>
    </row>
    <row r="1057" spans="1:9" ht="12.75">
      <c r="A1057" s="373"/>
      <c r="B1057" s="373"/>
      <c r="C1057" s="336"/>
      <c r="D1057" s="1533"/>
      <c r="E1057" s="1533"/>
      <c r="F1057" s="1533"/>
      <c r="G1057" s="495"/>
      <c r="H1057" s="422"/>
      <c r="I1057" s="422"/>
    </row>
    <row r="1058" spans="1:9" ht="12.75">
      <c r="A1058" s="373"/>
      <c r="B1058" s="373"/>
      <c r="C1058" s="336"/>
      <c r="D1058" s="1533"/>
      <c r="E1058" s="1533"/>
      <c r="F1058" s="1533"/>
      <c r="G1058" s="495"/>
      <c r="H1058" s="422"/>
      <c r="I1058" s="422"/>
    </row>
    <row r="1059" spans="1:9" ht="12.75">
      <c r="A1059" s="373"/>
      <c r="B1059" s="373"/>
      <c r="C1059" s="336"/>
      <c r="D1059" s="501"/>
      <c r="E1059" s="501"/>
      <c r="F1059" s="501"/>
      <c r="G1059" s="531"/>
      <c r="H1059" s="422"/>
      <c r="I1059" s="422"/>
    </row>
    <row r="1060" spans="1:9" ht="12.75" customHeight="1">
      <c r="A1060" s="605"/>
      <c r="B1060" s="1451" t="s">
        <v>136</v>
      </c>
      <c r="C1060" s="423"/>
      <c r="D1060" s="1534" t="s">
        <v>1274</v>
      </c>
      <c r="E1060" s="1534"/>
      <c r="F1060" s="1534"/>
      <c r="G1060" s="998"/>
      <c r="H1060" s="422"/>
      <c r="I1060" s="422"/>
    </row>
    <row r="1061" spans="1:9" ht="12.75">
      <c r="A1061" s="605"/>
      <c r="B1061" s="605"/>
      <c r="C1061" s="423"/>
      <c r="D1061" s="1534"/>
      <c r="E1061" s="1534"/>
      <c r="F1061" s="1534"/>
      <c r="G1061" s="998"/>
      <c r="H1061" s="422"/>
      <c r="I1061" s="422"/>
    </row>
    <row r="1062" spans="1:9" ht="12.75">
      <c r="A1062" s="605"/>
      <c r="B1062" s="605"/>
      <c r="C1062" s="423"/>
      <c r="D1062" s="1534"/>
      <c r="E1062" s="1534"/>
      <c r="F1062" s="1534"/>
      <c r="G1062" s="998"/>
      <c r="H1062" s="422"/>
      <c r="I1062" s="422"/>
    </row>
    <row r="1063" spans="1:9" ht="12.75">
      <c r="A1063" s="605"/>
      <c r="B1063" s="605"/>
      <c r="C1063" s="423"/>
      <c r="D1063" s="1534"/>
      <c r="E1063" s="1534"/>
      <c r="F1063" s="1534"/>
      <c r="G1063" s="998"/>
      <c r="H1063" s="422"/>
      <c r="I1063" s="422"/>
    </row>
    <row r="1064" spans="1:9" ht="12.75">
      <c r="A1064" s="605"/>
      <c r="B1064" s="605"/>
      <c r="C1064" s="423"/>
      <c r="D1064" s="1534"/>
      <c r="E1064" s="1534"/>
      <c r="F1064" s="1534"/>
      <c r="G1064" s="998"/>
      <c r="H1064" s="422"/>
      <c r="I1064" s="422"/>
    </row>
    <row r="1065" spans="1:9" ht="12.75">
      <c r="A1065" s="605"/>
      <c r="B1065" s="605"/>
      <c r="C1065" s="423"/>
      <c r="D1065" s="1534"/>
      <c r="E1065" s="1534"/>
      <c r="F1065" s="1534"/>
      <c r="G1065" s="998"/>
      <c r="H1065" s="422"/>
      <c r="I1065" s="422"/>
    </row>
    <row r="1066" spans="1:9" ht="12.75">
      <c r="A1066" s="605"/>
      <c r="B1066" s="605"/>
      <c r="C1066" s="423"/>
      <c r="D1066" s="1534"/>
      <c r="E1066" s="1534"/>
      <c r="F1066" s="1534"/>
      <c r="G1066" s="998"/>
      <c r="H1066" s="422"/>
      <c r="I1066" s="422"/>
    </row>
    <row r="1067" spans="1:9" ht="12.75">
      <c r="A1067" s="605"/>
      <c r="B1067" s="605"/>
      <c r="C1067" s="423"/>
      <c r="D1067" s="1534"/>
      <c r="E1067" s="1534"/>
      <c r="F1067" s="1534"/>
      <c r="G1067" s="998"/>
      <c r="H1067" s="422"/>
      <c r="I1067" s="422"/>
    </row>
    <row r="1068" spans="1:9" ht="12.75">
      <c r="A1068" s="605"/>
      <c r="B1068" s="605"/>
      <c r="C1068" s="423"/>
      <c r="D1068" s="1534"/>
      <c r="E1068" s="1534"/>
      <c r="F1068" s="1534"/>
      <c r="G1068" s="998"/>
      <c r="H1068" s="422"/>
      <c r="I1068" s="422"/>
    </row>
    <row r="1069" spans="1:9" ht="12.75">
      <c r="A1069" s="605"/>
      <c r="B1069" s="605"/>
      <c r="C1069" s="423"/>
      <c r="D1069" s="1534"/>
      <c r="E1069" s="1534"/>
      <c r="F1069" s="1534"/>
      <c r="G1069" s="998"/>
      <c r="H1069" s="422"/>
      <c r="I1069" s="422"/>
    </row>
    <row r="1070" spans="1:9" ht="27.6" customHeight="1">
      <c r="A1070" s="605"/>
      <c r="B1070" s="605"/>
      <c r="C1070" s="423"/>
      <c r="D1070" s="1534"/>
      <c r="E1070" s="1534"/>
      <c r="F1070" s="1534"/>
      <c r="G1070" s="998"/>
      <c r="H1070" s="422"/>
      <c r="I1070" s="422"/>
    </row>
    <row r="1071" spans="1:9" ht="12.75">
      <c r="A1071" s="605"/>
      <c r="B1071" s="605"/>
      <c r="C1071" s="423"/>
      <c r="D1071" s="692"/>
      <c r="E1071" s="692"/>
      <c r="F1071" s="692"/>
      <c r="G1071" s="692"/>
      <c r="H1071" s="422"/>
      <c r="I1071" s="422"/>
    </row>
    <row r="1072" spans="1:9" ht="12.75" customHeight="1">
      <c r="A1072" s="373"/>
      <c r="B1072" s="373"/>
      <c r="C1072" s="336"/>
      <c r="D1072" s="1505" t="s">
        <v>1698</v>
      </c>
      <c r="E1072" s="1505"/>
      <c r="F1072" s="1505"/>
      <c r="G1072" s="692"/>
      <c r="H1072" s="422"/>
      <c r="I1072" s="422"/>
    </row>
    <row r="1073" spans="1:9" ht="12.75" customHeight="1">
      <c r="A1073" s="373"/>
      <c r="B1073" s="373"/>
      <c r="C1073" s="336"/>
      <c r="D1073" s="1065"/>
      <c r="E1073" s="1062"/>
      <c r="F1073" s="1062"/>
      <c r="G1073" s="692"/>
      <c r="H1073" s="422"/>
      <c r="I1073" s="422"/>
    </row>
    <row r="1074" spans="1:9" ht="14.25">
      <c r="A1074" s="431"/>
      <c r="B1074" s="1451" t="s">
        <v>136</v>
      </c>
      <c r="C1074" s="336"/>
      <c r="D1074" s="1492" t="s">
        <v>1909</v>
      </c>
      <c r="E1074" s="1492"/>
      <c r="F1074" s="1492"/>
      <c r="G1074" s="598"/>
      <c r="H1074" s="422"/>
      <c r="I1074" s="422"/>
    </row>
    <row r="1075" spans="1:9" ht="12.75">
      <c r="A1075" s="373"/>
      <c r="B1075" s="373"/>
      <c r="C1075" s="336"/>
      <c r="D1075" s="1492"/>
      <c r="E1075" s="1492"/>
      <c r="F1075" s="1492"/>
      <c r="G1075" s="598"/>
      <c r="H1075" s="422"/>
      <c r="I1075" s="422"/>
    </row>
    <row r="1076" spans="1:9" ht="12.75">
      <c r="A1076" s="373"/>
      <c r="B1076" s="373"/>
      <c r="C1076" s="336"/>
      <c r="D1076" s="1492"/>
      <c r="E1076" s="1492"/>
      <c r="F1076" s="1492"/>
      <c r="G1076" s="598"/>
      <c r="H1076" s="422"/>
      <c r="I1076" s="422"/>
    </row>
    <row r="1077" spans="1:9" ht="12.75">
      <c r="A1077" s="373"/>
      <c r="B1077" s="373"/>
      <c r="C1077" s="336"/>
      <c r="D1077" s="1492"/>
      <c r="E1077" s="1492"/>
      <c r="F1077" s="1492"/>
      <c r="G1077" s="598"/>
      <c r="H1077" s="422"/>
      <c r="I1077" s="422"/>
    </row>
    <row r="1078" spans="1:9" ht="12.75">
      <c r="A1078" s="373"/>
      <c r="B1078" s="373"/>
      <c r="C1078" s="336"/>
      <c r="D1078" s="308"/>
      <c r="E1078" s="308"/>
      <c r="F1078" s="308"/>
      <c r="G1078" s="598"/>
      <c r="H1078" s="422"/>
      <c r="I1078" s="422"/>
    </row>
    <row r="1079" spans="1:9" ht="14.25">
      <c r="A1079" s="431"/>
      <c r="B1079" s="1451" t="s">
        <v>136</v>
      </c>
      <c r="C1079" s="336"/>
      <c r="D1079" s="1492" t="s">
        <v>1910</v>
      </c>
      <c r="E1079" s="1492"/>
      <c r="F1079" s="1492"/>
      <c r="G1079" s="598"/>
      <c r="H1079" s="422"/>
      <c r="I1079" s="422"/>
    </row>
    <row r="1080" spans="1:9" ht="12.75">
      <c r="A1080" s="373"/>
      <c r="B1080" s="373"/>
      <c r="C1080" s="336"/>
      <c r="D1080" s="1492"/>
      <c r="E1080" s="1492"/>
      <c r="F1080" s="1492"/>
      <c r="G1080" s="598"/>
      <c r="H1080" s="422"/>
      <c r="I1080" s="422"/>
    </row>
    <row r="1081" spans="1:9" ht="12.75">
      <c r="A1081" s="373"/>
      <c r="B1081" s="373"/>
      <c r="C1081" s="336"/>
      <c r="D1081" s="1492"/>
      <c r="E1081" s="1492"/>
      <c r="F1081" s="1492"/>
      <c r="G1081" s="598"/>
      <c r="H1081" s="422"/>
      <c r="I1081" s="422"/>
    </row>
    <row r="1082" spans="1:9" ht="12.75">
      <c r="A1082" s="373"/>
      <c r="B1082" s="373"/>
      <c r="C1082" s="336"/>
      <c r="D1082" s="1492"/>
      <c r="E1082" s="1492"/>
      <c r="F1082" s="1492"/>
      <c r="G1082" s="598"/>
      <c r="H1082" s="422"/>
      <c r="I1082" s="422"/>
    </row>
    <row r="1083" spans="1:9" ht="12.75">
      <c r="A1083" s="373"/>
      <c r="B1083" s="373"/>
      <c r="C1083" s="336"/>
      <c r="D1083" s="308"/>
      <c r="E1083" s="308"/>
      <c r="F1083" s="308"/>
      <c r="G1083" s="598"/>
    </row>
    <row r="1084" spans="1:9" ht="12.75">
      <c r="A1084" s="373"/>
      <c r="B1084" s="1451" t="s">
        <v>136</v>
      </c>
      <c r="C1084" s="336"/>
      <c r="D1084" s="1551" t="s">
        <v>1911</v>
      </c>
      <c r="E1084" s="1551"/>
      <c r="F1084" s="1551"/>
      <c r="G1084" s="598"/>
    </row>
    <row r="1085" spans="1:9" ht="12.75">
      <c r="A1085" s="373"/>
      <c r="B1085" s="373"/>
      <c r="C1085" s="336"/>
      <c r="D1085" s="1551"/>
      <c r="E1085" s="1551"/>
      <c r="F1085" s="1551"/>
      <c r="G1085" s="598"/>
    </row>
    <row r="1086" spans="1:9" ht="12.75">
      <c r="A1086" s="373"/>
      <c r="B1086" s="373"/>
      <c r="C1086" s="336"/>
      <c r="D1086" s="1551"/>
      <c r="E1086" s="1551"/>
      <c r="F1086" s="1551"/>
      <c r="G1086" s="598"/>
    </row>
    <row r="1087" spans="1:9" ht="12.75">
      <c r="A1087" s="373"/>
      <c r="B1087" s="373"/>
      <c r="C1087" s="336"/>
      <c r="D1087" s="308"/>
      <c r="E1087" s="308"/>
      <c r="F1087" s="308"/>
      <c r="G1087" s="598"/>
    </row>
    <row r="1088" spans="1:9" ht="14.25">
      <c r="A1088" s="431"/>
      <c r="B1088" s="1451" t="s">
        <v>136</v>
      </c>
      <c r="C1088" s="708"/>
      <c r="D1088" s="1552" t="s">
        <v>1912</v>
      </c>
      <c r="E1088" s="1552"/>
      <c r="F1088" s="1552"/>
      <c r="G1088" s="746"/>
    </row>
    <row r="1089" spans="1:7" ht="12.75">
      <c r="A1089" s="707"/>
      <c r="B1089" s="707"/>
      <c r="C1089" s="708"/>
      <c r="D1089" s="1552"/>
      <c r="E1089" s="1552"/>
      <c r="F1089" s="1552"/>
      <c r="G1089" s="746"/>
    </row>
    <row r="1090" spans="1:7" ht="12.75">
      <c r="A1090" s="707"/>
      <c r="B1090" s="707"/>
      <c r="C1090" s="708"/>
      <c r="D1090" s="1552"/>
      <c r="E1090" s="1552"/>
      <c r="F1090" s="1552"/>
      <c r="G1090" s="746"/>
    </row>
    <row r="1091" spans="1:7" ht="12.75">
      <c r="A1091" s="373"/>
      <c r="B1091" s="373"/>
      <c r="C1091" s="336"/>
      <c r="D1091" s="308"/>
      <c r="E1091" s="308"/>
      <c r="F1091" s="308"/>
      <c r="G1091" s="598"/>
    </row>
    <row r="1092" spans="1:7" ht="12.75">
      <c r="A1092" s="14"/>
      <c r="B1092" s="14"/>
      <c r="C1092" s="336"/>
      <c r="D1092" s="1505" t="s">
        <v>1699</v>
      </c>
      <c r="E1092" s="1505"/>
      <c r="F1092" s="1505"/>
      <c r="G1092" s="598"/>
    </row>
    <row r="1093" spans="1:7" ht="12.75">
      <c r="A1093" s="14"/>
      <c r="B1093" s="14"/>
      <c r="C1093" s="336"/>
      <c r="D1093" s="1065"/>
      <c r="E1093" s="308"/>
      <c r="F1093" s="308"/>
      <c r="G1093" s="598"/>
    </row>
    <row r="1094" spans="1:7" ht="12.75">
      <c r="A1094" s="373"/>
      <c r="B1094" s="1451" t="s">
        <v>136</v>
      </c>
      <c r="C1094" s="336"/>
      <c r="D1094" s="1520" t="s">
        <v>1913</v>
      </c>
      <c r="E1094" s="1520"/>
      <c r="F1094" s="1520"/>
      <c r="G1094" s="598"/>
    </row>
    <row r="1095" spans="1:7" ht="12.75">
      <c r="A1095" s="373"/>
      <c r="B1095" s="373"/>
      <c r="C1095" s="336"/>
      <c r="D1095" s="1520"/>
      <c r="E1095" s="1520"/>
      <c r="F1095" s="1520"/>
      <c r="G1095" s="598"/>
    </row>
    <row r="1096" spans="1:7" ht="12.75">
      <c r="A1096" s="373"/>
      <c r="B1096" s="373"/>
      <c r="C1096" s="336"/>
      <c r="D1096" s="1520"/>
      <c r="E1096" s="1520"/>
      <c r="F1096" s="1520"/>
      <c r="G1096" s="598"/>
    </row>
    <row r="1097" spans="1:7" ht="12.75">
      <c r="A1097" s="373"/>
      <c r="B1097" s="373"/>
      <c r="C1097" s="336"/>
      <c r="D1097" s="598"/>
      <c r="E1097" s="308"/>
      <c r="F1097" s="308"/>
      <c r="G1097" s="598"/>
    </row>
    <row r="1098" spans="1:7" ht="14.25">
      <c r="A1098" s="431"/>
      <c r="B1098" s="1451" t="s">
        <v>136</v>
      </c>
      <c r="C1098" s="336"/>
      <c r="D1098" s="1520" t="s">
        <v>1914</v>
      </c>
      <c r="E1098" s="1520"/>
      <c r="F1098" s="1520"/>
      <c r="G1098" s="598"/>
    </row>
    <row r="1099" spans="1:7" ht="12.75">
      <c r="A1099" s="373"/>
      <c r="B1099" s="373"/>
      <c r="C1099" s="336"/>
      <c r="D1099" s="1520"/>
      <c r="E1099" s="1520"/>
      <c r="F1099" s="1520"/>
      <c r="G1099" s="598"/>
    </row>
    <row r="1100" spans="1:7" ht="12.75">
      <c r="A1100" s="373"/>
      <c r="B1100" s="373"/>
      <c r="C1100" s="336"/>
      <c r="D1100" s="1520"/>
      <c r="E1100" s="1520"/>
      <c r="F1100" s="1520"/>
      <c r="G1100" s="598"/>
    </row>
    <row r="1101" spans="1:7" ht="12.75">
      <c r="A1101" s="373"/>
      <c r="B1101" s="373"/>
      <c r="C1101" s="336"/>
      <c r="D1101" s="308"/>
      <c r="E1101" s="308"/>
      <c r="F1101" s="308"/>
      <c r="G1101" s="598"/>
    </row>
    <row r="1102" spans="1:7" ht="12.75">
      <c r="A1102" s="373"/>
      <c r="B1102" s="373"/>
      <c r="C1102" s="336"/>
      <c r="D1102" s="1505" t="s">
        <v>1264</v>
      </c>
      <c r="E1102" s="1505"/>
      <c r="F1102" s="1505"/>
      <c r="G1102" s="598"/>
    </row>
    <row r="1103" spans="1:7" ht="12.75">
      <c r="A1103" s="373"/>
      <c r="B1103" s="373"/>
      <c r="C1103" s="336"/>
      <c r="D1103" s="1489" t="s">
        <v>1700</v>
      </c>
      <c r="E1103" s="1489"/>
      <c r="F1103" s="1489"/>
      <c r="G1103" s="598"/>
    </row>
    <row r="1104" spans="1:7" ht="12.75">
      <c r="A1104" s="373"/>
      <c r="B1104" s="373"/>
      <c r="C1104" s="336"/>
      <c r="D1104" s="1066"/>
      <c r="E1104" s="308"/>
      <c r="F1104" s="308"/>
      <c r="G1104" s="598"/>
    </row>
    <row r="1105" spans="1:7" ht="14.25">
      <c r="A1105" s="431"/>
      <c r="B1105" s="1451" t="s">
        <v>136</v>
      </c>
      <c r="C1105" s="336"/>
      <c r="D1105" s="1492" t="s">
        <v>1915</v>
      </c>
      <c r="E1105" s="1492"/>
      <c r="F1105" s="1492"/>
      <c r="G1105" s="598"/>
    </row>
    <row r="1106" spans="1:7" ht="12.75">
      <c r="A1106" s="373"/>
      <c r="B1106" s="373"/>
      <c r="C1106" s="336"/>
      <c r="D1106" s="1492"/>
      <c r="E1106" s="1492"/>
      <c r="F1106" s="1492"/>
      <c r="G1106" s="598"/>
    </row>
    <row r="1107" spans="1:7" ht="12.75">
      <c r="A1107" s="373"/>
      <c r="B1107" s="373"/>
      <c r="C1107" s="336"/>
      <c r="D1107" s="308"/>
      <c r="E1107" s="308"/>
      <c r="F1107" s="308"/>
      <c r="G1107" s="598"/>
    </row>
    <row r="1108" spans="1:7" ht="14.25">
      <c r="A1108" s="431"/>
      <c r="B1108" s="1451" t="s">
        <v>136</v>
      </c>
      <c r="C1108" s="336"/>
      <c r="D1108" s="1492" t="s">
        <v>1916</v>
      </c>
      <c r="E1108" s="1492"/>
      <c r="F1108" s="1492"/>
      <c r="G1108" s="598"/>
    </row>
    <row r="1109" spans="1:7" ht="12.75">
      <c r="A1109" s="373"/>
      <c r="B1109" s="373"/>
      <c r="C1109" s="336"/>
      <c r="D1109" s="1492"/>
      <c r="E1109" s="1492"/>
      <c r="F1109" s="1492"/>
      <c r="G1109" s="598"/>
    </row>
    <row r="1110" spans="1:7" ht="12.75">
      <c r="A1110" s="373"/>
      <c r="B1110" s="373"/>
      <c r="C1110" s="336"/>
      <c r="D1110" s="294"/>
      <c r="E1110" s="308"/>
      <c r="F1110" s="308"/>
      <c r="G1110" s="598"/>
    </row>
    <row r="1111" spans="1:7" ht="12.75">
      <c r="A1111" s="373"/>
      <c r="B1111" s="373"/>
      <c r="C1111" s="336"/>
      <c r="D1111" s="1505" t="s">
        <v>1701</v>
      </c>
      <c r="E1111" s="1505"/>
      <c r="F1111" s="1505"/>
      <c r="G1111" s="598"/>
    </row>
    <row r="1112" spans="1:7" ht="12.75">
      <c r="A1112" s="373"/>
      <c r="B1112" s="373"/>
      <c r="C1112" s="336"/>
      <c r="D1112" s="1065"/>
      <c r="E1112" s="308"/>
      <c r="F1112" s="308"/>
      <c r="G1112" s="598"/>
    </row>
    <row r="1113" spans="1:7" ht="14.25">
      <c r="A1113" s="431"/>
      <c r="B1113" s="1451" t="s">
        <v>136</v>
      </c>
      <c r="C1113" s="336"/>
      <c r="D1113" s="1492" t="s">
        <v>1917</v>
      </c>
      <c r="E1113" s="1492"/>
      <c r="F1113" s="1492"/>
      <c r="G1113" s="598"/>
    </row>
    <row r="1114" spans="1:7" ht="12.75">
      <c r="A1114" s="373"/>
      <c r="B1114" s="373"/>
      <c r="C1114" s="336"/>
      <c r="D1114" s="1492"/>
      <c r="E1114" s="1492"/>
      <c r="F1114" s="1492"/>
      <c r="G1114" s="598"/>
    </row>
    <row r="1115" spans="1:7" ht="12.75">
      <c r="A1115" s="373"/>
      <c r="B1115" s="373"/>
      <c r="C1115" s="336"/>
      <c r="D1115" s="1492"/>
      <c r="E1115" s="1492"/>
      <c r="F1115" s="1492"/>
      <c r="G1115" s="598"/>
    </row>
    <row r="1116" spans="1:7" ht="12.75">
      <c r="A1116" s="373"/>
      <c r="B1116" s="373"/>
      <c r="C1116" s="336"/>
      <c r="D1116" s="1492"/>
      <c r="E1116" s="1492"/>
      <c r="F1116" s="1492"/>
      <c r="G1116" s="598"/>
    </row>
    <row r="1117" spans="1:7" ht="12.75">
      <c r="A1117" s="373"/>
      <c r="B1117" s="373"/>
      <c r="C1117" s="336"/>
      <c r="D1117" s="1492"/>
      <c r="E1117" s="1492"/>
      <c r="F1117" s="1492"/>
      <c r="G1117" s="598"/>
    </row>
    <row r="1118" spans="1:7" ht="12.75">
      <c r="A1118" s="373"/>
      <c r="B1118" s="373"/>
      <c r="C1118" s="336"/>
      <c r="D1118" s="1492"/>
      <c r="E1118" s="1492"/>
      <c r="F1118" s="1492"/>
      <c r="G1118" s="598"/>
    </row>
    <row r="1119" spans="1:7" ht="12.75">
      <c r="A1119" s="373"/>
      <c r="B1119" s="373"/>
      <c r="C1119" s="336"/>
      <c r="D1119" s="1492"/>
      <c r="E1119" s="1492"/>
      <c r="F1119" s="1492"/>
      <c r="G1119" s="598"/>
    </row>
    <row r="1120" spans="1:7" ht="12.75">
      <c r="A1120" s="373"/>
      <c r="B1120" s="373"/>
      <c r="C1120" s="336"/>
      <c r="D1120" s="308"/>
      <c r="E1120" s="308"/>
      <c r="F1120" s="308"/>
      <c r="G1120" s="598"/>
    </row>
    <row r="1121" spans="1:7" ht="14.25">
      <c r="A1121" s="431"/>
      <c r="B1121" s="1451" t="s">
        <v>136</v>
      </c>
      <c r="C1121" s="336"/>
      <c r="D1121" s="1492" t="s">
        <v>1918</v>
      </c>
      <c r="E1121" s="1492"/>
      <c r="F1121" s="1492"/>
      <c r="G1121" s="598"/>
    </row>
    <row r="1122" spans="1:7" ht="12.75">
      <c r="A1122" s="373"/>
      <c r="B1122" s="373"/>
      <c r="C1122" s="336"/>
      <c r="D1122" s="1492"/>
      <c r="E1122" s="1492"/>
      <c r="F1122" s="1492"/>
      <c r="G1122" s="598"/>
    </row>
    <row r="1123" spans="1:7" ht="12.75">
      <c r="A1123" s="373"/>
      <c r="B1123" s="373"/>
      <c r="C1123" s="336"/>
      <c r="D1123" s="1492"/>
      <c r="E1123" s="1492"/>
      <c r="F1123" s="1492"/>
      <c r="G1123" s="598"/>
    </row>
    <row r="1124" spans="1:7" ht="12.75">
      <c r="A1124" s="373"/>
      <c r="B1124" s="373"/>
      <c r="C1124" s="336"/>
      <c r="D1124" s="1492"/>
      <c r="E1124" s="1492"/>
      <c r="F1124" s="1492"/>
      <c r="G1124" s="598"/>
    </row>
    <row r="1125" spans="1:7" ht="12.75">
      <c r="A1125" s="373"/>
      <c r="B1125" s="373"/>
      <c r="C1125" s="336"/>
      <c r="D1125" s="1492"/>
      <c r="E1125" s="1492"/>
      <c r="F1125" s="1492"/>
      <c r="G1125" s="598"/>
    </row>
    <row r="1126" spans="1:7" ht="12.75">
      <c r="A1126" s="373"/>
      <c r="B1126" s="373"/>
      <c r="C1126" s="336"/>
      <c r="D1126" s="1492"/>
      <c r="E1126" s="1492"/>
      <c r="F1126" s="1492"/>
      <c r="G1126" s="598"/>
    </row>
    <row r="1127" spans="1:7" ht="12.75">
      <c r="A1127" s="373"/>
      <c r="B1127" s="373"/>
      <c r="C1127" s="336"/>
      <c r="D1127" s="1492"/>
      <c r="E1127" s="1492"/>
      <c r="F1127" s="1492"/>
      <c r="G1127" s="598"/>
    </row>
    <row r="1128" spans="1:7" ht="12.75">
      <c r="A1128" s="373"/>
      <c r="B1128" s="373"/>
      <c r="C1128" s="336"/>
      <c r="D1128" s="1182"/>
      <c r="E1128" s="1182"/>
      <c r="F1128" s="1182"/>
      <c r="G1128" s="598"/>
    </row>
    <row r="1129" spans="1:7" ht="12.4" customHeight="1">
      <c r="A1129" s="373"/>
      <c r="B1129" s="1451" t="s">
        <v>136</v>
      </c>
      <c r="C1129" s="336"/>
      <c r="D1129" s="1588" t="s">
        <v>2061</v>
      </c>
      <c r="E1129" s="1551"/>
      <c r="F1129" s="1551"/>
      <c r="G1129" s="598"/>
    </row>
    <row r="1130" spans="1:7" ht="12.4" customHeight="1">
      <c r="A1130" s="373"/>
      <c r="B1130" s="373"/>
      <c r="C1130" s="336"/>
      <c r="D1130" s="1551"/>
      <c r="E1130" s="1551"/>
      <c r="F1130" s="1551"/>
      <c r="G1130" s="598"/>
    </row>
    <row r="1131" spans="1:7" ht="12.75">
      <c r="A1131" s="373"/>
      <c r="B1131" s="373"/>
      <c r="C1131" s="336"/>
      <c r="D1131" s="1551"/>
      <c r="E1131" s="1551"/>
      <c r="F1131" s="1551"/>
      <c r="G1131" s="598"/>
    </row>
    <row r="1132" spans="1:7" ht="12.75">
      <c r="A1132" s="373"/>
      <c r="B1132" s="373"/>
      <c r="C1132" s="336"/>
      <c r="D1132" s="1183"/>
      <c r="E1132" s="1183"/>
      <c r="F1132" s="1183"/>
      <c r="G1132" s="598"/>
    </row>
    <row r="1133" spans="1:7" ht="12.75">
      <c r="A1133" s="152"/>
      <c r="B1133" s="152"/>
      <c r="C1133" s="14"/>
      <c r="D1133" s="1505" t="s">
        <v>1702</v>
      </c>
      <c r="E1133" s="1505"/>
      <c r="F1133" s="1505"/>
    </row>
    <row r="1134" spans="1:7" ht="12.75">
      <c r="A1134" s="1070"/>
      <c r="B1134" s="1070"/>
      <c r="C1134" s="14"/>
      <c r="D1134" s="1065"/>
      <c r="E1134" s="294"/>
      <c r="F1134" s="294"/>
    </row>
    <row r="1135" spans="1:7" ht="14.25">
      <c r="A1135" s="431"/>
      <c r="B1135" s="1451" t="s">
        <v>136</v>
      </c>
      <c r="C1135" s="14"/>
      <c r="D1135" s="1520" t="s">
        <v>1919</v>
      </c>
      <c r="E1135" s="1520"/>
      <c r="F1135" s="1520"/>
    </row>
    <row r="1136" spans="1:7" ht="12.75">
      <c r="A1136" s="152"/>
      <c r="B1136" s="152"/>
      <c r="C1136" s="14"/>
      <c r="D1136" s="1520"/>
      <c r="E1136" s="1520"/>
      <c r="F1136" s="1520"/>
    </row>
    <row r="1137" spans="1:7" ht="12.75">
      <c r="A1137" s="152"/>
      <c r="B1137" s="152"/>
      <c r="C1137" s="14"/>
      <c r="E1137" s="294"/>
      <c r="F1137" s="294"/>
    </row>
    <row r="1138" spans="1:7" ht="14.25">
      <c r="A1138" s="431"/>
      <c r="B1138" s="1451" t="s">
        <v>136</v>
      </c>
      <c r="C1138" s="14"/>
      <c r="D1138" s="1520" t="s">
        <v>1920</v>
      </c>
      <c r="E1138" s="1520"/>
      <c r="F1138" s="1520"/>
    </row>
    <row r="1139" spans="1:7" ht="12.75">
      <c r="A1139" s="152"/>
      <c r="B1139" s="152"/>
      <c r="C1139" s="14"/>
      <c r="D1139" s="1520"/>
      <c r="E1139" s="1520"/>
      <c r="F1139" s="1520"/>
    </row>
    <row r="1140" spans="1:7" ht="12.75">
      <c r="A1140" s="152"/>
      <c r="B1140" s="152"/>
      <c r="C1140" s="14"/>
      <c r="D1140" s="294"/>
      <c r="E1140" s="294"/>
      <c r="F1140" s="294"/>
    </row>
    <row r="1141" spans="1:7" ht="12.75">
      <c r="A1141" s="152"/>
      <c r="B1141" s="152"/>
      <c r="C1141" s="14"/>
      <c r="D1141" s="1505" t="s">
        <v>1703</v>
      </c>
      <c r="E1141" s="1505"/>
      <c r="F1141" s="1505"/>
    </row>
    <row r="1142" spans="1:7" ht="12.75">
      <c r="A1142" s="1070"/>
      <c r="B1142" s="1070"/>
      <c r="C1142" s="14"/>
      <c r="D1142" s="1065"/>
      <c r="E1142" s="294"/>
      <c r="F1142" s="294"/>
    </row>
    <row r="1143" spans="1:7" ht="14.25">
      <c r="A1143" s="431"/>
      <c r="B1143" s="1451" t="s">
        <v>136</v>
      </c>
      <c r="C1143" s="14"/>
      <c r="D1143" s="1489" t="s">
        <v>1921</v>
      </c>
      <c r="E1143" s="1489"/>
      <c r="F1143" s="1489"/>
    </row>
    <row r="1144" spans="1:7" ht="12.75">
      <c r="A1144" s="152"/>
      <c r="B1144" s="152"/>
      <c r="C1144" s="14"/>
      <c r="D1144" s="294"/>
      <c r="E1144" s="294"/>
      <c r="F1144" s="294"/>
    </row>
    <row r="1145" spans="1:7" ht="14.25">
      <c r="A1145" s="431"/>
      <c r="B1145" s="1451" t="s">
        <v>136</v>
      </c>
      <c r="C1145" s="14"/>
      <c r="D1145" s="1492" t="s">
        <v>1922</v>
      </c>
      <c r="E1145" s="1492"/>
      <c r="F1145" s="1492"/>
    </row>
    <row r="1146" spans="1:7" ht="14.25">
      <c r="A1146" s="431"/>
      <c r="B1146" s="431"/>
      <c r="C1146" s="14"/>
      <c r="D1146" s="1492"/>
      <c r="E1146" s="1492"/>
      <c r="F1146" s="1492"/>
    </row>
    <row r="1147" spans="1:7" ht="14.25">
      <c r="A1147" s="431"/>
      <c r="B1147" s="431"/>
      <c r="C1147" s="14"/>
      <c r="D1147" s="1074"/>
      <c r="E1147" s="1074"/>
      <c r="F1147" s="1074"/>
      <c r="G1147" s="2"/>
    </row>
    <row r="1148" spans="1:7" ht="12.75">
      <c r="A1148" s="1076"/>
      <c r="B1148" s="1076"/>
      <c r="C1148" s="14"/>
      <c r="D1148" s="1505" t="s">
        <v>1937</v>
      </c>
      <c r="E1148" s="1505"/>
      <c r="F1148" s="1505"/>
      <c r="G1148" s="2"/>
    </row>
    <row r="1149" spans="1:7" ht="12.75">
      <c r="A1149" s="1076"/>
      <c r="B1149" s="1076"/>
      <c r="C1149" s="14"/>
      <c r="D1149" s="1075"/>
      <c r="E1149" s="294"/>
      <c r="F1149" s="294"/>
      <c r="G1149" s="2"/>
    </row>
    <row r="1150" spans="1:7" ht="14.45" customHeight="1">
      <c r="A1150" s="431"/>
      <c r="B1150" s="1451" t="s">
        <v>136</v>
      </c>
      <c r="C1150" s="14"/>
      <c r="D1150" s="1506" t="s">
        <v>2040</v>
      </c>
      <c r="E1150" s="1492"/>
      <c r="F1150" s="1492"/>
      <c r="G1150" s="2"/>
    </row>
    <row r="1151" spans="1:7" ht="14.25">
      <c r="A1151" s="431"/>
      <c r="B1151" s="431"/>
      <c r="C1151" s="14"/>
      <c r="D1151" s="1492"/>
      <c r="E1151" s="1492"/>
      <c r="F1151" s="1492"/>
      <c r="G1151" s="2"/>
    </row>
    <row r="1152" spans="1:7" ht="14.25">
      <c r="A1152" s="431"/>
      <c r="B1152" s="431"/>
      <c r="C1152" s="14"/>
      <c r="D1152" s="1492"/>
      <c r="E1152" s="1492"/>
      <c r="F1152" s="1492"/>
      <c r="G1152" s="2"/>
    </row>
    <row r="1153" spans="1:7" ht="14.25">
      <c r="A1153" s="431"/>
      <c r="B1153" s="431"/>
      <c r="C1153" s="14"/>
      <c r="D1153" s="1492"/>
      <c r="E1153" s="1492"/>
      <c r="F1153" s="1492"/>
      <c r="G1153" s="2"/>
    </row>
    <row r="1154" spans="1:7" ht="14.25">
      <c r="A1154" s="431"/>
      <c r="B1154" s="431"/>
      <c r="C1154" s="14"/>
      <c r="D1154" s="1492"/>
      <c r="E1154" s="1492"/>
      <c r="F1154" s="1492"/>
      <c r="G1154" s="2"/>
    </row>
    <row r="1155" spans="1:7" ht="14.25">
      <c r="A1155" s="431"/>
      <c r="B1155" s="431"/>
      <c r="C1155" s="14"/>
      <c r="D1155" s="1492"/>
      <c r="E1155" s="1492"/>
      <c r="F1155" s="1492"/>
      <c r="G1155" s="2"/>
    </row>
    <row r="1156" spans="1:7" ht="14.25">
      <c r="A1156" s="431"/>
      <c r="B1156" s="431"/>
      <c r="C1156" s="14"/>
      <c r="D1156" s="1492"/>
      <c r="E1156" s="1492"/>
      <c r="F1156" s="1492"/>
      <c r="G1156" s="2"/>
    </row>
    <row r="1157" spans="1:7" ht="14.25">
      <c r="A1157" s="431"/>
      <c r="B1157" s="431"/>
      <c r="C1157" s="14"/>
      <c r="D1157" s="1492"/>
      <c r="E1157" s="1492"/>
      <c r="F1157" s="1492"/>
      <c r="G1157" s="2"/>
    </row>
    <row r="1158" spans="1:7" ht="14.25">
      <c r="A1158" s="431"/>
      <c r="B1158" s="431"/>
      <c r="C1158" s="14"/>
      <c r="D1158" s="1492"/>
      <c r="E1158" s="1492"/>
      <c r="F1158" s="1492"/>
      <c r="G1158" s="2"/>
    </row>
    <row r="1159" spans="1:7" ht="14.25">
      <c r="A1159" s="431"/>
      <c r="B1159" s="431"/>
      <c r="C1159" s="14"/>
      <c r="D1159" s="1492"/>
      <c r="E1159" s="1492"/>
      <c r="F1159" s="1492"/>
      <c r="G1159" s="2"/>
    </row>
    <row r="1160" spans="1:7" ht="14.25">
      <c r="A1160" s="431"/>
      <c r="B1160" s="431"/>
      <c r="C1160" s="14"/>
      <c r="D1160" s="1492"/>
      <c r="E1160" s="1492"/>
      <c r="F1160" s="1492"/>
      <c r="G1160" s="2"/>
    </row>
    <row r="1161" spans="1:7" ht="14.25">
      <c r="A1161" s="431"/>
      <c r="B1161" s="431"/>
      <c r="C1161" s="14"/>
      <c r="D1161" s="1492"/>
      <c r="E1161" s="1492"/>
      <c r="F1161" s="1492"/>
      <c r="G1161" s="2"/>
    </row>
    <row r="1162" spans="1:7" ht="14.25">
      <c r="A1162" s="431"/>
      <c r="B1162" s="431"/>
      <c r="C1162" s="14"/>
      <c r="D1162" s="1492"/>
      <c r="E1162" s="1492"/>
      <c r="F1162" s="1492"/>
      <c r="G1162" s="2"/>
    </row>
    <row r="1163" spans="1:7" ht="14.25">
      <c r="A1163" s="431"/>
      <c r="B1163" s="431"/>
      <c r="C1163" s="14"/>
      <c r="D1163" s="1492"/>
      <c r="E1163" s="1492"/>
      <c r="F1163" s="1492"/>
    </row>
    <row r="1164" spans="1:7" ht="12.75">
      <c r="A1164" s="152"/>
      <c r="B1164" s="152"/>
      <c r="C1164" s="14"/>
      <c r="D1164" s="294"/>
      <c r="E1164" s="294"/>
      <c r="F1164" s="294"/>
    </row>
    <row r="1165" spans="1:7" ht="12.75">
      <c r="A1165" s="1504" t="s">
        <v>1590</v>
      </c>
      <c r="B1165" s="1504"/>
      <c r="C1165" s="1504"/>
      <c r="D1165" s="1504"/>
      <c r="E1165" s="1504"/>
      <c r="F1165" s="1504"/>
      <c r="G1165" s="1504"/>
    </row>
    <row r="1166" spans="1:7" ht="12.75">
      <c r="A1166" s="155"/>
      <c r="B1166" s="155"/>
      <c r="C1166" s="14"/>
      <c r="D1166" s="294"/>
      <c r="E1166" s="294"/>
      <c r="F1166" s="294"/>
    </row>
    <row r="1167" spans="1:7" ht="12.75">
      <c r="A1167" s="152"/>
      <c r="B1167" s="152"/>
      <c r="C1167" s="336"/>
      <c r="D1167" s="1505" t="s">
        <v>1923</v>
      </c>
      <c r="E1167" s="1505"/>
      <c r="F1167" s="1505"/>
    </row>
    <row r="1168" spans="1:7" ht="12.75">
      <c r="A1168" s="432"/>
      <c r="B1168" s="432"/>
      <c r="C1168" s="310"/>
      <c r="D1168" s="1587" t="s">
        <v>1709</v>
      </c>
      <c r="E1168" s="1489"/>
      <c r="F1168" s="1489"/>
    </row>
    <row r="1169" spans="1:7" ht="12.75">
      <c r="A1169" s="432"/>
      <c r="B1169" s="432"/>
      <c r="C1169" s="310"/>
      <c r="D1169" s="294"/>
      <c r="E1169" s="294"/>
      <c r="F1169" s="308"/>
      <c r="G1169" s="2"/>
    </row>
    <row r="1170" spans="1:7" ht="13.7" customHeight="1">
      <c r="A1170" s="152"/>
      <c r="B1170" s="1000" t="s">
        <v>1561</v>
      </c>
      <c r="C1170" s="14"/>
      <c r="D1170" s="1553" t="s">
        <v>2041</v>
      </c>
      <c r="E1170" s="1553"/>
      <c r="F1170" s="1553"/>
      <c r="G1170" s="2"/>
    </row>
    <row r="1171" spans="1:7" ht="12.75">
      <c r="A1171" s="152"/>
      <c r="B1171" s="152"/>
      <c r="C1171" s="14"/>
      <c r="D1171" s="1553"/>
      <c r="E1171" s="1553"/>
      <c r="F1171" s="1553"/>
      <c r="G1171" s="2"/>
    </row>
    <row r="1172" spans="1:7" ht="12.75">
      <c r="A1172" s="152"/>
      <c r="B1172" s="152"/>
      <c r="C1172" s="14"/>
      <c r="D1172" s="1553"/>
      <c r="E1172" s="1553"/>
      <c r="F1172" s="1553"/>
      <c r="G1172" s="2"/>
    </row>
    <row r="1173" spans="1:7" ht="12.75">
      <c r="A1173" s="162"/>
      <c r="B1173" s="162"/>
      <c r="D1173" s="1553"/>
      <c r="E1173" s="1553"/>
      <c r="F1173" s="1553"/>
      <c r="G1173" s="2"/>
    </row>
    <row r="1174" spans="1:7" ht="12.75">
      <c r="A1174" s="162"/>
      <c r="B1174" s="162"/>
      <c r="D1174" s="1553"/>
      <c r="E1174" s="1553"/>
      <c r="F1174" s="1553"/>
      <c r="G1174" s="2"/>
    </row>
    <row r="1175" spans="1:7" ht="12.75">
      <c r="A1175" s="433"/>
      <c r="B1175" s="433"/>
      <c r="C1175" s="311"/>
      <c r="D1175" s="1553"/>
      <c r="E1175" s="1553"/>
      <c r="F1175" s="1553"/>
      <c r="G1175" s="2"/>
    </row>
    <row r="1176" spans="1:7" ht="14.45" customHeight="1">
      <c r="A1176" s="433"/>
      <c r="B1176" s="433"/>
      <c r="C1176" s="311"/>
      <c r="D1176" s="1553"/>
      <c r="E1176" s="1553"/>
      <c r="F1176" s="1553"/>
      <c r="G1176" s="2"/>
    </row>
    <row r="1177" spans="1:7" ht="12.75">
      <c r="A1177" s="433"/>
      <c r="B1177" s="433"/>
      <c r="C1177" s="311"/>
      <c r="D1177" s="1064"/>
      <c r="E1177" s="1064"/>
      <c r="F1177" s="1064"/>
      <c r="G1177" s="2"/>
    </row>
    <row r="1178" spans="1:7" ht="12.75">
      <c r="A1178" s="433"/>
      <c r="B1178" s="1080" t="s">
        <v>136</v>
      </c>
      <c r="C1178" s="311"/>
      <c r="D1178" s="1520" t="s">
        <v>1939</v>
      </c>
      <c r="E1178" s="1520"/>
      <c r="F1178" s="1520"/>
      <c r="G1178" s="2"/>
    </row>
    <row r="1179" spans="1:7" ht="12.75">
      <c r="A1179" s="433"/>
      <c r="B1179" s="433"/>
      <c r="C1179" s="311"/>
      <c r="D1179" s="1520"/>
      <c r="E1179" s="1520"/>
      <c r="F1179" s="1520"/>
      <c r="G1179" s="2"/>
    </row>
    <row r="1180" spans="1:7" ht="12.75">
      <c r="A1180" s="433"/>
      <c r="B1180" s="433"/>
      <c r="C1180" s="311"/>
      <c r="D1180" s="1520"/>
      <c r="E1180" s="1520"/>
      <c r="F1180" s="1520"/>
      <c r="G1180" s="2"/>
    </row>
    <row r="1181" spans="1:7" ht="12.75">
      <c r="A1181" s="433"/>
      <c r="B1181" s="433"/>
      <c r="C1181" s="311"/>
      <c r="D1181" s="1520"/>
      <c r="E1181" s="1520"/>
      <c r="F1181" s="1520"/>
      <c r="G1181" s="2"/>
    </row>
    <row r="1182" spans="1:7" ht="12.75">
      <c r="A1182" s="433"/>
      <c r="B1182" s="433"/>
      <c r="C1182" s="311"/>
      <c r="D1182" s="1149"/>
      <c r="E1182" s="1149"/>
      <c r="F1182" s="1149"/>
      <c r="G1182" s="2"/>
    </row>
    <row r="1183" spans="1:7" ht="12.75">
      <c r="A1183" s="433"/>
      <c r="B1183" s="1150" t="s">
        <v>136</v>
      </c>
      <c r="C1183" s="311"/>
      <c r="D1183" s="1519" t="s">
        <v>2042</v>
      </c>
      <c r="E1183" s="1520"/>
      <c r="F1183" s="1520"/>
      <c r="G1183" s="2"/>
    </row>
    <row r="1184" spans="1:7" ht="12.75">
      <c r="A1184" s="433"/>
      <c r="B1184" s="433"/>
      <c r="C1184" s="311"/>
      <c r="D1184" s="1520"/>
      <c r="E1184" s="1520"/>
      <c r="F1184" s="1520"/>
      <c r="G1184" s="2"/>
    </row>
    <row r="1185" spans="1:7" ht="12.75">
      <c r="A1185" s="433"/>
      <c r="B1185" s="433"/>
      <c r="C1185" s="311"/>
      <c r="D1185" s="1149"/>
      <c r="E1185" s="1149"/>
      <c r="F1185" s="1149"/>
      <c r="G1185" s="2"/>
    </row>
    <row r="1186" spans="1:7" ht="14.25">
      <c r="A1186" s="431"/>
      <c r="B1186" s="1000" t="s">
        <v>136</v>
      </c>
      <c r="C1186" s="14"/>
      <c r="D1186" s="1489" t="s">
        <v>1924</v>
      </c>
      <c r="E1186" s="1489"/>
      <c r="F1186" s="1489"/>
      <c r="G1186" s="2"/>
    </row>
    <row r="1187" spans="1:7" ht="12.75">
      <c r="A1187" s="152"/>
      <c r="B1187" s="152"/>
      <c r="C1187" s="14"/>
      <c r="D1187" s="294"/>
      <c r="E1187" s="294"/>
      <c r="F1187" s="294"/>
      <c r="G1187" s="2"/>
    </row>
    <row r="1188" spans="1:7" ht="14.25">
      <c r="A1188" s="431"/>
      <c r="B1188" s="1451" t="s">
        <v>136</v>
      </c>
      <c r="C1188" s="14"/>
      <c r="D1188" s="1489" t="s">
        <v>1925</v>
      </c>
      <c r="E1188" s="1489"/>
      <c r="F1188" s="1489"/>
      <c r="G1188" s="2"/>
    </row>
    <row r="1189" spans="1:7" ht="12.75">
      <c r="A1189" s="152"/>
      <c r="B1189" s="152"/>
      <c r="C1189" s="14"/>
      <c r="D1189" s="299"/>
      <c r="E1189" s="294"/>
      <c r="F1189" s="294"/>
      <c r="G1189" s="2"/>
    </row>
    <row r="1190" spans="1:7" ht="14.25">
      <c r="A1190" s="431"/>
      <c r="B1190" s="1000" t="s">
        <v>1561</v>
      </c>
      <c r="C1190" s="14"/>
      <c r="D1190" s="1489" t="s">
        <v>1926</v>
      </c>
      <c r="E1190" s="1489"/>
      <c r="F1190" s="1489"/>
      <c r="G1190" s="2"/>
    </row>
    <row r="1191" spans="1:7" ht="12.75">
      <c r="A1191" s="152"/>
      <c r="B1191" s="152"/>
      <c r="C1191" s="14"/>
      <c r="D1191" s="299"/>
      <c r="E1191" s="294"/>
      <c r="F1191" s="294"/>
      <c r="G1191" s="2"/>
    </row>
    <row r="1192" spans="1:7" ht="14.25">
      <c r="A1192" s="431"/>
      <c r="B1192" s="1451" t="s">
        <v>136</v>
      </c>
      <c r="C1192" s="14"/>
      <c r="D1192" s="1492" t="s">
        <v>1927</v>
      </c>
      <c r="E1192" s="1492"/>
      <c r="F1192" s="1492"/>
      <c r="G1192" s="2"/>
    </row>
    <row r="1193" spans="1:7" ht="14.25">
      <c r="A1193" s="431"/>
      <c r="B1193" s="431"/>
      <c r="C1193" s="14"/>
      <c r="D1193" s="1492"/>
      <c r="E1193" s="1492"/>
      <c r="F1193" s="1492"/>
      <c r="G1193" s="2"/>
    </row>
    <row r="1194" spans="1:7" ht="14.25">
      <c r="A1194" s="431"/>
      <c r="B1194" s="431"/>
      <c r="C1194" s="14"/>
      <c r="D1194" s="299"/>
      <c r="E1194" s="294"/>
      <c r="F1194" s="294"/>
    </row>
    <row r="1195" spans="1:7" s="741" customFormat="1" ht="14.25">
      <c r="A1195" s="482"/>
      <c r="B1195" s="1451" t="s">
        <v>136</v>
      </c>
      <c r="C1195" s="483"/>
      <c r="D1195" s="1538" t="s">
        <v>1928</v>
      </c>
      <c r="E1195" s="1538"/>
      <c r="F1195" s="1538"/>
      <c r="G1195" s="742"/>
    </row>
    <row r="1196" spans="1:7" s="741" customFormat="1" ht="12.75">
      <c r="A1196" s="483"/>
      <c r="B1196" s="483"/>
      <c r="C1196" s="483"/>
      <c r="D1196" s="1538"/>
      <c r="E1196" s="1538"/>
      <c r="F1196" s="1538"/>
      <c r="G1196" s="742"/>
    </row>
    <row r="1197" spans="1:7" s="741" customFormat="1" ht="12.75">
      <c r="A1197" s="483"/>
      <c r="B1197" s="483"/>
      <c r="C1197" s="483"/>
      <c r="D1197" s="484"/>
      <c r="E1197" s="485"/>
      <c r="F1197" s="485"/>
      <c r="G1197" s="742"/>
    </row>
    <row r="1198" spans="1:7" s="741" customFormat="1" ht="14.25">
      <c r="A1198" s="482"/>
      <c r="B1198" s="1000" t="s">
        <v>1561</v>
      </c>
      <c r="C1198" s="483"/>
      <c r="D1198" s="1586" t="s">
        <v>1929</v>
      </c>
      <c r="E1198" s="1586"/>
      <c r="F1198" s="1586"/>
      <c r="G1198" s="742"/>
    </row>
    <row r="1199" spans="1:7" s="741" customFormat="1" ht="12.75">
      <c r="A1199" s="483"/>
      <c r="B1199" s="483"/>
      <c r="C1199" s="483"/>
      <c r="D1199" s="484"/>
      <c r="E1199" s="485"/>
      <c r="F1199" s="485"/>
      <c r="G1199" s="742"/>
    </row>
    <row r="1200" spans="1:7" ht="14.25">
      <c r="A1200" s="431"/>
      <c r="B1200" s="1451" t="s">
        <v>136</v>
      </c>
      <c r="C1200" s="14"/>
      <c r="D1200" s="1489" t="s">
        <v>1930</v>
      </c>
      <c r="E1200" s="1489"/>
      <c r="F1200" s="1489"/>
    </row>
    <row r="1201" spans="1:7" ht="14.25">
      <c r="A1201" s="431"/>
      <c r="B1201" s="431"/>
      <c r="C1201" s="14"/>
      <c r="D1201" s="299"/>
      <c r="E1201" s="294"/>
      <c r="F1201" s="294"/>
    </row>
    <row r="1202" spans="1:7" ht="14.25">
      <c r="A1202" s="431"/>
      <c r="B1202" s="1451" t="s">
        <v>136</v>
      </c>
      <c r="C1202" s="14"/>
      <c r="D1202" s="1492" t="s">
        <v>1931</v>
      </c>
      <c r="E1202" s="1492"/>
      <c r="F1202" s="1492"/>
    </row>
    <row r="1203" spans="1:7" ht="14.25">
      <c r="A1203" s="431"/>
      <c r="B1203" s="431"/>
      <c r="C1203" s="14"/>
      <c r="D1203" s="1492"/>
      <c r="E1203" s="1492"/>
      <c r="F1203" s="1492"/>
    </row>
    <row r="1204" spans="1:7" ht="12.75">
      <c r="A1204" s="152"/>
      <c r="B1204" s="152"/>
      <c r="C1204" s="14"/>
      <c r="D1204" s="294"/>
      <c r="E1204" s="294"/>
      <c r="F1204" s="294"/>
    </row>
    <row r="1205" spans="1:7" ht="12.75">
      <c r="A1205" s="1504" t="s">
        <v>1591</v>
      </c>
      <c r="B1205" s="1504"/>
      <c r="C1205" s="1504"/>
      <c r="D1205" s="1504"/>
      <c r="E1205" s="1504"/>
      <c r="F1205" s="1504"/>
      <c r="G1205" s="1504"/>
    </row>
    <row r="1206" spans="1:7" ht="12.75">
      <c r="A1206" s="155"/>
      <c r="B1206" s="155"/>
      <c r="C1206" s="14"/>
      <c r="D1206" s="294"/>
      <c r="E1206" s="294"/>
      <c r="F1206" s="294"/>
    </row>
    <row r="1207" spans="1:7" ht="12.75">
      <c r="A1207" s="152"/>
      <c r="B1207" s="152"/>
      <c r="C1207" s="14"/>
      <c r="D1207" s="1505" t="s">
        <v>1932</v>
      </c>
      <c r="E1207" s="1505"/>
      <c r="F1207" s="1505"/>
    </row>
    <row r="1208" spans="1:7" ht="12.75">
      <c r="A1208" s="432"/>
      <c r="B1208" s="432"/>
      <c r="C1208" s="310"/>
      <c r="D1208" s="1489" t="s">
        <v>1603</v>
      </c>
      <c r="E1208" s="1489"/>
      <c r="F1208" s="1489"/>
    </row>
    <row r="1209" spans="1:7" ht="12.75">
      <c r="A1209" s="433"/>
      <c r="B1209" s="433"/>
      <c r="C1209" s="311"/>
      <c r="D1209" s="294"/>
      <c r="E1209" s="294"/>
      <c r="F1209" s="294"/>
      <c r="G1209" s="2"/>
    </row>
    <row r="1210" spans="1:7" ht="14.25">
      <c r="A1210" s="431"/>
      <c r="B1210" s="1451" t="s">
        <v>136</v>
      </c>
      <c r="C1210" s="14"/>
      <c r="D1210" s="1506" t="s">
        <v>2007</v>
      </c>
      <c r="E1210" s="1492"/>
      <c r="F1210" s="1492"/>
      <c r="G1210" s="2"/>
    </row>
    <row r="1211" spans="1:7" ht="12.75">
      <c r="A1211" s="152"/>
      <c r="B1211" s="152"/>
      <c r="C1211" s="14"/>
      <c r="D1211" s="1492"/>
      <c r="E1211" s="1492"/>
      <c r="F1211" s="1492"/>
      <c r="G1211" s="2"/>
    </row>
    <row r="1212" spans="1:7" ht="12.75">
      <c r="A1212" s="152"/>
      <c r="B1212" s="152"/>
      <c r="C1212" s="14"/>
      <c r="D1212" s="1492"/>
      <c r="E1212" s="1492"/>
      <c r="F1212" s="1492"/>
      <c r="G1212" s="2"/>
    </row>
    <row r="1213" spans="1:7" ht="12.75">
      <c r="A1213" s="152"/>
      <c r="B1213" s="152"/>
      <c r="C1213" s="14"/>
      <c r="D1213" s="6"/>
      <c r="E1213" s="294"/>
      <c r="F1213" s="294"/>
      <c r="G1213" s="2"/>
    </row>
    <row r="1214" spans="1:7" ht="14.25">
      <c r="A1214" s="596"/>
      <c r="B1214" s="1451" t="s">
        <v>136</v>
      </c>
      <c r="C1214" s="597"/>
      <c r="D1214" s="1519" t="s">
        <v>2268</v>
      </c>
      <c r="E1214" s="1520"/>
      <c r="F1214" s="1520"/>
      <c r="G1214" s="2"/>
    </row>
    <row r="1215" spans="1:7" ht="14.25">
      <c r="A1215" s="596"/>
      <c r="B1215" s="596"/>
      <c r="C1215" s="597"/>
      <c r="D1215" s="1520"/>
      <c r="E1215" s="1520"/>
      <c r="F1215" s="1520"/>
      <c r="G1215" s="2"/>
    </row>
    <row r="1216" spans="1:7" ht="14.25">
      <c r="A1216" s="596"/>
      <c r="B1216" s="596"/>
      <c r="C1216" s="597"/>
      <c r="D1216" s="1520"/>
      <c r="E1216" s="1520"/>
      <c r="F1216" s="1520"/>
      <c r="G1216" s="2"/>
    </row>
    <row r="1217" spans="1:7" ht="14.25">
      <c r="A1217" s="596"/>
      <c r="B1217" s="596"/>
      <c r="C1217" s="597"/>
      <c r="D1217" s="1520"/>
      <c r="E1217" s="1520"/>
      <c r="F1217" s="1520"/>
      <c r="G1217" s="2"/>
    </row>
    <row r="1218" spans="1:7" ht="12.75">
      <c r="A1218" s="599"/>
      <c r="B1218" s="599"/>
      <c r="C1218" s="597"/>
      <c r="D1218" s="421"/>
      <c r="G1218" s="2"/>
    </row>
    <row r="1219" spans="1:7" ht="14.25">
      <c r="A1219" s="596"/>
      <c r="B1219" s="1451" t="s">
        <v>136</v>
      </c>
      <c r="C1219" s="597"/>
      <c r="D1219" s="1520" t="s">
        <v>1933</v>
      </c>
      <c r="E1219" s="1520"/>
      <c r="F1219" s="1520"/>
      <c r="G1219" s="2"/>
    </row>
    <row r="1220" spans="1:7" ht="12.75">
      <c r="A1220" s="599"/>
      <c r="B1220" s="599"/>
      <c r="C1220" s="597"/>
      <c r="D1220" s="1520"/>
      <c r="E1220" s="1520"/>
      <c r="F1220" s="1520"/>
      <c r="G1220" s="2"/>
    </row>
    <row r="1221" spans="1:7" ht="12.75">
      <c r="A1221" s="599"/>
      <c r="B1221" s="599"/>
      <c r="C1221" s="597"/>
      <c r="D1221" s="1520"/>
      <c r="E1221" s="1520"/>
      <c r="F1221" s="1520"/>
      <c r="G1221" s="2"/>
    </row>
    <row r="1222" spans="1:7" ht="12.75">
      <c r="A1222" s="599"/>
      <c r="B1222" s="599"/>
      <c r="C1222" s="597"/>
      <c r="D1222" s="1520"/>
      <c r="E1222" s="1520"/>
      <c r="F1222" s="1520"/>
      <c r="G1222" s="2"/>
    </row>
    <row r="1223" spans="1:7" ht="12.75">
      <c r="A1223" s="599"/>
      <c r="B1223" s="599"/>
      <c r="C1223" s="597"/>
      <c r="D1223" s="1520"/>
      <c r="E1223" s="1520"/>
      <c r="F1223" s="1520"/>
      <c r="G1223" s="2"/>
    </row>
    <row r="1224" spans="1:7" ht="12.75">
      <c r="A1224" s="599"/>
      <c r="B1224" s="599"/>
      <c r="C1224" s="597"/>
      <c r="D1224" s="421"/>
      <c r="G1224" s="2"/>
    </row>
    <row r="1225" spans="1:7" ht="12.75">
      <c r="A1225" s="599"/>
      <c r="B1225" s="1451" t="s">
        <v>136</v>
      </c>
      <c r="C1225" s="597"/>
      <c r="D1225" s="1544" t="s">
        <v>1934</v>
      </c>
      <c r="E1225" s="1544"/>
      <c r="F1225" s="1544"/>
      <c r="G1225" s="2"/>
    </row>
    <row r="1226" spans="1:7" ht="12.75">
      <c r="A1226" s="599"/>
      <c r="B1226" s="599"/>
      <c r="C1226" s="597"/>
      <c r="D1226" s="1544"/>
      <c r="E1226" s="1544"/>
      <c r="F1226" s="1544"/>
      <c r="G1226" s="2"/>
    </row>
    <row r="1227" spans="1:7" ht="12.75">
      <c r="A1227" s="599"/>
      <c r="B1227" s="599"/>
      <c r="C1227" s="597"/>
      <c r="D1227" s="1544"/>
      <c r="E1227" s="1544"/>
      <c r="F1227" s="1544"/>
      <c r="G1227" s="2"/>
    </row>
    <row r="1228" spans="1:7" ht="12.75">
      <c r="A1228" s="599"/>
      <c r="B1228" s="599"/>
      <c r="C1228" s="597"/>
      <c r="D1228" s="1544"/>
      <c r="E1228" s="1544"/>
      <c r="F1228" s="1544"/>
      <c r="G1228" s="2"/>
    </row>
    <row r="1229" spans="1:7" ht="12.75">
      <c r="A1229" s="599"/>
      <c r="B1229" s="599"/>
      <c r="C1229" s="597"/>
      <c r="D1229" s="1544"/>
      <c r="E1229" s="1544"/>
      <c r="F1229" s="1544"/>
      <c r="G1229" s="2"/>
    </row>
    <row r="1230" spans="1:7" ht="12.75">
      <c r="A1230" s="599"/>
      <c r="B1230" s="599"/>
      <c r="C1230" s="597"/>
      <c r="D1230" s="1544"/>
      <c r="E1230" s="1544"/>
      <c r="F1230" s="1544"/>
      <c r="G1230" s="2"/>
    </row>
    <row r="1231" spans="1:7" ht="12.75">
      <c r="A1231" s="599"/>
      <c r="B1231" s="599"/>
      <c r="C1231" s="597"/>
      <c r="D1231" s="1544"/>
      <c r="E1231" s="1544"/>
      <c r="F1231" s="1544"/>
      <c r="G1231" s="2"/>
    </row>
    <row r="1232" spans="1:7" ht="12.75">
      <c r="A1232" s="599"/>
      <c r="B1232" s="599"/>
      <c r="C1232" s="597"/>
      <c r="D1232" s="1544"/>
      <c r="E1232" s="1544"/>
      <c r="F1232" s="1544"/>
      <c r="G1232" s="2"/>
    </row>
    <row r="1233" spans="1:7" ht="12.75">
      <c r="A1233" s="599"/>
      <c r="B1233" s="599"/>
      <c r="C1233" s="597"/>
      <c r="D1233" s="1544"/>
      <c r="E1233" s="1544"/>
      <c r="F1233" s="1544"/>
      <c r="G1233" s="2"/>
    </row>
    <row r="1234" spans="1:7" ht="12.75">
      <c r="A1234" s="599"/>
      <c r="B1234" s="599"/>
      <c r="C1234" s="597"/>
      <c r="D1234" s="736"/>
      <c r="G1234" s="2"/>
    </row>
    <row r="1235" spans="1:7" ht="14.25">
      <c r="A1235" s="596"/>
      <c r="B1235" s="1451" t="s">
        <v>136</v>
      </c>
      <c r="C1235" s="597"/>
      <c r="D1235" s="1520" t="s">
        <v>1935</v>
      </c>
      <c r="E1235" s="1520"/>
      <c r="F1235" s="1520"/>
      <c r="G1235" s="2"/>
    </row>
    <row r="1236" spans="1:7" ht="12.75">
      <c r="A1236" s="599"/>
      <c r="B1236" s="599"/>
      <c r="C1236" s="597"/>
      <c r="D1236" s="1520"/>
      <c r="E1236" s="1520"/>
      <c r="F1236" s="1520"/>
      <c r="G1236" s="2"/>
    </row>
    <row r="1237" spans="1:7" ht="12.75">
      <c r="A1237" s="599"/>
      <c r="B1237" s="599"/>
      <c r="C1237" s="597"/>
      <c r="D1237" s="1520"/>
      <c r="E1237" s="1520"/>
      <c r="F1237" s="1520"/>
      <c r="G1237" s="2"/>
    </row>
    <row r="1238" spans="1:7" ht="12.75">
      <c r="A1238" s="599"/>
      <c r="B1238" s="599"/>
      <c r="C1238" s="597"/>
      <c r="D1238" s="1520"/>
      <c r="E1238" s="1520"/>
      <c r="F1238" s="1520"/>
      <c r="G1238" s="2"/>
    </row>
    <row r="1239" spans="1:7" ht="12.75">
      <c r="A1239" s="599"/>
      <c r="B1239" s="599"/>
      <c r="C1239" s="597"/>
      <c r="D1239" s="736"/>
      <c r="G1239" s="2"/>
    </row>
    <row r="1240" spans="1:7" ht="14.45" customHeight="1">
      <c r="A1240" s="431"/>
      <c r="B1240" s="1451" t="s">
        <v>136</v>
      </c>
      <c r="C1240" s="14"/>
      <c r="D1240" s="1503" t="s">
        <v>1936</v>
      </c>
      <c r="E1240" s="1503"/>
      <c r="F1240" s="1503"/>
    </row>
    <row r="1241" spans="1:7" ht="12.75">
      <c r="A1241" s="152"/>
      <c r="B1241" s="152"/>
      <c r="C1241" s="14"/>
      <c r="D1241" s="1503"/>
      <c r="E1241" s="1503"/>
      <c r="F1241" s="1503"/>
    </row>
    <row r="1242" spans="1:7" ht="12.75">
      <c r="A1242" s="1070"/>
      <c r="B1242" s="1070"/>
      <c r="C1242" s="14"/>
      <c r="D1242" s="1503"/>
      <c r="E1242" s="1503"/>
      <c r="F1242" s="1503"/>
    </row>
    <row r="1243" spans="1:7" ht="12.75">
      <c r="A1243" s="152"/>
      <c r="B1243" s="152"/>
      <c r="C1243" s="14"/>
      <c r="D1243" s="294"/>
      <c r="E1243" s="294"/>
      <c r="F1243" s="294"/>
    </row>
    <row r="1244" spans="1:7" ht="12.75">
      <c r="A1244" s="1504" t="s">
        <v>1592</v>
      </c>
      <c r="B1244" s="1504"/>
      <c r="C1244" s="1504"/>
      <c r="D1244" s="1504"/>
      <c r="E1244" s="1504"/>
      <c r="F1244" s="1504"/>
      <c r="G1244" s="1504"/>
    </row>
    <row r="1245" spans="1:7" ht="12.75">
      <c r="A1245" s="152"/>
      <c r="B1245" s="152"/>
      <c r="C1245" s="14"/>
      <c r="D1245" s="294"/>
      <c r="E1245" s="294"/>
      <c r="F1245" s="294"/>
    </row>
    <row r="1246" spans="1:7" ht="12.75">
      <c r="A1246" s="162"/>
      <c r="B1246" s="162"/>
      <c r="D1246" s="1547" t="s">
        <v>1729</v>
      </c>
      <c r="E1246" s="1547"/>
      <c r="F1246" s="1547"/>
    </row>
    <row r="1247" spans="1:7" ht="12.75">
      <c r="A1247" s="162"/>
      <c r="B1247" s="162"/>
      <c r="D1247" s="1548" t="s">
        <v>2265</v>
      </c>
      <c r="E1247" s="1549"/>
      <c r="F1247" s="1549"/>
    </row>
    <row r="1248" spans="1:7" ht="12.75">
      <c r="A1248" s="448"/>
      <c r="B1248" s="448"/>
      <c r="C1248" s="424"/>
    </row>
    <row r="1249" spans="1:7" ht="14.25">
      <c r="A1249" s="431"/>
      <c r="B1249" s="431"/>
      <c r="C1249" s="311"/>
      <c r="D1249" s="1547" t="s">
        <v>1730</v>
      </c>
      <c r="E1249" s="1547"/>
      <c r="F1249" s="1547"/>
    </row>
    <row r="1250" spans="1:7" ht="12.75">
      <c r="A1250" s="152"/>
      <c r="B1250" s="1000" t="s">
        <v>136</v>
      </c>
      <c r="C1250" s="14"/>
      <c r="D1250" s="1549" t="s">
        <v>1731</v>
      </c>
      <c r="E1250" s="1549"/>
      <c r="F1250" s="1549"/>
    </row>
    <row r="1251" spans="1:7" ht="12.75">
      <c r="A1251" s="152"/>
      <c r="B1251" s="152"/>
      <c r="C1251" s="14"/>
      <c r="D1251" s="1548" t="s">
        <v>2266</v>
      </c>
      <c r="E1251" s="1549"/>
      <c r="F1251" s="1549"/>
    </row>
    <row r="1252" spans="1:7" ht="12.75">
      <c r="A1252" s="152"/>
      <c r="B1252" s="152"/>
      <c r="C1252" s="14"/>
      <c r="E1252" s="294"/>
      <c r="F1252" s="14"/>
    </row>
    <row r="1253" spans="1:7" ht="14.25" customHeight="1">
      <c r="A1253" s="596"/>
      <c r="B1253" s="1000" t="s">
        <v>136</v>
      </c>
      <c r="D1253" s="1424" t="s">
        <v>1732</v>
      </c>
      <c r="E1253" s="1423"/>
      <c r="F1253" s="1423"/>
      <c r="G1253" s="2"/>
    </row>
    <row r="1254" spans="1:7" ht="14.25" customHeight="1">
      <c r="A1254" s="596"/>
      <c r="B1254" s="1418"/>
      <c r="D1254" s="1590" t="s">
        <v>2267</v>
      </c>
      <c r="E1254" s="1590"/>
      <c r="F1254" s="1590"/>
      <c r="G1254" s="2"/>
    </row>
    <row r="1255" spans="1:7" ht="14.25">
      <c r="A1255" s="596"/>
      <c r="B1255" s="1418"/>
      <c r="D1255" s="1590"/>
      <c r="E1255" s="1590"/>
      <c r="F1255" s="1590"/>
      <c r="G1255" s="2"/>
    </row>
    <row r="1256" spans="1:7" ht="12.75">
      <c r="A1256" s="162"/>
      <c r="B1256" s="1418"/>
      <c r="D1256" s="1590"/>
      <c r="E1256" s="1590"/>
      <c r="F1256" s="1590"/>
      <c r="G1256" s="2"/>
    </row>
    <row r="1257" spans="1:7" ht="12.75">
      <c r="A1257" s="1418"/>
      <c r="B1257" s="1418"/>
      <c r="D1257" s="1590"/>
      <c r="E1257" s="1590"/>
      <c r="F1257" s="1590"/>
      <c r="G1257" s="2"/>
    </row>
    <row r="1258" spans="1:7" ht="12.75" hidden="1" customHeight="1">
      <c r="A1258" s="1418"/>
      <c r="B1258" s="1418"/>
      <c r="D1258" s="1590"/>
      <c r="E1258" s="1590"/>
      <c r="F1258" s="1590"/>
      <c r="G1258" s="2"/>
    </row>
    <row r="1259" spans="1:7" ht="12.75">
      <c r="A1259" s="162"/>
      <c r="B1259" s="162"/>
      <c r="D1259" s="1590"/>
      <c r="E1259" s="1590"/>
      <c r="F1259" s="1590"/>
      <c r="G1259" s="2"/>
    </row>
    <row r="1260" spans="1:7" ht="12.75">
      <c r="A1260" s="162"/>
      <c r="B1260" s="162"/>
      <c r="D1260" s="1589" t="s">
        <v>2264</v>
      </c>
      <c r="E1260" s="1589"/>
      <c r="F1260" s="1589"/>
      <c r="G1260" s="2"/>
    </row>
    <row r="1261" spans="1:7" ht="12.75">
      <c r="A1261" s="162"/>
      <c r="D1261" s="1589"/>
      <c r="E1261" s="1589"/>
      <c r="F1261" s="1589"/>
      <c r="G1261" s="2"/>
    </row>
    <row r="1262" spans="1:7" ht="13.7" customHeight="1">
      <c r="A1262" s="596"/>
      <c r="D1262" s="1589"/>
      <c r="E1262" s="1589"/>
      <c r="F1262" s="1589"/>
      <c r="G1262" s="2"/>
    </row>
    <row r="1263" spans="1:7" ht="12.75">
      <c r="A1263" s="162"/>
      <c r="B1263" s="162"/>
      <c r="G1263" s="2"/>
    </row>
    <row r="1264" spans="1:7" ht="12.75">
      <c r="A1264" s="162"/>
      <c r="B1264" s="1365" t="s">
        <v>136</v>
      </c>
      <c r="D1264" s="1486" t="s">
        <v>2142</v>
      </c>
      <c r="E1264" s="1569"/>
      <c r="F1264" s="1569"/>
      <c r="G1264" s="2"/>
    </row>
    <row r="1265" spans="1:7" ht="12.75">
      <c r="A1265" s="162"/>
      <c r="B1265" s="162"/>
      <c r="D1265" s="1569"/>
      <c r="E1265" s="1569"/>
      <c r="F1265" s="1569"/>
      <c r="G1265" s="2"/>
    </row>
    <row r="1266" spans="1:7" ht="12.75">
      <c r="A1266" s="162"/>
      <c r="B1266" s="162"/>
      <c r="G1266" s="2"/>
    </row>
    <row r="1267" spans="1:7" ht="12.75" customHeight="1">
      <c r="A1267" s="162"/>
      <c r="B1267" s="162"/>
    </row>
    <row r="1268" spans="1:7" ht="12.75">
      <c r="A1268" s="1535" t="s">
        <v>1594</v>
      </c>
      <c r="B1268" s="1535"/>
      <c r="C1268" s="1535"/>
      <c r="D1268" s="1535"/>
      <c r="E1268" s="1535"/>
      <c r="F1268" s="1535"/>
      <c r="G1268" s="1535"/>
    </row>
    <row r="1269" spans="1:7" ht="12.75">
      <c r="A1269" s="76"/>
      <c r="B1269" s="76"/>
      <c r="C1269" s="297"/>
      <c r="D1269" s="300"/>
      <c r="E1269" s="300"/>
      <c r="F1269" s="300"/>
      <c r="G1269" s="300"/>
    </row>
    <row r="1270" spans="1:7" ht="12.75" customHeight="1">
      <c r="A1270" s="76"/>
      <c r="B1270" s="76"/>
      <c r="C1270" s="297"/>
      <c r="D1270" s="1546" t="s">
        <v>1593</v>
      </c>
      <c r="E1270" s="1546"/>
      <c r="F1270" s="1546"/>
      <c r="G1270" s="300"/>
    </row>
    <row r="1271" spans="1:7" ht="12.75" customHeight="1">
      <c r="A1271" s="76"/>
      <c r="B1271" s="76"/>
      <c r="C1271" s="297"/>
      <c r="D1271" s="1521" t="s">
        <v>1604</v>
      </c>
      <c r="E1271" s="1521"/>
      <c r="F1271" s="1521"/>
      <c r="G1271" s="300"/>
    </row>
    <row r="1272" spans="1:7" ht="12.75" customHeight="1">
      <c r="A1272" s="76"/>
      <c r="B1272" s="76"/>
      <c r="C1272" s="297"/>
      <c r="D1272" s="300"/>
      <c r="E1272" s="300"/>
      <c r="F1272" s="300"/>
      <c r="G1272" s="300"/>
    </row>
    <row r="1273" spans="1:7" ht="14.25">
      <c r="A1273" s="431"/>
      <c r="B1273" s="1451" t="s">
        <v>136</v>
      </c>
      <c r="C1273" s="14"/>
      <c r="D1273" s="1484" t="s">
        <v>1146</v>
      </c>
      <c r="E1273" s="1484"/>
      <c r="F1273" s="1484"/>
    </row>
    <row r="1274" spans="1:7" ht="12.75">
      <c r="A1274" s="152"/>
      <c r="B1274" s="152"/>
      <c r="C1274" s="14"/>
      <c r="D1274" s="1489" t="s">
        <v>1283</v>
      </c>
      <c r="E1274" s="1489"/>
      <c r="F1274" s="1489"/>
    </row>
    <row r="1275" spans="1:7" ht="12.75">
      <c r="A1275" s="152"/>
      <c r="B1275" s="152"/>
      <c r="C1275" s="14"/>
      <c r="D1275" s="294"/>
      <c r="E1275" s="1509" t="s">
        <v>1733</v>
      </c>
      <c r="F1275" s="1509"/>
    </row>
    <row r="1276" spans="1:7" ht="12.75">
      <c r="A1276" s="152"/>
      <c r="B1276" s="152"/>
      <c r="C1276" s="14"/>
      <c r="D1276" s="6"/>
      <c r="E1276" s="294"/>
      <c r="F1276" s="294"/>
    </row>
    <row r="1277" spans="1:7" ht="12.75">
      <c r="A1277" s="152"/>
      <c r="B1277" s="152"/>
      <c r="C1277" s="14"/>
      <c r="D1277" s="1545" t="s">
        <v>1437</v>
      </c>
      <c r="E1277" s="1545"/>
      <c r="F1277" s="1545"/>
    </row>
    <row r="1278" spans="1:7" ht="12.75">
      <c r="A1278" s="152"/>
      <c r="B1278" s="1451" t="s">
        <v>136</v>
      </c>
      <c r="C1278" s="152"/>
      <c r="D1278" s="1492" t="s">
        <v>1734</v>
      </c>
      <c r="E1278" s="1492"/>
      <c r="F1278" s="1492"/>
      <c r="G1278" s="2"/>
    </row>
    <row r="1279" spans="1:7" ht="12.75">
      <c r="A1279" s="152"/>
      <c r="B1279" s="152"/>
      <c r="C1279" s="14"/>
      <c r="D1279" s="1492"/>
      <c r="E1279" s="1492"/>
      <c r="F1279" s="1492"/>
      <c r="G1279" s="2"/>
    </row>
    <row r="1280" spans="1:7" ht="12.75">
      <c r="A1280" s="152"/>
      <c r="B1280" s="152"/>
      <c r="C1280" s="14"/>
      <c r="D1280" s="855" t="s">
        <v>1440</v>
      </c>
      <c r="E1280" s="2"/>
      <c r="F1280" s="2"/>
      <c r="G1280" s="2"/>
    </row>
    <row r="1281" spans="1:7" ht="13.7" customHeight="1">
      <c r="A1281" s="152"/>
      <c r="B1281" s="152"/>
      <c r="C1281" s="14"/>
      <c r="D1281" s="1492" t="s">
        <v>1735</v>
      </c>
      <c r="E1281" s="1492"/>
      <c r="F1281" s="1492"/>
      <c r="G1281" s="2"/>
    </row>
    <row r="1282" spans="1:7" ht="12.75">
      <c r="A1282" s="152"/>
      <c r="B1282" s="152"/>
      <c r="C1282" s="14"/>
      <c r="D1282" s="1492"/>
      <c r="E1282" s="1492"/>
      <c r="F1282" s="1492"/>
      <c r="G1282" s="2"/>
    </row>
    <row r="1283" spans="1:7" ht="12.75">
      <c r="A1283" s="152"/>
      <c r="B1283" s="152"/>
      <c r="C1283" s="14"/>
      <c r="D1283" s="1492"/>
      <c r="E1283" s="1492"/>
      <c r="F1283" s="1492"/>
      <c r="G1283" s="2"/>
    </row>
    <row r="1284" spans="1:7" ht="12.75">
      <c r="A1284" s="152"/>
      <c r="B1284" s="152"/>
      <c r="C1284" s="14"/>
      <c r="D1284" s="1492"/>
      <c r="E1284" s="1492"/>
      <c r="F1284" s="1492"/>
      <c r="G1284" s="2"/>
    </row>
    <row r="1285" spans="1:7" ht="12.75">
      <c r="A1285" s="152"/>
      <c r="B1285" s="152"/>
      <c r="C1285" s="14"/>
      <c r="D1285" s="1509" t="s">
        <v>1149</v>
      </c>
      <c r="E1285" s="1509"/>
      <c r="F1285" s="1509"/>
      <c r="G1285" s="2"/>
    </row>
    <row r="1286" spans="1:7" ht="12.75">
      <c r="A1286" s="152"/>
      <c r="B1286" s="1451" t="s">
        <v>136</v>
      </c>
      <c r="C1286" s="152"/>
      <c r="D1286" s="1484" t="s">
        <v>1438</v>
      </c>
      <c r="E1286" s="1484"/>
      <c r="F1286" s="1484"/>
      <c r="G1286" s="2"/>
    </row>
    <row r="1287" spans="1:7" ht="12.75">
      <c r="A1287" s="152"/>
      <c r="B1287" s="152"/>
      <c r="C1287" s="14"/>
      <c r="D1287" s="294"/>
      <c r="E1287" s="2"/>
      <c r="F1287" s="2"/>
      <c r="G1287" s="2"/>
    </row>
    <row r="1288" spans="1:7" ht="12.75">
      <c r="A1288" s="152"/>
      <c r="B1288" s="152"/>
      <c r="C1288" s="14"/>
      <c r="D1288" s="1516" t="s">
        <v>1439</v>
      </c>
      <c r="E1288" s="1516"/>
      <c r="F1288" s="1516"/>
      <c r="G1288" s="2"/>
    </row>
    <row r="1289" spans="1:7" ht="12.75">
      <c r="A1289" s="152"/>
      <c r="B1289" s="152"/>
      <c r="C1289" s="14"/>
      <c r="D1289" s="6" t="s">
        <v>1147</v>
      </c>
      <c r="E1289" s="2"/>
      <c r="F1289" s="2"/>
      <c r="G1289" s="2"/>
    </row>
    <row r="1290" spans="1:7" ht="14.45" customHeight="1">
      <c r="A1290" s="431"/>
      <c r="B1290" s="1451" t="s">
        <v>136</v>
      </c>
      <c r="C1290" s="152"/>
      <c r="D1290" s="1492" t="s">
        <v>1736</v>
      </c>
      <c r="E1290" s="1492"/>
      <c r="F1290" s="1492"/>
      <c r="G1290" s="2"/>
    </row>
    <row r="1291" spans="1:7" ht="14.25">
      <c r="A1291" s="431"/>
      <c r="B1291" s="431"/>
      <c r="C1291" s="152"/>
      <c r="D1291" s="1492"/>
      <c r="E1291" s="1492"/>
      <c r="F1291" s="1492"/>
      <c r="G1291" s="2"/>
    </row>
    <row r="1292" spans="1:7" ht="14.25">
      <c r="A1292" s="431"/>
      <c r="B1292" s="431"/>
      <c r="C1292" s="152"/>
      <c r="D1292" s="1492"/>
      <c r="E1292" s="1492"/>
      <c r="F1292" s="1492"/>
      <c r="G1292" s="2"/>
    </row>
    <row r="1293" spans="1:7" ht="14.25">
      <c r="A1293" s="431"/>
      <c r="B1293" s="431"/>
      <c r="C1293" s="14"/>
      <c r="D1293" s="294"/>
      <c r="E1293" s="2"/>
      <c r="F1293" s="2"/>
      <c r="G1293" s="2"/>
    </row>
    <row r="1294" spans="1:7" ht="14.25">
      <c r="A1294" s="431"/>
      <c r="B1294" s="431"/>
      <c r="C1294" s="14"/>
      <c r="D1294" s="693" t="s">
        <v>1281</v>
      </c>
      <c r="E1294" s="693"/>
      <c r="F1294" s="693"/>
    </row>
    <row r="1295" spans="1:7" ht="14.25">
      <c r="A1295" s="431"/>
      <c r="B1295" s="1451" t="s">
        <v>136</v>
      </c>
      <c r="C1295" s="14"/>
      <c r="D1295" s="1492" t="s">
        <v>1737</v>
      </c>
      <c r="E1295" s="1492"/>
      <c r="F1295" s="1492"/>
    </row>
    <row r="1296" spans="1:7" ht="14.25">
      <c r="A1296" s="431"/>
      <c r="B1296" s="431"/>
      <c r="C1296" s="14"/>
      <c r="D1296" s="1492"/>
      <c r="E1296" s="1492"/>
      <c r="F1296" s="1492"/>
    </row>
    <row r="1297" spans="1:7" ht="14.25">
      <c r="A1297" s="431"/>
      <c r="B1297" s="431"/>
      <c r="C1297" s="14"/>
      <c r="D1297" s="1492"/>
      <c r="E1297" s="1492"/>
      <c r="F1297" s="1492"/>
    </row>
    <row r="1298" spans="1:7" ht="14.25">
      <c r="A1298" s="431"/>
      <c r="B1298" s="431"/>
      <c r="C1298" s="14"/>
      <c r="D1298" s="1492"/>
      <c r="E1298" s="1492"/>
      <c r="F1298" s="1492"/>
    </row>
    <row r="1299" spans="1:7" ht="14.25">
      <c r="A1299" s="431"/>
      <c r="B1299" s="431"/>
      <c r="C1299" s="14"/>
      <c r="D1299" s="1492"/>
      <c r="E1299" s="1492"/>
      <c r="F1299" s="1492"/>
    </row>
    <row r="1300" spans="1:7" ht="12.75" customHeight="1">
      <c r="A1300" s="76"/>
      <c r="B1300" s="76"/>
      <c r="C1300" s="297"/>
      <c r="D1300" s="300"/>
      <c r="E1300" s="300"/>
      <c r="F1300" s="300"/>
      <c r="G1300" s="300"/>
    </row>
    <row r="1301" spans="1:7" ht="12.75">
      <c r="A1301" s="1535" t="s">
        <v>1638</v>
      </c>
      <c r="B1301" s="1535"/>
      <c r="C1301" s="1535"/>
      <c r="D1301" s="1535"/>
      <c r="E1301" s="1535"/>
      <c r="F1301" s="1535"/>
      <c r="G1301" s="1535"/>
    </row>
    <row r="1302" spans="1:7" ht="12.75">
      <c r="A1302" s="76"/>
      <c r="B1302" s="76"/>
      <c r="C1302" s="297"/>
      <c r="D1302" s="300"/>
      <c r="E1302" s="300"/>
      <c r="F1302" s="300"/>
      <c r="G1302" s="300"/>
    </row>
    <row r="1303" spans="1:7" ht="12.75">
      <c r="A1303" s="76"/>
      <c r="B1303" s="76"/>
      <c r="C1303" s="297"/>
      <c r="D1303" s="1531" t="s">
        <v>1639</v>
      </c>
      <c r="E1303" s="1531"/>
      <c r="F1303" s="1531"/>
      <c r="G1303" s="300"/>
    </row>
    <row r="1304" spans="1:7" ht="12.75">
      <c r="A1304" s="437"/>
      <c r="B1304" s="437"/>
      <c r="C1304" s="425"/>
      <c r="D1304" s="1532" t="s">
        <v>1656</v>
      </c>
      <c r="E1304" s="1532"/>
      <c r="F1304" s="1532"/>
      <c r="G1304" s="426"/>
    </row>
    <row r="1305" spans="1:7" ht="10.5" customHeight="1">
      <c r="A1305" s="162"/>
      <c r="B1305" s="162"/>
    </row>
    <row r="1306" spans="1:7" ht="14.25">
      <c r="A1306" s="431"/>
      <c r="B1306" s="1451" t="s">
        <v>136</v>
      </c>
      <c r="D1306" s="1484" t="s">
        <v>1284</v>
      </c>
      <c r="E1306" s="1484"/>
      <c r="F1306" s="1484"/>
    </row>
    <row r="1307" spans="1:7" ht="12.75">
      <c r="A1307" s="162"/>
      <c r="B1307" s="162"/>
      <c r="D1307" s="294"/>
      <c r="E1307" s="1516" t="s">
        <v>1562</v>
      </c>
      <c r="F1307" s="1516"/>
    </row>
    <row r="1308" spans="1:7" ht="12.75">
      <c r="A1308" s="152"/>
      <c r="B1308" s="152"/>
      <c r="C1308" s="14"/>
      <c r="D1308" s="1006"/>
      <c r="E1308" s="1006"/>
      <c r="F1308" s="1006"/>
    </row>
    <row r="1309" spans="1:7" ht="13.7" customHeight="1"/>
    <row r="1310" spans="1:7" ht="13.7" customHeight="1"/>
    <row r="1311" spans="1:7" ht="13.7" customHeight="1"/>
    <row r="1312" spans="1:7" ht="13.7" customHeight="1"/>
    <row r="1313" spans="1:7" ht="13.7" customHeight="1"/>
    <row r="1314" spans="1:7" ht="13.7" customHeight="1"/>
    <row r="1315" spans="1:7" ht="13.7" customHeight="1"/>
    <row r="1316" spans="1:7" ht="13.7" customHeight="1">
      <c r="A1316" s="2"/>
      <c r="B1316" s="2"/>
      <c r="C1316" s="2"/>
      <c r="D1316" s="2"/>
      <c r="E1316" s="2"/>
      <c r="F1316" s="2"/>
      <c r="G1316" s="2"/>
    </row>
    <row r="1317" spans="1:7" ht="13.7" customHeight="1">
      <c r="A1317" s="2"/>
      <c r="B1317" s="2"/>
      <c r="C1317" s="2"/>
      <c r="D1317" s="2"/>
      <c r="E1317" s="2"/>
      <c r="F1317" s="2"/>
      <c r="G1317" s="2"/>
    </row>
    <row r="1318" spans="1:7" ht="13.7" customHeight="1">
      <c r="A1318" s="2"/>
      <c r="B1318" s="2"/>
      <c r="C1318" s="2"/>
      <c r="D1318" s="2"/>
      <c r="E1318" s="2"/>
      <c r="F1318" s="2"/>
      <c r="G1318" s="2"/>
    </row>
    <row r="1319" spans="1:7" ht="13.7" customHeight="1">
      <c r="A1319" s="2"/>
      <c r="B1319" s="2"/>
      <c r="C1319" s="2"/>
      <c r="D1319" s="2"/>
      <c r="E1319" s="2"/>
      <c r="F1319" s="2"/>
      <c r="G1319" s="2"/>
    </row>
    <row r="1320" spans="1:7" ht="13.7" customHeight="1">
      <c r="A1320" s="2"/>
      <c r="B1320" s="2"/>
      <c r="C1320" s="2"/>
      <c r="D1320" s="2"/>
      <c r="E1320" s="2"/>
      <c r="F1320" s="2"/>
      <c r="G1320" s="2"/>
    </row>
    <row r="1321" spans="1:7" ht="13.7" customHeight="1">
      <c r="A1321" s="2"/>
      <c r="B1321" s="2"/>
      <c r="C1321" s="2"/>
      <c r="D1321" s="2"/>
      <c r="E1321" s="2"/>
      <c r="F1321" s="2"/>
      <c r="G1321" s="2"/>
    </row>
    <row r="1322" spans="1:7" ht="13.7" customHeight="1">
      <c r="A1322" s="2"/>
      <c r="B1322" s="2"/>
      <c r="C1322" s="2"/>
      <c r="D1322" s="2"/>
      <c r="E1322" s="2"/>
      <c r="F1322" s="2"/>
      <c r="G1322" s="2"/>
    </row>
    <row r="1323" spans="1:7" ht="13.7" customHeight="1">
      <c r="A1323" s="2"/>
      <c r="B1323" s="2"/>
      <c r="C1323" s="2"/>
      <c r="D1323" s="2"/>
      <c r="E1323" s="2"/>
      <c r="F1323" s="2"/>
      <c r="G1323" s="2"/>
    </row>
    <row r="1324" spans="1:7" ht="13.7" customHeight="1">
      <c r="A1324" s="2"/>
      <c r="B1324" s="2"/>
      <c r="C1324" s="2"/>
      <c r="D1324" s="2"/>
      <c r="E1324" s="2"/>
      <c r="F1324" s="2"/>
      <c r="G1324" s="2"/>
    </row>
    <row r="1325" spans="1:7" ht="13.7" customHeight="1">
      <c r="A1325" s="2"/>
      <c r="B1325" s="2"/>
      <c r="C1325" s="2"/>
      <c r="D1325" s="2"/>
      <c r="E1325" s="2"/>
      <c r="F1325" s="2"/>
      <c r="G1325" s="2"/>
    </row>
    <row r="1326" spans="1:7" ht="13.7" customHeight="1">
      <c r="A1326" s="2"/>
      <c r="B1326" s="2"/>
      <c r="C1326" s="2"/>
      <c r="D1326" s="2"/>
      <c r="E1326" s="2"/>
      <c r="F1326" s="2"/>
      <c r="G1326" s="2"/>
    </row>
    <row r="1327" spans="1:7" ht="13.7" customHeight="1">
      <c r="A1327" s="2"/>
      <c r="B1327" s="2"/>
      <c r="C1327" s="2"/>
      <c r="D1327" s="2"/>
      <c r="E1327" s="2"/>
      <c r="F1327" s="2"/>
      <c r="G1327" s="2"/>
    </row>
    <row r="1328" spans="1:7" ht="13.7" customHeight="1">
      <c r="A1328" s="2"/>
      <c r="B1328" s="2"/>
      <c r="C1328" s="2"/>
      <c r="D1328" s="2"/>
      <c r="E1328" s="2"/>
      <c r="F1328" s="2"/>
      <c r="G1328" s="2"/>
    </row>
    <row r="1329" spans="1:7" ht="13.7" customHeight="1">
      <c r="A1329" s="2"/>
      <c r="B1329" s="2"/>
      <c r="C1329" s="2"/>
      <c r="D1329" s="2"/>
      <c r="E1329" s="2"/>
      <c r="F1329" s="2"/>
      <c r="G1329" s="2"/>
    </row>
    <row r="1330" spans="1:7" ht="13.7" customHeight="1">
      <c r="A1330" s="2"/>
      <c r="B1330" s="2"/>
      <c r="C1330" s="2"/>
      <c r="D1330" s="2"/>
      <c r="E1330" s="2"/>
      <c r="F1330" s="2"/>
      <c r="G1330" s="2"/>
    </row>
    <row r="1331" spans="1:7" ht="13.7" customHeight="1">
      <c r="A1331" s="2"/>
      <c r="B1331" s="2"/>
      <c r="C1331" s="2"/>
      <c r="D1331" s="2"/>
      <c r="E1331" s="2"/>
      <c r="F1331" s="2"/>
      <c r="G1331" s="2"/>
    </row>
    <row r="1332" spans="1:7" ht="13.7" customHeight="1">
      <c r="A1332" s="2"/>
      <c r="B1332" s="2"/>
      <c r="C1332" s="2"/>
      <c r="D1332" s="2"/>
      <c r="E1332" s="2"/>
      <c r="F1332" s="2"/>
      <c r="G1332" s="2"/>
    </row>
    <row r="1333" spans="1:7" ht="13.7" customHeight="1">
      <c r="A1333" s="2"/>
      <c r="B1333" s="2"/>
      <c r="C1333" s="2"/>
      <c r="D1333" s="2"/>
      <c r="E1333" s="2"/>
      <c r="F1333" s="2"/>
      <c r="G1333" s="2"/>
    </row>
    <row r="1334" spans="1:7" ht="13.7" customHeight="1">
      <c r="A1334" s="2"/>
      <c r="B1334" s="2"/>
      <c r="C1334" s="2"/>
      <c r="D1334" s="2"/>
      <c r="E1334" s="2"/>
      <c r="F1334" s="2"/>
      <c r="G1334" s="2"/>
    </row>
    <row r="1335" spans="1:7" ht="13.7" customHeight="1">
      <c r="A1335" s="2"/>
      <c r="B1335" s="2"/>
      <c r="C1335" s="2"/>
      <c r="D1335" s="2"/>
      <c r="E1335" s="2"/>
      <c r="F1335" s="2"/>
      <c r="G1335" s="2"/>
    </row>
    <row r="1336" spans="1:7" ht="13.7" customHeight="1">
      <c r="A1336" s="2"/>
      <c r="B1336" s="2"/>
      <c r="C1336" s="2"/>
      <c r="D1336" s="2"/>
      <c r="E1336" s="2"/>
      <c r="F1336" s="2"/>
      <c r="G1336" s="2"/>
    </row>
    <row r="1337" spans="1:7" ht="13.7" customHeight="1">
      <c r="A1337" s="2"/>
      <c r="B1337" s="2"/>
      <c r="C1337" s="2"/>
      <c r="D1337" s="2"/>
      <c r="E1337" s="2"/>
      <c r="F1337" s="2"/>
      <c r="G1337" s="2"/>
    </row>
    <row r="1338" spans="1:7" ht="13.7" customHeight="1">
      <c r="A1338" s="2"/>
      <c r="B1338" s="2"/>
      <c r="C1338" s="2"/>
      <c r="D1338" s="2"/>
      <c r="E1338" s="2"/>
      <c r="F1338" s="2"/>
      <c r="G1338" s="2"/>
    </row>
    <row r="1339" spans="1:7" ht="13.7" customHeight="1">
      <c r="A1339" s="2"/>
      <c r="B1339" s="2"/>
      <c r="C1339" s="2"/>
      <c r="D1339" s="2"/>
      <c r="E1339" s="2"/>
      <c r="F1339" s="2"/>
      <c r="G1339" s="2"/>
    </row>
    <row r="1340" spans="1:7" ht="13.7" customHeight="1">
      <c r="A1340" s="2"/>
      <c r="B1340" s="2"/>
      <c r="C1340" s="2"/>
      <c r="D1340" s="2"/>
      <c r="E1340" s="2"/>
      <c r="F1340" s="2"/>
      <c r="G1340" s="2"/>
    </row>
    <row r="1341" spans="1:7" ht="13.7" customHeight="1">
      <c r="A1341" s="2"/>
      <c r="B1341" s="2"/>
      <c r="C1341" s="2"/>
      <c r="D1341" s="2"/>
      <c r="E1341" s="2"/>
      <c r="F1341" s="2"/>
      <c r="G1341" s="2"/>
    </row>
    <row r="1342" spans="1:7" ht="13.7" customHeight="1">
      <c r="A1342" s="2"/>
      <c r="B1342" s="2"/>
      <c r="C1342" s="2"/>
      <c r="D1342" s="2"/>
      <c r="E1342" s="2"/>
      <c r="F1342" s="2"/>
      <c r="G1342" s="2"/>
    </row>
    <row r="1343" spans="1:7" ht="13.7" customHeight="1"/>
    <row r="1344" spans="1:7"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sheetData>
  <sheetProtection algorithmName="SHA-512" hashValue="B6j9UkXcsilF+x5G0fMx4TT/wtKvbJgkaaIUblhGPSuVu39pd7nVKr6J2mZ/y02X3o/pzGC7wxbGF3r+wcWesw==" saltValue="kDITpqEFbtmDjAwlyMCRPw==" spinCount="100000" sheet="1" formatColumns="0" formatRows="0"/>
  <mergeCells count="376">
    <mergeCell ref="D1264:F1265"/>
    <mergeCell ref="D1240:F1242"/>
    <mergeCell ref="D1202:F1203"/>
    <mergeCell ref="D1207:F1207"/>
    <mergeCell ref="D1208:F1208"/>
    <mergeCell ref="D1210:F1212"/>
    <mergeCell ref="D1214:F1217"/>
    <mergeCell ref="D1219:F1223"/>
    <mergeCell ref="D1225:F1233"/>
    <mergeCell ref="D1235:F1238"/>
    <mergeCell ref="D1260:F1262"/>
    <mergeCell ref="D1254:F1259"/>
    <mergeCell ref="D1190:F1190"/>
    <mergeCell ref="D1192:F1193"/>
    <mergeCell ref="D1195:F1196"/>
    <mergeCell ref="D1198:F1198"/>
    <mergeCell ref="D1200:F1200"/>
    <mergeCell ref="D1121:F1127"/>
    <mergeCell ref="D1133:F1133"/>
    <mergeCell ref="D1135:F1136"/>
    <mergeCell ref="D1138:F1139"/>
    <mergeCell ref="D1141:F1141"/>
    <mergeCell ref="D1143:F1143"/>
    <mergeCell ref="D1145:F1146"/>
    <mergeCell ref="D1167:F1167"/>
    <mergeCell ref="D1168:F1168"/>
    <mergeCell ref="D1148:F1148"/>
    <mergeCell ref="D1150:F1163"/>
    <mergeCell ref="D1178:F1181"/>
    <mergeCell ref="D1183:F1184"/>
    <mergeCell ref="D1129:F1131"/>
    <mergeCell ref="D1020:F1020"/>
    <mergeCell ref="D1022:F1024"/>
    <mergeCell ref="D1026:F1028"/>
    <mergeCell ref="D1030:F1030"/>
    <mergeCell ref="D1036:F1038"/>
    <mergeCell ref="D1040:F1042"/>
    <mergeCell ref="D1044:F1046"/>
    <mergeCell ref="D1048:F1050"/>
    <mergeCell ref="D1072:F1072"/>
    <mergeCell ref="D1002:F1002"/>
    <mergeCell ref="D1004:F1004"/>
    <mergeCell ref="D1006:F1006"/>
    <mergeCell ref="D1008:F1012"/>
    <mergeCell ref="D1014:F1018"/>
    <mergeCell ref="D920:F920"/>
    <mergeCell ref="D921:F921"/>
    <mergeCell ref="D923:F927"/>
    <mergeCell ref="D929:F935"/>
    <mergeCell ref="D937:F945"/>
    <mergeCell ref="D947:F953"/>
    <mergeCell ref="D955:F958"/>
    <mergeCell ref="D960:F961"/>
    <mergeCell ref="D963:F964"/>
    <mergeCell ref="D968:F973"/>
    <mergeCell ref="D975:F979"/>
    <mergeCell ref="D966:F966"/>
    <mergeCell ref="D981:F985"/>
    <mergeCell ref="D987:F989"/>
    <mergeCell ref="D991:F992"/>
    <mergeCell ref="D994:F995"/>
    <mergeCell ref="D997:F1000"/>
    <mergeCell ref="D913:F916"/>
    <mergeCell ref="D900:F901"/>
    <mergeCell ref="D902:F907"/>
    <mergeCell ref="D909:F909"/>
    <mergeCell ref="D910:F910"/>
    <mergeCell ref="E911:F911"/>
    <mergeCell ref="A765:G765"/>
    <mergeCell ref="A793:G793"/>
    <mergeCell ref="D789:F791"/>
    <mergeCell ref="D865:F867"/>
    <mergeCell ref="D869:F870"/>
    <mergeCell ref="E893:F893"/>
    <mergeCell ref="D890:F890"/>
    <mergeCell ref="D898:F898"/>
    <mergeCell ref="D795:F795"/>
    <mergeCell ref="D796:F796"/>
    <mergeCell ref="D850:F850"/>
    <mergeCell ref="D849:F849"/>
    <mergeCell ref="D852:F852"/>
    <mergeCell ref="E853:F853"/>
    <mergeCell ref="D844:F845"/>
    <mergeCell ref="D871:F876"/>
    <mergeCell ref="E880:F880"/>
    <mergeCell ref="D882:F885"/>
    <mergeCell ref="D889:F889"/>
    <mergeCell ref="D892:F892"/>
    <mergeCell ref="D675:F675"/>
    <mergeCell ref="D676:F676"/>
    <mergeCell ref="D678:F684"/>
    <mergeCell ref="D686:F686"/>
    <mergeCell ref="D687:F691"/>
    <mergeCell ref="D692:F692"/>
    <mergeCell ref="D739:F741"/>
    <mergeCell ref="E702:F703"/>
    <mergeCell ref="D723:F735"/>
    <mergeCell ref="D700:F700"/>
    <mergeCell ref="D701:F701"/>
    <mergeCell ref="D705:F707"/>
    <mergeCell ref="D720:F721"/>
    <mergeCell ref="D834:F839"/>
    <mergeCell ref="D798:F800"/>
    <mergeCell ref="D855:F863"/>
    <mergeCell ref="D806:F808"/>
    <mergeCell ref="D810:F814"/>
    <mergeCell ref="D823:F827"/>
    <mergeCell ref="D359:F359"/>
    <mergeCell ref="D655:F655"/>
    <mergeCell ref="D657:F662"/>
    <mergeCell ref="D664:F665"/>
    <mergeCell ref="D671:F671"/>
    <mergeCell ref="D878:F878"/>
    <mergeCell ref="D879:F879"/>
    <mergeCell ref="D747:F749"/>
    <mergeCell ref="D751:F754"/>
    <mergeCell ref="D756:F762"/>
    <mergeCell ref="D763:F763"/>
    <mergeCell ref="D709:F709"/>
    <mergeCell ref="D710:F710"/>
    <mergeCell ref="E711:F711"/>
    <mergeCell ref="D713:F719"/>
    <mergeCell ref="D743:F745"/>
    <mergeCell ref="D736:F737"/>
    <mergeCell ref="D802:F804"/>
    <mergeCell ref="D829:F832"/>
    <mergeCell ref="D816:F821"/>
    <mergeCell ref="D841:F842"/>
    <mergeCell ref="D667:F668"/>
    <mergeCell ref="D669:F669"/>
    <mergeCell ref="D522:F523"/>
    <mergeCell ref="D651:F651"/>
    <mergeCell ref="D544:F544"/>
    <mergeCell ref="D546:F547"/>
    <mergeCell ref="D549:F550"/>
    <mergeCell ref="D554:F554"/>
    <mergeCell ref="D557:F557"/>
    <mergeCell ref="D555:F555"/>
    <mergeCell ref="D559:F560"/>
    <mergeCell ref="D562:F563"/>
    <mergeCell ref="D565:F566"/>
    <mergeCell ref="D615:F618"/>
    <mergeCell ref="D611:F613"/>
    <mergeCell ref="D643:F643"/>
    <mergeCell ref="D645:F646"/>
    <mergeCell ref="D630:F630"/>
    <mergeCell ref="D631:F631"/>
    <mergeCell ref="D633:F635"/>
    <mergeCell ref="D639:F639"/>
    <mergeCell ref="D648:F649"/>
    <mergeCell ref="D89:F97"/>
    <mergeCell ref="D167:F169"/>
    <mergeCell ref="D173:F173"/>
    <mergeCell ref="D174:F174"/>
    <mergeCell ref="D176:F176"/>
    <mergeCell ref="D178:F178"/>
    <mergeCell ref="D193:F196"/>
    <mergeCell ref="D199:F199"/>
    <mergeCell ref="D197:F197"/>
    <mergeCell ref="A171:G171"/>
    <mergeCell ref="D180:F180"/>
    <mergeCell ref="E181:F184"/>
    <mergeCell ref="E185:F191"/>
    <mergeCell ref="D98:F110"/>
    <mergeCell ref="D111:F118"/>
    <mergeCell ref="D119:F123"/>
    <mergeCell ref="D125:F136"/>
    <mergeCell ref="D138:F155"/>
    <mergeCell ref="D158:F160"/>
    <mergeCell ref="D162:F165"/>
    <mergeCell ref="D156:F156"/>
    <mergeCell ref="D1286:F1286"/>
    <mergeCell ref="D1288:F1288"/>
    <mergeCell ref="A1165:G1165"/>
    <mergeCell ref="A1205:G1205"/>
    <mergeCell ref="A1244:G1244"/>
    <mergeCell ref="A1268:G1268"/>
    <mergeCell ref="D1056:F1058"/>
    <mergeCell ref="D1250:F1250"/>
    <mergeCell ref="D1074:F1077"/>
    <mergeCell ref="D1079:F1082"/>
    <mergeCell ref="D1084:F1086"/>
    <mergeCell ref="D1088:F1090"/>
    <mergeCell ref="D1092:F1092"/>
    <mergeCell ref="D1094:F1096"/>
    <mergeCell ref="D1098:F1100"/>
    <mergeCell ref="D1102:F1102"/>
    <mergeCell ref="D1103:F1103"/>
    <mergeCell ref="D1105:F1106"/>
    <mergeCell ref="D1108:F1109"/>
    <mergeCell ref="D1111:F1111"/>
    <mergeCell ref="D1113:F1119"/>
    <mergeCell ref="D1170:F1176"/>
    <mergeCell ref="D1186:F1186"/>
    <mergeCell ref="D1188:F1188"/>
    <mergeCell ref="D1290:F1292"/>
    <mergeCell ref="D1295:F1299"/>
    <mergeCell ref="D510:F513"/>
    <mergeCell ref="D525:F533"/>
    <mergeCell ref="D538:F540"/>
    <mergeCell ref="D516:F520"/>
    <mergeCell ref="D1273:F1273"/>
    <mergeCell ref="D1274:F1274"/>
    <mergeCell ref="E1275:F1275"/>
    <mergeCell ref="D1277:F1277"/>
    <mergeCell ref="D1278:F1279"/>
    <mergeCell ref="D1281:F1284"/>
    <mergeCell ref="D1270:F1270"/>
    <mergeCell ref="D1271:F1271"/>
    <mergeCell ref="D1246:F1246"/>
    <mergeCell ref="D1247:F1247"/>
    <mergeCell ref="D1249:F1249"/>
    <mergeCell ref="D1251:F1251"/>
    <mergeCell ref="D623:F624"/>
    <mergeCell ref="D620:F621"/>
    <mergeCell ref="D626:F626"/>
    <mergeCell ref="D640:F640"/>
    <mergeCell ref="D642:F642"/>
    <mergeCell ref="D1285:F1285"/>
    <mergeCell ref="D86:F86"/>
    <mergeCell ref="D87:F87"/>
    <mergeCell ref="D767:F767"/>
    <mergeCell ref="D768:F768"/>
    <mergeCell ref="D770:F775"/>
    <mergeCell ref="D777:F780"/>
    <mergeCell ref="A508:G508"/>
    <mergeCell ref="D696:F696"/>
    <mergeCell ref="D697:F697"/>
    <mergeCell ref="D698:F698"/>
    <mergeCell ref="A542:G542"/>
    <mergeCell ref="A604:G604"/>
    <mergeCell ref="D535:F536"/>
    <mergeCell ref="D575:F576"/>
    <mergeCell ref="D578:F578"/>
    <mergeCell ref="D579:F579"/>
    <mergeCell ref="D205:F205"/>
    <mergeCell ref="D207:F210"/>
    <mergeCell ref="D254:F254"/>
    <mergeCell ref="D225:F225"/>
    <mergeCell ref="A637:G637"/>
    <mergeCell ref="A653:G653"/>
    <mergeCell ref="A673:G673"/>
    <mergeCell ref="A694:G694"/>
    <mergeCell ref="D1303:F1303"/>
    <mergeCell ref="D1304:F1304"/>
    <mergeCell ref="D1306:F1306"/>
    <mergeCell ref="E1307:F1307"/>
    <mergeCell ref="D20:F20"/>
    <mergeCell ref="D22:F23"/>
    <mergeCell ref="D25:F30"/>
    <mergeCell ref="D32:F33"/>
    <mergeCell ref="D35:F42"/>
    <mergeCell ref="D1052:F1054"/>
    <mergeCell ref="D1060:F1070"/>
    <mergeCell ref="A1301:G1301"/>
    <mergeCell ref="D1032:F1034"/>
    <mergeCell ref="A847:G847"/>
    <mergeCell ref="A628:G628"/>
    <mergeCell ref="A552:G552"/>
    <mergeCell ref="D782:F784"/>
    <mergeCell ref="A918:G918"/>
    <mergeCell ref="D786:F787"/>
    <mergeCell ref="D240:F240"/>
    <mergeCell ref="E241:F241"/>
    <mergeCell ref="D242:F242"/>
    <mergeCell ref="E226:F226"/>
    <mergeCell ref="D895:F896"/>
    <mergeCell ref="A2:G2"/>
    <mergeCell ref="A4:G4"/>
    <mergeCell ref="A5:G5"/>
    <mergeCell ref="A7:G7"/>
    <mergeCell ref="A8:G8"/>
    <mergeCell ref="A10:G10"/>
    <mergeCell ref="D12:F13"/>
    <mergeCell ref="D14:F14"/>
    <mergeCell ref="A84:G84"/>
    <mergeCell ref="D16:F18"/>
    <mergeCell ref="D44:F48"/>
    <mergeCell ref="D50:F55"/>
    <mergeCell ref="D81:F82"/>
    <mergeCell ref="D57:F61"/>
    <mergeCell ref="D62:F65"/>
    <mergeCell ref="D67:F68"/>
    <mergeCell ref="D70:F72"/>
    <mergeCell ref="D74:F75"/>
    <mergeCell ref="D77:F79"/>
    <mergeCell ref="D361:F370"/>
    <mergeCell ref="D357:F357"/>
    <mergeCell ref="A201:G201"/>
    <mergeCell ref="D606:F606"/>
    <mergeCell ref="D607:F607"/>
    <mergeCell ref="D609:F609"/>
    <mergeCell ref="D227:F227"/>
    <mergeCell ref="D229:F229"/>
    <mergeCell ref="D212:F217"/>
    <mergeCell ref="D219:F219"/>
    <mergeCell ref="D220:F220"/>
    <mergeCell ref="E221:F221"/>
    <mergeCell ref="D568:F570"/>
    <mergeCell ref="D572:F573"/>
    <mergeCell ref="E580:F580"/>
    <mergeCell ref="D581:F589"/>
    <mergeCell ref="D591:F591"/>
    <mergeCell ref="D592:F594"/>
    <mergeCell ref="D596:F599"/>
    <mergeCell ref="D601:F601"/>
    <mergeCell ref="D321:F321"/>
    <mergeCell ref="D203:F203"/>
    <mergeCell ref="D237:F237"/>
    <mergeCell ref="D204:F204"/>
    <mergeCell ref="D339:F347"/>
    <mergeCell ref="D349:F354"/>
    <mergeCell ref="D356:F356"/>
    <mergeCell ref="D307:F309"/>
    <mergeCell ref="D311:F312"/>
    <mergeCell ref="D316:F316"/>
    <mergeCell ref="D317:F317"/>
    <mergeCell ref="D319:F319"/>
    <mergeCell ref="D302:F302"/>
    <mergeCell ref="D222:F222"/>
    <mergeCell ref="D224:F224"/>
    <mergeCell ref="A256:G256"/>
    <mergeCell ref="A282:G282"/>
    <mergeCell ref="A296:G296"/>
    <mergeCell ref="D239:F239"/>
    <mergeCell ref="D258:F258"/>
    <mergeCell ref="D250:F252"/>
    <mergeCell ref="A314:G314"/>
    <mergeCell ref="D259:F259"/>
    <mergeCell ref="E231:F231"/>
    <mergeCell ref="D232:F236"/>
    <mergeCell ref="D284:F284"/>
    <mergeCell ref="D286:F286"/>
    <mergeCell ref="D262:F264"/>
    <mergeCell ref="D265:F269"/>
    <mergeCell ref="D275:F275"/>
    <mergeCell ref="D276:F276"/>
    <mergeCell ref="D279:F280"/>
    <mergeCell ref="D261:F261"/>
    <mergeCell ref="D304:F305"/>
    <mergeCell ref="D287:F289"/>
    <mergeCell ref="D298:F299"/>
    <mergeCell ref="D301:F301"/>
    <mergeCell ref="D503:F504"/>
    <mergeCell ref="D506:F506"/>
    <mergeCell ref="D480:F484"/>
    <mergeCell ref="D486:F486"/>
    <mergeCell ref="D490:F490"/>
    <mergeCell ref="D491:F491"/>
    <mergeCell ref="D493:F494"/>
    <mergeCell ref="D496:F499"/>
    <mergeCell ref="A488:G488"/>
    <mergeCell ref="D244:F244"/>
    <mergeCell ref="D245:F245"/>
    <mergeCell ref="E246:F246"/>
    <mergeCell ref="D247:F247"/>
    <mergeCell ref="D270:F272"/>
    <mergeCell ref="D273:F273"/>
    <mergeCell ref="D291:F293"/>
    <mergeCell ref="D294:F294"/>
    <mergeCell ref="D501:F501"/>
    <mergeCell ref="D372:F375"/>
    <mergeCell ref="D386:F403"/>
    <mergeCell ref="D458:F460"/>
    <mergeCell ref="D465:F479"/>
    <mergeCell ref="D377:F385"/>
    <mergeCell ref="D405:F406"/>
    <mergeCell ref="D420:F450"/>
    <mergeCell ref="D452:F452"/>
    <mergeCell ref="D453:F453"/>
    <mergeCell ref="D454:F456"/>
    <mergeCell ref="D462:F463"/>
    <mergeCell ref="D414:F417"/>
    <mergeCell ref="D418:F418"/>
    <mergeCell ref="D408:F413"/>
    <mergeCell ref="D323:F337"/>
  </mergeCells>
  <dataValidations count="2">
    <dataValidation type="list" allowBlank="1" showInputMessage="1" showErrorMessage="1" sqref="B81 B1306 B1295 B1290 B1286 B1278 B1273 B1264 B176 B178 B1250 B1240 B1235 B1225 B1219 B1214 B1210 B1202 B1200 B1198 B1195 B1192 B1190 B1188 B1186 B1170 B1145 B1143 B1138 B1135 B1121 B1113 B1108 B1105 B1098 B1094 B1088 B1084 B1079 B1074 B1060 B1056 B1052 B1048 B1044 B1040 B1036 B1032 B1026 B1022 B1014 B1008 B1004 B1002 B1183 B994 B991 B987 B981 B975 B968 B963 B955 B947 B937 B929 B913 B909 B900 B898 B892 B882 B878 B869 B865 B852 B844 B478 B816 B834 B806 B841 B480 B829 B810 B802 B798 B786 B782 B777 B770 B756 B751 B747 B743 B249 B723 B713 B709 B705 B700 B678 B671 B667 B664 B657 B651 B648 B645 B643 B633 B626 B620 B44 B609 B601 B596 B591 B578 B575 B535 B572 B568 B565 B562 B559 B557 B549 B546 B538 B516 B525 B291 B510 B506 B503 B501 B823 B496 B493 B486 B111 B469 B465 B462 B458 B452 B420 B414 B405 B372 B361 B359 B349 B339 B323 B321 B319 B311 B307 B304 B287 B895 B279 B275 B262 B789 B239 B229 B16 B219 B199 B193 B180 B1129 B167 B162 B997 B138 B125 B119 B408 B89 B20 B22 B25 B32 B35 B50 B57 B62 B67 B70 B74 B77 B224 B686 B611 B615 B623 B254 B720 B98 B472 B476 B923 B1150 B1178 B855 B158 B1253 B270 B522 B244" xr:uid="{00000000-0002-0000-0200-000000000000}">
      <formula1>$I$2:$I$5</formula1>
    </dataValidation>
    <dataValidation type="list" allowBlank="1" showInputMessage="1" showErrorMessage="1" sqref="B736 B739" xr:uid="{00000000-0002-0000-0200-000001000000}">
      <formula1>$I$3:$I$6</formula1>
    </dataValidation>
  </dataValidations>
  <hyperlinks>
    <hyperlink ref="D453" r:id="rId1" xr:uid="{00000000-0004-0000-0200-000000000000}"/>
    <hyperlink ref="D1280" r:id="rId2" xr:uid="{00000000-0004-0000-0200-000001000000}"/>
    <hyperlink ref="D197" r:id="rId3" xr:uid="{00000000-0004-0000-0200-000002000000}"/>
    <hyperlink ref="D692" r:id="rId4" xr:uid="{00000000-0004-0000-0200-000003000000}"/>
    <hyperlink ref="D156:F156" r:id="rId5" display="(https://www.treasurer.ca.gov/ctcac/cuac/index.asp) " xr:uid="{00000000-0004-0000-0200-000004000000}"/>
    <hyperlink ref="D763" r:id="rId6" xr:uid="{00000000-0004-0000-0200-000005000000}"/>
    <hyperlink ref="D418" r:id="rId7" xr:uid="{00000000-0004-0000-0200-000006000000}"/>
  </hyperlinks>
  <printOptions horizontalCentered="1"/>
  <pageMargins left="0.7" right="0.5" top="1" bottom="1" header="0.5" footer="0.5"/>
  <pageSetup scale="99" fitToHeight="0" orientation="portrait" r:id="rId8"/>
  <headerFooter alignWithMargins="0"/>
  <rowBreaks count="32" manualBreakCount="32">
    <brk id="83" max="6" man="1"/>
    <brk id="124" max="6" man="1"/>
    <brk id="170" max="6" man="1"/>
    <brk id="200" max="6" man="1"/>
    <brk id="248" max="6" man="1"/>
    <brk id="255" max="6" man="1"/>
    <brk id="281" max="16383" man="1"/>
    <brk id="295" max="6" man="1"/>
    <brk id="313" max="16383" man="1"/>
    <brk id="355" max="6" man="1"/>
    <brk id="451" max="6" man="1"/>
    <brk id="487" max="6" man="1"/>
    <brk id="507" max="16383" man="1"/>
    <brk id="551" max="6" man="1"/>
    <brk id="627" max="16383" man="1"/>
    <brk id="636" max="16383" man="1"/>
    <brk id="652" max="16383" man="1"/>
    <brk id="672" max="16383" man="1"/>
    <brk id="693" max="16383" man="1"/>
    <brk id="742" max="6" man="1"/>
    <brk id="764" max="16383" man="1"/>
    <brk id="792" max="16383" man="1"/>
    <brk id="846" max="16383" man="1"/>
    <brk id="886" max="6" man="1"/>
    <brk id="917" max="6" man="1"/>
    <brk id="1013" max="6" man="1"/>
    <brk id="1059" max="6" man="1"/>
    <brk id="1164" max="16383" man="1"/>
    <brk id="1204" max="6" man="1"/>
    <brk id="1243" max="6" man="1"/>
    <brk id="1267" max="16383" man="1"/>
    <brk id="1300"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DH1064"/>
  <sheetViews>
    <sheetView showGridLines="0" showZeros="0" tabSelected="1" topLeftCell="A403" zoomScaleNormal="100" zoomScaleSheetLayoutView="100" workbookViewId="0">
      <selection activeCell="AK426" sqref="AK426"/>
    </sheetView>
  </sheetViews>
  <sheetFormatPr defaultColWidth="0" defaultRowHeight="0" customHeight="1" zeroHeight="1"/>
  <cols>
    <col min="1" max="38" width="2.5703125" style="16" customWidth="1"/>
    <col min="39" max="39" width="2.42578125" style="16" hidden="1" customWidth="1"/>
    <col min="40" max="40" width="10.5703125" style="16" hidden="1" customWidth="1"/>
    <col min="41" max="45" width="2.42578125" style="16" hidden="1" customWidth="1"/>
    <col min="46" max="46" width="5.5703125" style="16" hidden="1" customWidth="1"/>
    <col min="47" max="47" width="7.5703125" style="16" hidden="1" customWidth="1"/>
    <col min="48" max="48" width="10.5703125" style="16" hidden="1" customWidth="1"/>
    <col min="49" max="49" width="5.5703125" style="16" hidden="1" customWidth="1"/>
    <col min="50" max="52" width="2.42578125" style="16" hidden="1" customWidth="1"/>
    <col min="53" max="53" width="8" style="16" hidden="1" customWidth="1"/>
    <col min="54" max="54" width="13.42578125" style="16" hidden="1" customWidth="1"/>
    <col min="55" max="55" width="12.42578125" style="16" hidden="1" customWidth="1"/>
    <col min="56" max="56" width="10.85546875" style="16" hidden="1" customWidth="1"/>
    <col min="57" max="57" width="11.5703125" style="16" hidden="1" customWidth="1"/>
    <col min="58" max="58" width="13.85546875" style="16" hidden="1" customWidth="1"/>
    <col min="59" max="59" width="14.85546875" style="16" hidden="1" customWidth="1"/>
    <col min="60" max="60" width="10.85546875" style="16" hidden="1" customWidth="1"/>
    <col min="61" max="61" width="17.85546875" style="16" hidden="1" customWidth="1"/>
    <col min="62" max="67" width="10.5703125" style="16" hidden="1" customWidth="1"/>
    <col min="68" max="81" width="2.5703125" style="16" hidden="1" customWidth="1"/>
    <col min="82" max="82" width="22.5703125" style="16" hidden="1" customWidth="1"/>
    <col min="83" max="83" width="2.5703125" style="16" hidden="1" customWidth="1"/>
    <col min="84" max="16384" width="10.140625" style="16" hidden="1"/>
  </cols>
  <sheetData>
    <row r="1" spans="1:38" ht="12.75">
      <c r="A1" s="35"/>
      <c r="B1" s="35"/>
      <c r="C1" s="35"/>
      <c r="D1" s="35"/>
      <c r="E1" s="35"/>
      <c r="F1" s="35"/>
      <c r="G1" s="3"/>
      <c r="H1" s="35"/>
      <c r="I1" s="35"/>
      <c r="J1" s="303"/>
      <c r="K1" s="35"/>
      <c r="L1" s="35"/>
      <c r="M1" s="35"/>
      <c r="N1" s="35"/>
      <c r="O1" s="35"/>
      <c r="P1" s="35"/>
      <c r="Q1" s="35"/>
      <c r="R1" s="35"/>
      <c r="S1" s="35"/>
      <c r="T1" s="35"/>
      <c r="U1" s="35"/>
      <c r="V1" s="35"/>
      <c r="W1" s="35"/>
      <c r="X1" s="35"/>
      <c r="Y1" s="35"/>
      <c r="Z1" s="35"/>
      <c r="AA1" s="35"/>
      <c r="AB1" s="35"/>
      <c r="AC1" s="35"/>
      <c r="AD1" s="35"/>
      <c r="AE1" s="35"/>
      <c r="AF1" s="35"/>
      <c r="AG1" s="35"/>
      <c r="AH1" s="35"/>
      <c r="AI1" s="35"/>
      <c r="AK1" s="3"/>
      <c r="AL1" s="3"/>
    </row>
    <row r="2" spans="1:38" ht="12.75">
      <c r="A2" s="35"/>
      <c r="B2" s="35"/>
      <c r="C2" s="35"/>
      <c r="D2" s="3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K2" s="3"/>
      <c r="AL2" s="3"/>
    </row>
    <row r="3" spans="1:38" ht="12.75">
      <c r="A3" s="35"/>
      <c r="B3" s="35"/>
      <c r="C3" s="35"/>
      <c r="D3" s="35"/>
      <c r="E3" s="35"/>
      <c r="F3" s="35"/>
      <c r="G3" s="3"/>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K3" s="3"/>
      <c r="AL3" s="3"/>
    </row>
    <row r="4" spans="1:38" ht="12.75">
      <c r="A4" s="35"/>
      <c r="B4" s="35"/>
      <c r="C4" s="35"/>
      <c r="D4" s="35"/>
      <c r="E4" s="35"/>
      <c r="F4" s="35"/>
      <c r="G4" s="35"/>
      <c r="H4" s="35"/>
      <c r="I4" s="35"/>
      <c r="J4" s="35"/>
      <c r="K4" s="35"/>
      <c r="L4" s="35"/>
      <c r="M4" s="35"/>
      <c r="N4" s="35"/>
      <c r="O4" s="35"/>
      <c r="P4" s="35"/>
      <c r="Q4" s="35"/>
      <c r="R4" s="35"/>
      <c r="S4" s="35"/>
      <c r="T4" s="35"/>
      <c r="U4" s="35"/>
      <c r="V4" s="35"/>
      <c r="W4" s="35"/>
      <c r="X4" s="35"/>
    </row>
    <row r="5" spans="1:38" ht="12.75">
      <c r="A5" s="35"/>
      <c r="B5" s="35"/>
      <c r="C5" s="35"/>
      <c r="D5" s="35"/>
      <c r="E5" s="35"/>
      <c r="F5" s="35"/>
      <c r="G5" s="3"/>
      <c r="H5" s="35"/>
      <c r="I5" s="35"/>
      <c r="J5" s="35"/>
      <c r="K5" s="35"/>
      <c r="L5" s="35"/>
      <c r="M5" s="35"/>
      <c r="N5" s="35"/>
      <c r="O5" s="35"/>
      <c r="P5" s="35"/>
      <c r="Q5" s="35"/>
      <c r="R5" s="35"/>
      <c r="S5" s="35"/>
      <c r="T5" s="35"/>
      <c r="U5" s="35"/>
      <c r="V5" s="35"/>
      <c r="W5" s="35"/>
      <c r="X5" s="35"/>
    </row>
    <row r="6" spans="1:38" ht="12.75">
      <c r="A6" s="35"/>
      <c r="B6" s="35"/>
      <c r="C6" s="35"/>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c r="AK6" s="3"/>
      <c r="AL6" s="3"/>
    </row>
    <row r="7" spans="1:38" ht="12.75">
      <c r="A7" s="35"/>
      <c r="B7" s="35"/>
      <c r="C7" s="35"/>
      <c r="D7" s="35"/>
      <c r="E7" s="35"/>
      <c r="F7" s="35"/>
      <c r="G7" s="35"/>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K7" s="3"/>
      <c r="AL7" s="3"/>
    </row>
    <row r="8" spans="1:38" ht="12.75">
      <c r="A8" s="35"/>
      <c r="B8" s="35"/>
      <c r="C8" s="35"/>
      <c r="D8" s="35"/>
      <c r="E8" s="35"/>
      <c r="F8" s="35"/>
      <c r="G8" s="35"/>
      <c r="H8" s="35"/>
      <c r="I8" s="35"/>
      <c r="J8" s="35"/>
      <c r="K8" s="35"/>
      <c r="L8" s="35"/>
      <c r="M8" s="35"/>
      <c r="N8" s="35"/>
      <c r="O8" s="35"/>
      <c r="P8" s="35"/>
      <c r="Q8" s="35"/>
      <c r="R8" s="35"/>
      <c r="S8" s="35"/>
      <c r="T8" s="35"/>
      <c r="U8" s="35"/>
      <c r="V8" s="35"/>
      <c r="W8" s="35"/>
      <c r="X8" s="35"/>
      <c r="Y8" s="35"/>
      <c r="Z8" s="35"/>
      <c r="AA8" s="35"/>
      <c r="AB8" s="35"/>
      <c r="AC8" s="35"/>
      <c r="AD8" s="35"/>
      <c r="AE8" s="35"/>
      <c r="AF8" s="35"/>
      <c r="AG8" s="35"/>
      <c r="AH8" s="35"/>
      <c r="AI8" s="35"/>
      <c r="AK8" s="3"/>
      <c r="AL8" s="3"/>
    </row>
    <row r="9" spans="1:38" ht="15" customHeight="1">
      <c r="A9" s="1988" t="s">
        <v>876</v>
      </c>
      <c r="B9" s="1988"/>
      <c r="C9" s="1988"/>
      <c r="D9" s="1988"/>
      <c r="E9" s="1988"/>
      <c r="F9" s="1988"/>
      <c r="G9" s="1988"/>
      <c r="H9" s="1988"/>
      <c r="I9" s="1988"/>
      <c r="J9" s="1988"/>
      <c r="K9" s="1988"/>
      <c r="L9" s="1988"/>
      <c r="M9" s="1988"/>
      <c r="N9" s="1988"/>
      <c r="O9" s="1988"/>
      <c r="P9" s="1988"/>
      <c r="Q9" s="1988"/>
      <c r="R9" s="1988"/>
      <c r="S9" s="1988"/>
      <c r="T9" s="1988"/>
      <c r="U9" s="1988"/>
      <c r="V9" s="1988"/>
      <c r="W9" s="1988"/>
      <c r="X9" s="1988"/>
      <c r="Y9" s="1988"/>
      <c r="Z9" s="1988"/>
      <c r="AA9" s="1988"/>
      <c r="AB9" s="1988"/>
      <c r="AC9" s="1988"/>
      <c r="AD9" s="1988"/>
      <c r="AE9" s="1988"/>
      <c r="AF9" s="1988"/>
      <c r="AG9" s="1988"/>
      <c r="AH9" s="1988"/>
      <c r="AI9" s="1988"/>
      <c r="AJ9" s="1988"/>
      <c r="AK9" s="1988"/>
      <c r="AL9" s="1988"/>
    </row>
    <row r="10" spans="1:38" ht="15" customHeight="1">
      <c r="A10" s="1984" t="s">
        <v>2277</v>
      </c>
      <c r="B10" s="1984"/>
      <c r="C10" s="1984"/>
      <c r="D10" s="1984"/>
      <c r="E10" s="1984"/>
      <c r="F10" s="1984"/>
      <c r="G10" s="1984"/>
      <c r="H10" s="1984"/>
      <c r="I10" s="1984"/>
      <c r="J10" s="1984"/>
      <c r="K10" s="1984"/>
      <c r="L10" s="1984"/>
      <c r="M10" s="1984"/>
      <c r="N10" s="1984"/>
      <c r="O10" s="1984"/>
      <c r="P10" s="1984"/>
      <c r="Q10" s="1984"/>
      <c r="R10" s="1984"/>
      <c r="S10" s="1984"/>
      <c r="T10" s="1984"/>
      <c r="U10" s="1984"/>
      <c r="V10" s="1984"/>
      <c r="W10" s="1984"/>
      <c r="X10" s="1984"/>
      <c r="Y10" s="1984"/>
      <c r="Z10" s="1984"/>
      <c r="AA10" s="1984"/>
      <c r="AB10" s="1984"/>
      <c r="AC10" s="1984"/>
      <c r="AD10" s="1984"/>
      <c r="AE10" s="1984"/>
      <c r="AF10" s="1984"/>
      <c r="AG10" s="1984"/>
      <c r="AH10" s="1984"/>
      <c r="AI10" s="1984"/>
      <c r="AJ10" s="1984"/>
      <c r="AK10" s="1984"/>
      <c r="AL10" s="1984"/>
    </row>
    <row r="11" spans="1:38" s="672" customFormat="1" ht="12.75">
      <c r="A11" s="1803" t="s">
        <v>2305</v>
      </c>
      <c r="B11" s="1804"/>
      <c r="C11" s="1804"/>
      <c r="D11" s="1804"/>
      <c r="E11" s="1804"/>
      <c r="F11" s="1804"/>
      <c r="G11" s="1804"/>
      <c r="H11" s="1804"/>
      <c r="I11" s="1804"/>
      <c r="J11" s="1804"/>
      <c r="K11" s="1804"/>
      <c r="L11" s="1804"/>
      <c r="M11" s="1804"/>
      <c r="N11" s="1804"/>
      <c r="O11" s="1804"/>
      <c r="P11" s="1804"/>
      <c r="Q11" s="1804"/>
      <c r="R11" s="1804"/>
      <c r="S11" s="1804"/>
      <c r="T11" s="1804"/>
      <c r="U11" s="1804"/>
      <c r="V11" s="1804"/>
      <c r="W11" s="1804"/>
      <c r="X11" s="1804"/>
      <c r="Y11" s="1804"/>
      <c r="Z11" s="1804"/>
      <c r="AA11" s="1804"/>
      <c r="AB11" s="1804"/>
      <c r="AC11" s="1804"/>
      <c r="AD11" s="1804"/>
      <c r="AE11" s="1804"/>
      <c r="AF11" s="1804"/>
      <c r="AG11" s="1804"/>
      <c r="AH11" s="1804"/>
      <c r="AI11" s="1804"/>
      <c r="AJ11" s="1804"/>
      <c r="AK11" s="1804"/>
      <c r="AL11" s="1804"/>
    </row>
    <row r="12" spans="1:38" ht="12.75">
      <c r="A12" s="1456" t="s">
        <v>2205</v>
      </c>
      <c r="B12" s="1456"/>
      <c r="C12" s="1456"/>
      <c r="D12" s="1456"/>
      <c r="E12" s="1456"/>
      <c r="F12" s="1456"/>
      <c r="G12" s="1456"/>
      <c r="H12" s="1456"/>
      <c r="I12" s="1456"/>
      <c r="J12" s="1456"/>
      <c r="K12" s="1456"/>
      <c r="L12" s="1456"/>
      <c r="M12" s="1456"/>
      <c r="N12" s="1456"/>
      <c r="O12" s="1456"/>
      <c r="P12" s="1456"/>
      <c r="Q12" s="1456"/>
      <c r="R12" s="1456"/>
      <c r="S12" s="1456"/>
      <c r="T12" s="1456"/>
      <c r="U12" s="1456"/>
      <c r="V12" s="1456"/>
      <c r="W12" s="1456"/>
      <c r="X12" s="1456"/>
      <c r="Y12" s="1456"/>
      <c r="Z12" s="1456"/>
      <c r="AA12" s="1456"/>
      <c r="AB12" s="1456"/>
      <c r="AC12" s="1456"/>
      <c r="AD12" s="1456"/>
      <c r="AE12" s="1456"/>
      <c r="AF12" s="1456"/>
      <c r="AG12" s="1456"/>
      <c r="AH12" s="1456"/>
      <c r="AI12" s="1456"/>
      <c r="AJ12" s="1456"/>
      <c r="AK12" s="1456"/>
      <c r="AL12" s="1456"/>
    </row>
    <row r="13" spans="1:38" ht="12.75" customHeight="1" thickBot="1">
      <c r="A13" s="1458"/>
      <c r="B13" s="1458"/>
      <c r="C13" s="1458"/>
      <c r="D13" s="1458"/>
      <c r="E13" s="1458"/>
      <c r="F13" s="1458"/>
      <c r="G13" s="1458"/>
      <c r="H13" s="1458"/>
      <c r="I13" s="1458"/>
      <c r="J13" s="1458"/>
      <c r="K13" s="1458"/>
      <c r="L13" s="1458"/>
      <c r="M13" s="1458"/>
      <c r="N13" s="1458"/>
      <c r="O13" s="1458"/>
      <c r="P13" s="1458"/>
      <c r="Q13" s="1458"/>
      <c r="R13" s="1458"/>
      <c r="S13" s="1458"/>
      <c r="T13" s="1458"/>
      <c r="U13" s="1458"/>
      <c r="V13" s="1458"/>
      <c r="W13" s="1458"/>
      <c r="X13" s="1458"/>
      <c r="Y13" s="1458"/>
      <c r="Z13" s="1458"/>
      <c r="AA13" s="1458"/>
      <c r="AB13" s="1458"/>
      <c r="AC13" s="1458"/>
      <c r="AD13" s="1458"/>
      <c r="AE13" s="1458"/>
      <c r="AF13" s="1458"/>
      <c r="AG13" s="1458"/>
      <c r="AH13" s="1458"/>
      <c r="AI13" s="1458"/>
      <c r="AJ13" s="1458"/>
      <c r="AK13" s="1458"/>
      <c r="AL13" s="1458"/>
    </row>
    <row r="14" spans="1:38" ht="12.75" customHeight="1" thickTop="1">
      <c r="A14" s="282"/>
      <c r="B14" s="282"/>
      <c r="C14" s="282"/>
      <c r="D14" s="282"/>
      <c r="E14" s="282"/>
      <c r="F14" s="282"/>
      <c r="G14" s="282"/>
      <c r="AC14" s="282"/>
      <c r="AD14" s="282"/>
      <c r="AE14" s="282"/>
      <c r="AF14" s="282"/>
      <c r="AG14" s="282"/>
      <c r="AH14" s="282"/>
      <c r="AI14" s="282"/>
      <c r="AJ14" s="282"/>
      <c r="AK14" s="282"/>
      <c r="AL14" s="282"/>
    </row>
    <row r="15" spans="1:38" ht="12.75" customHeight="1">
      <c r="A15" s="154" t="s">
        <v>624</v>
      </c>
      <c r="C15" s="8"/>
      <c r="D15" s="8"/>
      <c r="E15" s="8"/>
      <c r="F15" s="8"/>
      <c r="G15" s="8"/>
      <c r="H15" s="1777" t="s">
        <v>2306</v>
      </c>
      <c r="I15" s="1777"/>
      <c r="J15" s="1777"/>
      <c r="K15" s="1777"/>
      <c r="L15" s="1777"/>
      <c r="M15" s="1777"/>
      <c r="N15" s="1777"/>
      <c r="O15" s="1777"/>
      <c r="P15" s="1777"/>
      <c r="Q15" s="1777"/>
      <c r="R15" s="1777"/>
      <c r="S15" s="1777"/>
      <c r="T15" s="1777"/>
      <c r="U15" s="1777"/>
      <c r="V15" s="1777"/>
      <c r="W15" s="1777"/>
      <c r="X15" s="1777"/>
      <c r="Y15" s="1777"/>
      <c r="Z15" s="1777"/>
      <c r="AA15" s="1777"/>
      <c r="AB15" s="1777"/>
      <c r="AC15" s="1777"/>
      <c r="AD15" s="1777"/>
      <c r="AE15" s="1777"/>
      <c r="AF15" s="1777"/>
      <c r="AG15" s="1777"/>
      <c r="AH15" s="1777"/>
      <c r="AI15" s="1777"/>
      <c r="AJ15" s="1777"/>
    </row>
    <row r="16" spans="1:38" ht="12.75" customHeight="1"/>
    <row r="17" spans="1:40" ht="12.75" customHeight="1">
      <c r="A17" s="154" t="s">
        <v>877</v>
      </c>
      <c r="C17" s="8"/>
      <c r="D17" s="8"/>
      <c r="E17" s="8"/>
      <c r="F17" s="8"/>
      <c r="G17" s="8"/>
      <c r="H17" s="1597" t="s">
        <v>2307</v>
      </c>
      <c r="I17" s="1729"/>
      <c r="J17" s="1729"/>
      <c r="K17" s="1729"/>
      <c r="L17" s="1729"/>
      <c r="M17" s="1729"/>
      <c r="N17" s="1729"/>
      <c r="O17" s="1729"/>
      <c r="P17" s="1729"/>
      <c r="Q17" s="1729"/>
      <c r="R17" s="1729"/>
      <c r="S17" s="1729"/>
      <c r="T17" s="1729"/>
      <c r="U17" s="1729"/>
      <c r="V17" s="1729"/>
      <c r="W17" s="1729"/>
      <c r="X17" s="1729"/>
      <c r="Y17" s="1729"/>
      <c r="Z17" s="1729"/>
      <c r="AA17" s="1729"/>
      <c r="AB17" s="1729"/>
      <c r="AC17" s="1729"/>
      <c r="AD17" s="1729"/>
      <c r="AE17" s="1729"/>
      <c r="AF17" s="1729"/>
      <c r="AG17" s="1729"/>
      <c r="AH17" s="1729"/>
      <c r="AI17" s="1729"/>
      <c r="AJ17" s="1729"/>
    </row>
    <row r="18" spans="1:40" ht="12.75" customHeight="1"/>
    <row r="19" spans="1:40" ht="15" customHeight="1">
      <c r="A19" s="1477" t="s">
        <v>1243</v>
      </c>
      <c r="B19" s="1477"/>
      <c r="C19" s="1477"/>
      <c r="D19" s="1477"/>
      <c r="E19" s="1477"/>
      <c r="F19" s="1477"/>
      <c r="G19" s="1477"/>
      <c r="H19" s="1477"/>
      <c r="I19" s="1477"/>
      <c r="J19" s="1477"/>
      <c r="K19" s="1477"/>
      <c r="L19" s="1477"/>
      <c r="M19" s="1477"/>
      <c r="N19" s="1477"/>
      <c r="O19" s="1477"/>
      <c r="P19" s="1477"/>
      <c r="Q19" s="1477"/>
      <c r="R19" s="1477"/>
      <c r="S19" s="1477"/>
      <c r="T19" s="1477"/>
      <c r="U19" s="1477"/>
      <c r="V19" s="1477"/>
      <c r="W19" s="1477"/>
      <c r="X19" s="1477"/>
      <c r="Y19" s="1477"/>
      <c r="Z19" s="1477"/>
      <c r="AA19" s="1477"/>
      <c r="AB19" s="1477"/>
      <c r="AC19" s="1477"/>
      <c r="AD19" s="1477"/>
      <c r="AE19" s="1477"/>
      <c r="AF19" s="1477"/>
      <c r="AG19" s="1477"/>
      <c r="AH19" s="1477"/>
      <c r="AI19" s="1477"/>
      <c r="AJ19" s="1477"/>
      <c r="AK19" s="1477"/>
      <c r="AL19" s="1477"/>
    </row>
    <row r="20" spans="1:40" ht="12.75" customHeight="1">
      <c r="A20" s="1809" t="s">
        <v>1523</v>
      </c>
      <c r="B20" s="1809"/>
      <c r="C20" s="1809"/>
      <c r="D20" s="1809"/>
      <c r="E20" s="1809"/>
      <c r="F20" s="1809"/>
      <c r="G20" s="1809"/>
      <c r="H20" s="1809"/>
      <c r="I20" s="1809"/>
      <c r="J20" s="1809"/>
      <c r="K20" s="1809"/>
      <c r="L20" s="1809"/>
      <c r="M20" s="1809"/>
      <c r="N20" s="1809"/>
      <c r="O20" s="1809"/>
      <c r="P20" s="1809"/>
      <c r="Q20" s="1809"/>
      <c r="R20" s="1809"/>
      <c r="S20" s="1809"/>
      <c r="T20" s="1809"/>
      <c r="U20" s="1809"/>
      <c r="V20" s="1809"/>
      <c r="W20" s="1809"/>
      <c r="X20" s="1809"/>
      <c r="Y20" s="1809"/>
      <c r="Z20" s="1809"/>
      <c r="AA20" s="1809"/>
      <c r="AB20" s="1809"/>
      <c r="AC20" s="1809"/>
      <c r="AD20" s="1809"/>
      <c r="AE20" s="1809"/>
      <c r="AF20" s="1809"/>
      <c r="AG20" s="1809"/>
      <c r="AH20" s="1809"/>
      <c r="AI20" s="1809"/>
      <c r="AJ20" s="1809"/>
      <c r="AK20" s="1809"/>
      <c r="AL20" s="1809"/>
    </row>
    <row r="21" spans="1:40" ht="12.75" customHeight="1">
      <c r="A21" s="36"/>
      <c r="B21" s="8"/>
      <c r="C21" s="8"/>
      <c r="D21" s="8"/>
      <c r="E21" s="8"/>
      <c r="F21" s="8"/>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row>
    <row r="22" spans="1:40" ht="12.75" customHeight="1">
      <c r="A22" s="337" t="s">
        <v>324</v>
      </c>
      <c r="C22" s="338"/>
      <c r="D22" s="338"/>
      <c r="E22" s="338"/>
      <c r="F22" s="338"/>
      <c r="G22" s="338"/>
      <c r="H22" s="338"/>
      <c r="I22" s="338"/>
      <c r="J22" s="338"/>
      <c r="K22" s="338"/>
      <c r="L22" s="338"/>
      <c r="M22" s="338"/>
      <c r="N22" s="338"/>
      <c r="O22" s="338"/>
      <c r="P22" s="338"/>
      <c r="Q22" s="338"/>
      <c r="R22" s="338"/>
      <c r="S22" s="338"/>
      <c r="T22" s="338"/>
      <c r="U22" s="338"/>
      <c r="V22" s="338"/>
      <c r="W22" s="338"/>
      <c r="X22" s="338"/>
      <c r="Y22" s="338"/>
      <c r="Z22" s="338"/>
      <c r="AA22" s="38"/>
      <c r="AB22" s="38"/>
      <c r="AC22" s="38"/>
      <c r="AD22" s="38"/>
      <c r="AE22" s="38"/>
      <c r="AF22" s="38"/>
      <c r="AG22" s="38"/>
      <c r="AH22" s="38"/>
      <c r="AI22" s="38"/>
      <c r="AJ22" s="38"/>
      <c r="AK22" s="38"/>
      <c r="AL22" s="38"/>
      <c r="AM22" s="38"/>
    </row>
    <row r="23" spans="1:40" ht="12.75" customHeight="1">
      <c r="A23" s="337" t="s">
        <v>435</v>
      </c>
      <c r="C23" s="338"/>
      <c r="D23" s="338"/>
      <c r="E23" s="338"/>
      <c r="F23" s="338"/>
      <c r="G23" s="338"/>
      <c r="H23" s="338"/>
      <c r="I23" s="338"/>
      <c r="J23" s="338"/>
      <c r="K23" s="338"/>
      <c r="L23" s="338"/>
      <c r="M23" s="338"/>
      <c r="N23" s="338"/>
      <c r="O23" s="338"/>
      <c r="P23" s="338"/>
      <c r="Q23" s="338"/>
      <c r="R23" s="338"/>
      <c r="S23" s="338"/>
      <c r="T23" s="338"/>
      <c r="U23" s="338"/>
      <c r="V23" s="338"/>
      <c r="W23" s="338"/>
      <c r="X23" s="338"/>
      <c r="Y23" s="338"/>
      <c r="Z23" s="338"/>
      <c r="AA23" s="38"/>
      <c r="AB23" s="38"/>
      <c r="AC23" s="38"/>
      <c r="AD23" s="38"/>
      <c r="AE23" s="38"/>
      <c r="AF23" s="38"/>
      <c r="AG23" s="38"/>
      <c r="AH23" s="38"/>
      <c r="AI23" s="38"/>
      <c r="AJ23" s="38"/>
      <c r="AK23" s="38"/>
      <c r="AL23" s="38"/>
      <c r="AM23" s="38"/>
    </row>
    <row r="24" spans="1:40" ht="12.75" customHeight="1">
      <c r="A24" s="34"/>
      <c r="C24" s="34"/>
      <c r="D24" s="34"/>
      <c r="E24" s="34"/>
      <c r="F24" s="34"/>
      <c r="G24" s="34"/>
      <c r="H24" s="34"/>
      <c r="I24" s="34"/>
      <c r="J24" s="34"/>
      <c r="K24" s="34"/>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8"/>
    </row>
    <row r="25" spans="1:40" ht="12.75" customHeight="1">
      <c r="A25" s="8"/>
      <c r="C25" s="8"/>
      <c r="D25" s="8"/>
      <c r="E25" s="8"/>
      <c r="F25" s="8"/>
      <c r="G25" s="8"/>
      <c r="H25" s="8"/>
      <c r="I25" s="8"/>
      <c r="J25" s="8"/>
      <c r="K25" s="8"/>
      <c r="L25" s="8"/>
      <c r="M25" s="1810">
        <f>'Basis &amp; Credits'!AB55</f>
        <v>2957364</v>
      </c>
      <c r="N25" s="1810"/>
      <c r="O25" s="1810"/>
      <c r="P25" s="1810"/>
      <c r="Q25" s="1810"/>
      <c r="R25" s="8" t="s">
        <v>936</v>
      </c>
      <c r="S25" s="8"/>
      <c r="T25" s="8"/>
      <c r="U25" s="8"/>
      <c r="V25" s="8"/>
      <c r="W25" s="8"/>
      <c r="X25" s="8"/>
      <c r="Y25" s="8"/>
      <c r="Z25" s="8"/>
      <c r="AF25" s="8"/>
      <c r="AG25" s="8"/>
      <c r="AH25" s="8"/>
      <c r="AI25" s="8"/>
      <c r="AJ25" s="8"/>
      <c r="AK25" s="8"/>
    </row>
    <row r="26" spans="1:40" ht="12.75" customHeight="1">
      <c r="A26" s="8"/>
      <c r="C26" s="8"/>
      <c r="D26" s="8"/>
      <c r="E26" s="8"/>
      <c r="F26" s="8"/>
      <c r="G26" s="8"/>
      <c r="H26" s="8"/>
      <c r="I26" s="8"/>
      <c r="J26" s="8"/>
      <c r="K26" s="8"/>
      <c r="L26" s="8"/>
      <c r="M26" s="40"/>
      <c r="N26" s="8"/>
      <c r="O26" s="8"/>
      <c r="P26" s="8"/>
      <c r="Q26" s="8"/>
      <c r="R26" s="8"/>
      <c r="S26" s="8"/>
      <c r="T26" s="8"/>
      <c r="U26" s="8"/>
      <c r="V26" s="8"/>
      <c r="W26" s="8"/>
      <c r="X26" s="8"/>
      <c r="Y26" s="8"/>
      <c r="Z26" s="8"/>
      <c r="AF26" s="8"/>
      <c r="AG26" s="8"/>
      <c r="AH26" s="8"/>
      <c r="AI26" s="8"/>
      <c r="AJ26" s="8"/>
      <c r="AK26" s="8"/>
    </row>
    <row r="27" spans="1:40" ht="12.75" customHeight="1">
      <c r="A27" s="8"/>
      <c r="C27" s="8"/>
      <c r="D27" s="8"/>
      <c r="E27" s="8"/>
      <c r="F27" s="8"/>
      <c r="G27" s="8"/>
      <c r="H27" s="8"/>
      <c r="I27" s="8"/>
      <c r="J27" s="8"/>
      <c r="K27" s="8"/>
      <c r="L27" s="8"/>
      <c r="M27" s="1810">
        <f>'Basis &amp; Credits'!AB76</f>
        <v>0</v>
      </c>
      <c r="N27" s="1810"/>
      <c r="O27" s="1810"/>
      <c r="P27" s="1810"/>
      <c r="Q27" s="1810"/>
      <c r="R27" s="8" t="s">
        <v>1522</v>
      </c>
      <c r="S27" s="8"/>
      <c r="T27" s="8"/>
      <c r="U27" s="8"/>
      <c r="V27" s="8"/>
      <c r="W27" s="8"/>
      <c r="X27" s="8"/>
      <c r="Y27" s="8"/>
      <c r="Z27" s="8"/>
      <c r="AF27" s="8"/>
      <c r="AG27" s="8"/>
      <c r="AH27" s="8"/>
      <c r="AI27" s="8"/>
      <c r="AJ27" s="8"/>
      <c r="AK27" s="8"/>
    </row>
    <row r="28" spans="1:40" ht="12.75" customHeight="1">
      <c r="A28" s="8"/>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row>
    <row r="29" spans="1:40" ht="12.75" customHeight="1">
      <c r="A29" s="234" t="s">
        <v>226</v>
      </c>
      <c r="C29" s="234"/>
      <c r="D29" s="234"/>
      <c r="E29" s="234"/>
      <c r="F29" s="234"/>
      <c r="G29" s="234"/>
      <c r="H29" s="234"/>
      <c r="I29" s="234"/>
      <c r="J29" s="234"/>
      <c r="K29" s="234"/>
      <c r="L29" s="234"/>
      <c r="M29" s="234"/>
      <c r="N29" s="234"/>
      <c r="O29" s="234"/>
      <c r="P29" s="234"/>
      <c r="Q29" s="234"/>
      <c r="R29" s="234"/>
      <c r="S29" s="234"/>
      <c r="T29" s="234"/>
      <c r="U29" s="234"/>
      <c r="V29" s="234"/>
      <c r="W29" s="234"/>
      <c r="X29" s="234"/>
      <c r="Y29" s="234"/>
      <c r="Z29" s="234"/>
      <c r="AA29" s="41"/>
      <c r="AB29" s="41"/>
      <c r="AC29" s="41"/>
      <c r="AD29" s="41"/>
      <c r="AE29" s="41"/>
      <c r="AF29" s="41"/>
      <c r="AG29" s="41"/>
      <c r="AH29" s="41"/>
      <c r="AI29" s="41"/>
      <c r="AJ29" s="41"/>
      <c r="AK29" s="41"/>
      <c r="AL29" s="41"/>
      <c r="AM29" s="41"/>
      <c r="AN29" s="8"/>
    </row>
    <row r="30" spans="1:40" ht="12.75" customHeight="1">
      <c r="A30" s="234" t="s">
        <v>826</v>
      </c>
      <c r="C30" s="234"/>
      <c r="D30" s="234"/>
      <c r="E30" s="234"/>
      <c r="F30" s="234"/>
      <c r="G30" s="234"/>
      <c r="H30" s="234"/>
      <c r="I30" s="234"/>
      <c r="J30" s="234"/>
      <c r="K30" s="234"/>
      <c r="L30" s="234"/>
      <c r="M30" s="234"/>
      <c r="N30" s="234"/>
      <c r="O30" s="234"/>
      <c r="P30" s="234"/>
      <c r="Q30" s="234"/>
      <c r="R30" s="234"/>
      <c r="S30" s="234"/>
      <c r="T30" s="234"/>
      <c r="U30" s="234"/>
      <c r="V30" s="234"/>
      <c r="W30" s="234"/>
      <c r="X30" s="234"/>
      <c r="Y30" s="234"/>
      <c r="Z30" s="234"/>
      <c r="AA30" s="41"/>
      <c r="AB30" s="41"/>
      <c r="AC30" s="41"/>
      <c r="AD30" s="41"/>
      <c r="AE30" s="41"/>
      <c r="AF30" s="41"/>
      <c r="AG30" s="41"/>
      <c r="AH30" s="41"/>
      <c r="AI30" s="41"/>
      <c r="AJ30" s="41"/>
      <c r="AK30" s="41"/>
      <c r="AL30" s="41"/>
      <c r="AM30" s="41"/>
      <c r="AN30" s="8"/>
    </row>
    <row r="31" spans="1:40" ht="12.75" customHeight="1">
      <c r="A31" s="234" t="s">
        <v>153</v>
      </c>
      <c r="C31" s="234"/>
      <c r="D31" s="234"/>
      <c r="E31" s="234"/>
      <c r="F31" s="234"/>
      <c r="G31" s="234"/>
      <c r="H31" s="234"/>
      <c r="I31" s="234"/>
      <c r="J31" s="234"/>
      <c r="K31" s="234"/>
      <c r="L31" s="234"/>
      <c r="M31" s="234"/>
      <c r="N31" s="234"/>
      <c r="O31" s="234"/>
      <c r="P31" s="234"/>
      <c r="Q31" s="234"/>
      <c r="R31" s="234"/>
      <c r="S31" s="234"/>
      <c r="T31" s="234"/>
      <c r="U31" s="234"/>
      <c r="V31" s="234"/>
      <c r="W31" s="234"/>
      <c r="X31" s="234"/>
      <c r="Y31" s="234"/>
      <c r="Z31" s="234"/>
      <c r="AA31" s="41"/>
      <c r="AB31" s="41"/>
      <c r="AC31" s="41"/>
      <c r="AD31" s="41"/>
      <c r="AE31" s="41"/>
      <c r="AF31" s="41"/>
      <c r="AG31" s="41"/>
      <c r="AH31" s="41"/>
      <c r="AI31" s="41"/>
      <c r="AJ31" s="41"/>
      <c r="AK31" s="41"/>
      <c r="AL31" s="41"/>
      <c r="AM31" s="41"/>
      <c r="AN31" s="8"/>
    </row>
    <row r="32" spans="1:40" ht="12.75" customHeight="1">
      <c r="A32" s="234"/>
      <c r="C32" s="234"/>
      <c r="D32" s="234"/>
      <c r="E32" s="234"/>
      <c r="F32" s="234"/>
      <c r="G32" s="234"/>
      <c r="H32" s="234"/>
      <c r="I32" s="234"/>
      <c r="J32" s="234"/>
      <c r="K32" s="234"/>
      <c r="L32" s="234"/>
      <c r="M32" s="234"/>
      <c r="N32" s="234"/>
      <c r="O32" s="234"/>
      <c r="P32" s="234"/>
      <c r="Q32" s="234"/>
      <c r="R32" s="234"/>
      <c r="S32" s="234"/>
      <c r="T32" s="234"/>
      <c r="U32" s="234"/>
      <c r="V32" s="234"/>
      <c r="W32" s="234"/>
      <c r="X32" s="234"/>
      <c r="Y32" s="234"/>
      <c r="Z32" s="234"/>
      <c r="AA32" s="41"/>
      <c r="AB32" s="41"/>
      <c r="AC32" s="41"/>
      <c r="AD32" s="41"/>
      <c r="AE32" s="41"/>
      <c r="AF32" s="41"/>
      <c r="AG32" s="41"/>
      <c r="AH32" s="41"/>
      <c r="AI32" s="41"/>
      <c r="AJ32" s="41"/>
      <c r="AK32" s="40"/>
      <c r="AL32" s="42"/>
      <c r="AM32" s="42"/>
    </row>
    <row r="33" spans="1:39" s="50" customFormat="1" ht="12.75" customHeight="1">
      <c r="A33" s="445" t="s">
        <v>1532</v>
      </c>
      <c r="C33" s="445"/>
      <c r="D33" s="445"/>
      <c r="E33" s="445"/>
      <c r="F33" s="445"/>
      <c r="G33" s="445"/>
      <c r="H33" s="445"/>
      <c r="I33" s="445"/>
      <c r="J33" s="445"/>
      <c r="K33" s="445"/>
      <c r="L33" s="445"/>
      <c r="M33" s="445"/>
      <c r="N33" s="445"/>
      <c r="O33" s="1630" t="s">
        <v>136</v>
      </c>
      <c r="P33" s="1630"/>
      <c r="Q33" s="445" t="s">
        <v>1533</v>
      </c>
      <c r="S33" s="445"/>
      <c r="T33" s="445"/>
      <c r="U33" s="445"/>
      <c r="V33" s="445"/>
      <c r="W33" s="445"/>
      <c r="X33" s="445"/>
      <c r="Y33" s="445"/>
      <c r="Z33" s="445"/>
      <c r="AA33" s="446"/>
      <c r="AB33" s="446"/>
      <c r="AC33" s="446"/>
      <c r="AD33" s="446"/>
      <c r="AE33" s="446"/>
      <c r="AF33" s="446"/>
      <c r="AG33" s="446"/>
      <c r="AH33" s="446"/>
      <c r="AI33" s="446"/>
      <c r="AJ33" s="446"/>
      <c r="AK33" s="446"/>
      <c r="AL33" s="446"/>
      <c r="AM33" s="446"/>
    </row>
    <row r="34" spans="1:39" s="50" customFormat="1" ht="12.75" customHeight="1">
      <c r="A34" s="409" t="s">
        <v>2218</v>
      </c>
      <c r="C34" s="445"/>
      <c r="D34" s="445"/>
      <c r="E34" s="445"/>
      <c r="F34" s="445"/>
      <c r="G34" s="445"/>
      <c r="H34" s="445"/>
      <c r="I34" s="445"/>
      <c r="J34" s="445"/>
      <c r="K34" s="445"/>
      <c r="L34" s="445"/>
      <c r="M34" s="445"/>
      <c r="N34" s="445"/>
      <c r="O34" s="445"/>
      <c r="P34" s="445"/>
      <c r="Q34" s="445"/>
      <c r="R34" s="445"/>
      <c r="S34" s="445"/>
      <c r="T34" s="445"/>
      <c r="U34" s="445"/>
      <c r="V34" s="445"/>
      <c r="W34" s="445"/>
      <c r="X34" s="445"/>
      <c r="Y34" s="445"/>
      <c r="Z34" s="445"/>
      <c r="AA34" s="446"/>
      <c r="AB34" s="446"/>
      <c r="AC34" s="446"/>
      <c r="AD34" s="446"/>
      <c r="AE34" s="446"/>
      <c r="AF34" s="446"/>
      <c r="AG34" s="446"/>
      <c r="AH34" s="446"/>
      <c r="AI34" s="446"/>
      <c r="AJ34" s="446"/>
      <c r="AK34" s="446"/>
      <c r="AL34" s="446"/>
      <c r="AM34" s="446"/>
    </row>
    <row r="35" spans="1:39" s="50" customFormat="1" ht="12.75" customHeight="1">
      <c r="A35" s="147" t="s">
        <v>1534</v>
      </c>
      <c r="C35" s="445"/>
      <c r="D35" s="445"/>
      <c r="E35" s="445"/>
      <c r="F35" s="445"/>
      <c r="G35" s="445"/>
      <c r="H35" s="445"/>
      <c r="I35" s="445"/>
      <c r="J35" s="445"/>
      <c r="K35" s="445"/>
      <c r="L35" s="445"/>
      <c r="M35" s="445"/>
      <c r="N35" s="445"/>
      <c r="O35" s="445"/>
      <c r="P35" s="445"/>
      <c r="Q35" s="445"/>
      <c r="R35" s="445"/>
      <c r="S35" s="445"/>
      <c r="T35" s="445"/>
      <c r="U35" s="445"/>
      <c r="V35" s="445"/>
      <c r="W35" s="445"/>
      <c r="X35" s="445"/>
      <c r="Y35" s="445"/>
      <c r="Z35" s="445"/>
      <c r="AA35" s="446"/>
      <c r="AB35" s="446"/>
      <c r="AC35" s="446"/>
      <c r="AD35" s="446"/>
      <c r="AE35" s="446"/>
      <c r="AF35" s="446"/>
      <c r="AG35" s="446"/>
      <c r="AH35" s="446"/>
      <c r="AI35" s="446"/>
      <c r="AJ35" s="446"/>
      <c r="AK35" s="446"/>
      <c r="AL35" s="446"/>
      <c r="AM35" s="446"/>
    </row>
    <row r="36" spans="1:39" s="50" customFormat="1" ht="12.75" customHeight="1">
      <c r="A36" s="409" t="s">
        <v>2221</v>
      </c>
      <c r="C36" s="445"/>
      <c r="D36" s="445"/>
      <c r="E36" s="445"/>
      <c r="F36" s="445"/>
      <c r="G36" s="445"/>
      <c r="H36" s="445"/>
      <c r="I36" s="445"/>
      <c r="J36" s="445"/>
      <c r="K36" s="445"/>
      <c r="L36" s="445"/>
      <c r="M36" s="445"/>
      <c r="N36" s="445"/>
      <c r="O36" s="445"/>
      <c r="P36" s="445"/>
      <c r="Q36" s="445"/>
      <c r="R36" s="445"/>
      <c r="S36" s="445"/>
      <c r="T36" s="445"/>
      <c r="U36" s="445"/>
      <c r="V36" s="445"/>
      <c r="W36" s="445"/>
      <c r="X36" s="445"/>
      <c r="Y36" s="445"/>
      <c r="Z36" s="445"/>
      <c r="AA36" s="446"/>
      <c r="AB36" s="446"/>
      <c r="AC36" s="446"/>
      <c r="AD36" s="446"/>
      <c r="AE36" s="446"/>
      <c r="AF36" s="446"/>
      <c r="AG36" s="446"/>
      <c r="AH36" s="446"/>
      <c r="AI36" s="446"/>
      <c r="AJ36" s="446"/>
      <c r="AK36" s="446"/>
      <c r="AL36" s="446"/>
      <c r="AM36" s="446"/>
    </row>
    <row r="37" spans="1:39" ht="12.75" customHeight="1">
      <c r="A37" s="50" t="s">
        <v>2219</v>
      </c>
      <c r="C37" s="234"/>
      <c r="D37" s="234"/>
      <c r="E37" s="234"/>
      <c r="F37" s="234"/>
      <c r="G37" s="234"/>
      <c r="H37" s="234"/>
      <c r="I37" s="234"/>
      <c r="J37" s="234"/>
      <c r="K37" s="234"/>
      <c r="L37" s="234"/>
      <c r="M37" s="234"/>
      <c r="N37" s="234"/>
      <c r="O37" s="234"/>
      <c r="P37" s="234"/>
      <c r="Q37" s="234"/>
      <c r="R37" s="234"/>
      <c r="S37" s="234"/>
      <c r="T37" s="234"/>
      <c r="U37" s="234"/>
      <c r="V37" s="234"/>
      <c r="W37" s="234"/>
      <c r="X37" s="234"/>
      <c r="Y37" s="234"/>
      <c r="Z37" s="234"/>
      <c r="AA37" s="41"/>
      <c r="AB37" s="41"/>
      <c r="AC37" s="41"/>
      <c r="AD37" s="41"/>
      <c r="AE37" s="41"/>
      <c r="AF37" s="41"/>
      <c r="AG37" s="41"/>
      <c r="AH37" s="41"/>
      <c r="AI37" s="41"/>
      <c r="AJ37" s="41"/>
      <c r="AK37" s="41"/>
      <c r="AL37" s="41"/>
      <c r="AM37" s="41"/>
    </row>
    <row r="38" spans="1:39" ht="12.75" customHeight="1">
      <c r="A38" s="16" t="s">
        <v>2220</v>
      </c>
      <c r="AM38" s="41"/>
    </row>
    <row r="39" spans="1:39" ht="12.75" customHeight="1">
      <c r="AM39" s="41"/>
    </row>
    <row r="40" spans="1:39" ht="12.75" customHeight="1">
      <c r="A40" s="445" t="s">
        <v>887</v>
      </c>
      <c r="C40" s="234"/>
      <c r="D40" s="234"/>
      <c r="E40" s="234"/>
      <c r="F40" s="234"/>
      <c r="G40" s="234"/>
      <c r="H40" s="234"/>
      <c r="I40" s="234"/>
      <c r="J40" s="234"/>
      <c r="K40" s="234"/>
      <c r="L40" s="234"/>
      <c r="M40" s="234"/>
      <c r="N40" s="234"/>
      <c r="O40" s="234"/>
      <c r="P40" s="234"/>
      <c r="Q40" s="234"/>
      <c r="R40" s="234"/>
      <c r="S40" s="234"/>
      <c r="T40" s="234"/>
      <c r="U40" s="234"/>
      <c r="V40" s="234"/>
      <c r="W40" s="234"/>
      <c r="X40" s="234"/>
      <c r="Y40" s="234"/>
      <c r="Z40" s="234"/>
      <c r="AA40" s="41"/>
      <c r="AB40" s="41"/>
      <c r="AC40" s="41"/>
      <c r="AD40" s="41"/>
      <c r="AE40" s="41"/>
      <c r="AF40" s="41"/>
      <c r="AG40" s="41"/>
      <c r="AH40" s="41"/>
      <c r="AI40" s="41"/>
      <c r="AJ40" s="41"/>
      <c r="AK40" s="41"/>
      <c r="AL40" s="41"/>
      <c r="AM40" s="41"/>
    </row>
    <row r="41" spans="1:39" ht="12.75" customHeight="1">
      <c r="A41" s="447" t="s">
        <v>888</v>
      </c>
      <c r="C41" s="234"/>
      <c r="D41" s="234"/>
      <c r="E41" s="234"/>
      <c r="F41" s="234"/>
      <c r="G41" s="234"/>
      <c r="H41" s="234"/>
      <c r="I41" s="234"/>
      <c r="J41" s="234"/>
      <c r="K41" s="234"/>
      <c r="L41" s="234"/>
      <c r="M41" s="234"/>
      <c r="N41" s="234"/>
      <c r="O41" s="234"/>
      <c r="P41" s="234"/>
      <c r="Q41" s="234"/>
      <c r="R41" s="234"/>
      <c r="S41" s="234"/>
      <c r="T41" s="234"/>
      <c r="U41" s="234"/>
      <c r="V41" s="234"/>
      <c r="W41" s="234"/>
      <c r="X41" s="234"/>
      <c r="Y41" s="234"/>
      <c r="Z41" s="234"/>
      <c r="AA41" s="41"/>
      <c r="AB41" s="41"/>
      <c r="AC41" s="41"/>
      <c r="AD41" s="41"/>
      <c r="AE41" s="41"/>
      <c r="AF41" s="41"/>
      <c r="AG41" s="41"/>
      <c r="AH41" s="41"/>
      <c r="AI41" s="41"/>
      <c r="AJ41" s="41"/>
      <c r="AK41" s="41"/>
      <c r="AL41" s="41"/>
      <c r="AM41" s="41"/>
    </row>
    <row r="42" spans="1:39" ht="12.75" customHeight="1">
      <c r="A42" s="447" t="s">
        <v>889</v>
      </c>
      <c r="C42" s="234"/>
      <c r="D42" s="234"/>
      <c r="E42" s="234"/>
      <c r="F42" s="234"/>
      <c r="G42" s="234"/>
      <c r="H42" s="234"/>
      <c r="I42" s="234"/>
      <c r="J42" s="234"/>
      <c r="K42" s="234"/>
      <c r="L42" s="234"/>
      <c r="M42" s="234"/>
      <c r="N42" s="234"/>
      <c r="O42" s="234"/>
      <c r="P42" s="234"/>
      <c r="Q42" s="234"/>
      <c r="R42" s="234"/>
      <c r="S42" s="234"/>
      <c r="T42" s="234"/>
      <c r="U42" s="234"/>
      <c r="V42" s="234"/>
      <c r="W42" s="234"/>
      <c r="X42" s="234"/>
      <c r="Y42" s="234"/>
      <c r="Z42" s="234"/>
      <c r="AA42" s="41"/>
      <c r="AB42" s="41"/>
      <c r="AC42" s="41"/>
      <c r="AD42" s="41"/>
      <c r="AE42" s="41"/>
      <c r="AF42" s="41"/>
      <c r="AG42" s="41"/>
      <c r="AH42" s="41"/>
      <c r="AI42" s="41"/>
      <c r="AJ42" s="41"/>
      <c r="AK42" s="41"/>
      <c r="AL42" s="41"/>
      <c r="AM42" s="41"/>
    </row>
    <row r="43" spans="1:39" ht="12.75" customHeight="1">
      <c r="A43" s="447" t="s">
        <v>142</v>
      </c>
      <c r="C43" s="234"/>
      <c r="D43" s="234"/>
      <c r="E43" s="234"/>
      <c r="F43" s="234"/>
      <c r="G43" s="234"/>
      <c r="H43" s="234"/>
      <c r="I43" s="234"/>
      <c r="J43" s="234"/>
      <c r="K43" s="234"/>
      <c r="L43" s="234"/>
      <c r="M43" s="234"/>
      <c r="N43" s="234"/>
      <c r="O43" s="234"/>
      <c r="P43" s="234"/>
      <c r="Q43" s="234"/>
      <c r="R43" s="234"/>
      <c r="S43" s="234"/>
      <c r="T43" s="234"/>
      <c r="U43" s="234"/>
      <c r="V43" s="234"/>
      <c r="W43" s="234"/>
      <c r="X43" s="234"/>
      <c r="Y43" s="234"/>
      <c r="Z43" s="234"/>
      <c r="AA43" s="41"/>
      <c r="AB43" s="41"/>
      <c r="AC43" s="41"/>
      <c r="AD43" s="41"/>
      <c r="AE43" s="41"/>
      <c r="AF43" s="41"/>
      <c r="AG43" s="41"/>
      <c r="AH43" s="41"/>
      <c r="AI43" s="41"/>
      <c r="AJ43" s="41"/>
      <c r="AK43" s="41"/>
      <c r="AL43" s="41"/>
      <c r="AM43" s="41"/>
    </row>
    <row r="44" spans="1:39" ht="12.75" customHeight="1">
      <c r="A44" s="339" t="s">
        <v>143</v>
      </c>
      <c r="C44" s="234"/>
      <c r="D44" s="234"/>
      <c r="E44" s="234"/>
      <c r="F44" s="234"/>
      <c r="G44" s="234"/>
      <c r="H44" s="234"/>
      <c r="I44" s="234"/>
      <c r="J44" s="234"/>
      <c r="K44" s="234"/>
      <c r="L44" s="234"/>
      <c r="M44" s="234"/>
      <c r="N44" s="234"/>
      <c r="O44" s="234"/>
      <c r="P44" s="234"/>
      <c r="Q44" s="234"/>
      <c r="R44" s="234"/>
      <c r="S44" s="234"/>
      <c r="T44" s="234"/>
      <c r="U44" s="234"/>
      <c r="V44" s="234"/>
      <c r="W44" s="234"/>
      <c r="X44" s="234"/>
      <c r="Y44" s="234"/>
      <c r="Z44" s="234"/>
      <c r="AA44" s="41"/>
      <c r="AB44" s="41"/>
      <c r="AC44" s="41"/>
      <c r="AD44" s="41"/>
      <c r="AE44" s="41"/>
      <c r="AF44" s="41"/>
      <c r="AG44" s="41"/>
      <c r="AH44" s="41"/>
      <c r="AI44" s="41"/>
      <c r="AJ44" s="41"/>
      <c r="AK44" s="41"/>
      <c r="AL44" s="41"/>
      <c r="AM44" s="42"/>
    </row>
    <row r="45" spans="1:39" ht="12.75" customHeight="1">
      <c r="A45" s="339" t="s">
        <v>144</v>
      </c>
      <c r="C45" s="234"/>
      <c r="D45" s="234"/>
      <c r="E45" s="234"/>
      <c r="F45" s="234"/>
      <c r="G45" s="234"/>
      <c r="H45" s="234"/>
      <c r="I45" s="234"/>
      <c r="J45" s="234"/>
      <c r="K45" s="234"/>
      <c r="L45" s="234"/>
      <c r="M45" s="234"/>
      <c r="N45" s="234"/>
      <c r="O45" s="234"/>
      <c r="P45" s="234"/>
      <c r="Q45" s="234"/>
      <c r="R45" s="234"/>
      <c r="S45" s="234"/>
      <c r="T45" s="234"/>
      <c r="U45" s="234"/>
      <c r="V45" s="234"/>
      <c r="W45" s="234"/>
      <c r="X45" s="234"/>
      <c r="Y45" s="234"/>
      <c r="Z45" s="234"/>
      <c r="AA45" s="41"/>
      <c r="AB45" s="41"/>
      <c r="AC45" s="41"/>
      <c r="AD45" s="41"/>
      <c r="AE45" s="41"/>
      <c r="AF45" s="41"/>
      <c r="AG45" s="41"/>
      <c r="AH45" s="41"/>
      <c r="AI45" s="41"/>
      <c r="AJ45" s="41"/>
      <c r="AK45" s="41"/>
      <c r="AL45" s="41"/>
      <c r="AM45" s="41"/>
    </row>
    <row r="46" spans="1:39" ht="12.75" customHeight="1">
      <c r="A46" s="339" t="s">
        <v>216</v>
      </c>
      <c r="C46" s="234"/>
      <c r="D46" s="234"/>
      <c r="E46" s="234"/>
      <c r="F46" s="234"/>
      <c r="G46" s="234"/>
      <c r="H46" s="234"/>
      <c r="I46" s="234"/>
      <c r="J46" s="234"/>
      <c r="K46" s="234"/>
      <c r="L46" s="234"/>
      <c r="M46" s="234"/>
      <c r="N46" s="234"/>
      <c r="O46" s="234"/>
      <c r="P46" s="234"/>
      <c r="Q46" s="234"/>
      <c r="R46" s="234"/>
      <c r="S46" s="234"/>
      <c r="T46" s="234"/>
      <c r="U46" s="234"/>
      <c r="V46" s="234"/>
      <c r="W46" s="234"/>
      <c r="X46" s="234"/>
      <c r="Y46" s="234"/>
      <c r="Z46" s="234"/>
      <c r="AA46" s="41"/>
      <c r="AB46" s="41"/>
      <c r="AC46" s="41"/>
      <c r="AD46" s="41"/>
      <c r="AE46" s="41"/>
      <c r="AF46" s="41"/>
      <c r="AG46" s="41"/>
      <c r="AH46" s="41"/>
      <c r="AI46" s="41"/>
      <c r="AJ46" s="41"/>
      <c r="AK46" s="41"/>
      <c r="AL46" s="41"/>
      <c r="AM46" s="41"/>
    </row>
    <row r="47" spans="1:39" ht="12.75" customHeight="1">
      <c r="A47" s="339" t="s">
        <v>217</v>
      </c>
      <c r="C47" s="234"/>
      <c r="D47" s="234"/>
      <c r="E47" s="234"/>
      <c r="F47" s="234"/>
      <c r="G47" s="234"/>
      <c r="H47" s="234"/>
      <c r="I47" s="234"/>
      <c r="J47" s="234"/>
      <c r="K47" s="234"/>
      <c r="L47" s="234"/>
      <c r="M47" s="234"/>
      <c r="N47" s="234"/>
      <c r="O47" s="234"/>
      <c r="P47" s="234"/>
      <c r="Q47" s="234"/>
      <c r="R47" s="234"/>
      <c r="S47" s="234"/>
      <c r="T47" s="234"/>
      <c r="U47" s="234"/>
      <c r="V47" s="234"/>
      <c r="W47" s="234"/>
      <c r="X47" s="234"/>
      <c r="Y47" s="234"/>
      <c r="Z47" s="234"/>
      <c r="AA47" s="41"/>
      <c r="AB47" s="41"/>
      <c r="AC47" s="41"/>
      <c r="AD47" s="41"/>
      <c r="AE47" s="41"/>
      <c r="AF47" s="41"/>
      <c r="AG47" s="41"/>
      <c r="AH47" s="41"/>
      <c r="AI47" s="41"/>
      <c r="AJ47" s="41"/>
      <c r="AK47" s="41"/>
      <c r="AL47" s="41"/>
      <c r="AM47" s="41"/>
    </row>
    <row r="48" spans="1:39" ht="12.75" customHeight="1">
      <c r="A48" s="234" t="s">
        <v>218</v>
      </c>
      <c r="C48" s="234"/>
      <c r="D48" s="234"/>
      <c r="E48" s="234"/>
      <c r="F48" s="234"/>
      <c r="G48" s="234"/>
      <c r="H48" s="234"/>
      <c r="I48" s="234"/>
      <c r="J48" s="234"/>
      <c r="K48" s="234"/>
      <c r="L48" s="234"/>
      <c r="M48" s="234"/>
      <c r="N48" s="234"/>
      <c r="O48" s="234"/>
      <c r="P48" s="234"/>
      <c r="Q48" s="234"/>
      <c r="R48" s="234"/>
      <c r="S48" s="234"/>
      <c r="T48" s="234"/>
      <c r="U48" s="234"/>
      <c r="V48" s="234"/>
      <c r="W48" s="234"/>
      <c r="X48" s="234"/>
      <c r="Y48" s="234"/>
      <c r="Z48" s="234"/>
      <c r="AA48" s="41"/>
      <c r="AB48" s="41"/>
      <c r="AC48" s="41"/>
      <c r="AD48" s="41"/>
      <c r="AE48" s="41"/>
      <c r="AF48" s="41"/>
      <c r="AG48" s="41"/>
      <c r="AH48" s="41"/>
      <c r="AI48" s="41"/>
      <c r="AJ48" s="41"/>
      <c r="AK48" s="40"/>
      <c r="AL48" s="42"/>
      <c r="AM48" s="41"/>
    </row>
    <row r="49" spans="1:39" ht="12.75" customHeight="1">
      <c r="A49" s="234" t="s">
        <v>219</v>
      </c>
      <c r="C49" s="234"/>
      <c r="D49" s="234"/>
      <c r="E49" s="234"/>
      <c r="F49" s="234"/>
      <c r="G49" s="234"/>
      <c r="H49" s="234"/>
      <c r="I49" s="234"/>
      <c r="J49" s="234"/>
      <c r="K49" s="234"/>
      <c r="L49" s="234"/>
      <c r="M49" s="234"/>
      <c r="N49" s="234"/>
      <c r="O49" s="234"/>
      <c r="P49" s="234"/>
      <c r="Q49" s="234"/>
      <c r="R49" s="234"/>
      <c r="S49" s="234"/>
      <c r="T49" s="234"/>
      <c r="U49" s="234"/>
      <c r="V49" s="234"/>
      <c r="W49" s="234"/>
      <c r="X49" s="234"/>
      <c r="Y49" s="234"/>
      <c r="Z49" s="234"/>
      <c r="AA49" s="41"/>
      <c r="AB49" s="41"/>
      <c r="AC49" s="41"/>
      <c r="AD49" s="41"/>
      <c r="AE49" s="41"/>
      <c r="AF49" s="41"/>
      <c r="AG49" s="41"/>
      <c r="AH49" s="41"/>
      <c r="AI49" s="41"/>
      <c r="AJ49" s="41"/>
      <c r="AK49" s="40"/>
      <c r="AL49" s="42"/>
      <c r="AM49" s="41"/>
    </row>
    <row r="50" spans="1:39" ht="12.75" customHeight="1">
      <c r="C50" s="234"/>
      <c r="D50" s="234"/>
      <c r="E50" s="234"/>
      <c r="F50" s="234"/>
      <c r="G50" s="234"/>
      <c r="H50" s="234"/>
      <c r="I50" s="234"/>
      <c r="J50" s="234"/>
      <c r="K50" s="234"/>
      <c r="L50" s="234"/>
      <c r="M50" s="234"/>
      <c r="N50" s="234"/>
      <c r="O50" s="234"/>
      <c r="P50" s="234"/>
      <c r="Q50" s="234"/>
      <c r="R50" s="234"/>
      <c r="S50" s="234"/>
      <c r="T50" s="234"/>
      <c r="U50" s="234"/>
      <c r="V50" s="234"/>
      <c r="W50" s="234"/>
      <c r="X50" s="234"/>
      <c r="Y50" s="234"/>
      <c r="Z50" s="234"/>
      <c r="AA50" s="41"/>
      <c r="AB50" s="41"/>
      <c r="AC50" s="41"/>
      <c r="AD50" s="41"/>
      <c r="AE50" s="41"/>
      <c r="AF50" s="41"/>
      <c r="AG50" s="41"/>
      <c r="AH50" s="41"/>
      <c r="AI50" s="41"/>
      <c r="AJ50" s="41"/>
      <c r="AK50" s="41"/>
      <c r="AL50" s="41"/>
      <c r="AM50" s="41"/>
    </row>
    <row r="51" spans="1:39" ht="12.75" customHeight="1">
      <c r="A51" s="234" t="s">
        <v>227</v>
      </c>
      <c r="C51" s="234"/>
      <c r="D51" s="234"/>
      <c r="E51" s="234"/>
      <c r="F51" s="234"/>
      <c r="G51" s="234"/>
      <c r="H51" s="234"/>
      <c r="I51" s="234"/>
      <c r="J51" s="234"/>
      <c r="K51" s="234"/>
      <c r="L51" s="234"/>
      <c r="M51" s="234"/>
      <c r="N51" s="234"/>
      <c r="O51" s="234"/>
      <c r="P51" s="234"/>
      <c r="Q51" s="234"/>
      <c r="R51" s="234"/>
      <c r="S51" s="234"/>
      <c r="T51" s="234"/>
      <c r="U51" s="234"/>
      <c r="V51" s="234"/>
      <c r="W51" s="234"/>
      <c r="X51" s="234"/>
      <c r="Y51" s="234"/>
      <c r="Z51" s="234"/>
      <c r="AA51" s="41"/>
      <c r="AB51" s="41"/>
      <c r="AC51" s="41"/>
      <c r="AD51" s="41"/>
      <c r="AE51" s="41"/>
      <c r="AF51" s="41"/>
      <c r="AG51" s="41"/>
      <c r="AH51" s="41"/>
      <c r="AI51" s="41"/>
      <c r="AJ51" s="41"/>
      <c r="AK51" s="41"/>
      <c r="AL51" s="41"/>
      <c r="AM51" s="43"/>
    </row>
    <row r="52" spans="1:39" ht="12.75" customHeight="1">
      <c r="A52" s="234" t="s">
        <v>1524</v>
      </c>
      <c r="C52" s="234"/>
      <c r="D52" s="234"/>
      <c r="E52" s="234"/>
      <c r="F52" s="234"/>
      <c r="G52" s="234"/>
      <c r="H52" s="234"/>
      <c r="I52" s="234"/>
      <c r="J52" s="234"/>
      <c r="K52" s="234"/>
      <c r="L52" s="234"/>
      <c r="M52" s="234"/>
      <c r="N52" s="234"/>
      <c r="O52" s="234"/>
      <c r="P52" s="234"/>
      <c r="Q52" s="234"/>
      <c r="R52" s="234"/>
      <c r="S52" s="234"/>
      <c r="T52" s="234"/>
      <c r="U52" s="234"/>
      <c r="V52" s="234"/>
      <c r="W52" s="234"/>
      <c r="X52" s="234"/>
      <c r="Y52" s="234"/>
      <c r="Z52" s="234"/>
      <c r="AA52" s="41"/>
      <c r="AB52" s="41"/>
      <c r="AC52" s="41"/>
      <c r="AD52" s="41"/>
      <c r="AE52" s="41"/>
      <c r="AF52" s="41"/>
      <c r="AG52" s="41"/>
      <c r="AH52" s="41"/>
      <c r="AI52" s="41"/>
      <c r="AJ52" s="41"/>
      <c r="AK52" s="41"/>
      <c r="AL52" s="41"/>
      <c r="AM52" s="43"/>
    </row>
    <row r="53" spans="1:39" ht="12.75" customHeight="1">
      <c r="A53" s="234" t="s">
        <v>1332</v>
      </c>
      <c r="C53" s="234"/>
      <c r="D53" s="234"/>
      <c r="E53" s="234"/>
      <c r="F53" s="234"/>
      <c r="G53" s="234"/>
      <c r="H53" s="234"/>
      <c r="I53" s="234"/>
      <c r="J53" s="234"/>
      <c r="K53" s="234"/>
      <c r="L53" s="234"/>
      <c r="M53" s="234"/>
      <c r="N53" s="234"/>
      <c r="O53" s="234"/>
      <c r="P53" s="234"/>
      <c r="Q53" s="234"/>
      <c r="R53" s="234"/>
      <c r="S53" s="234"/>
      <c r="T53" s="234"/>
      <c r="U53" s="234"/>
      <c r="V53" s="234"/>
      <c r="W53" s="234"/>
      <c r="X53" s="234"/>
      <c r="Y53" s="234"/>
      <c r="Z53" s="234"/>
      <c r="AA53" s="41"/>
      <c r="AB53" s="41"/>
      <c r="AC53" s="41"/>
      <c r="AD53" s="41"/>
      <c r="AE53" s="41"/>
      <c r="AF53" s="41"/>
      <c r="AG53" s="41"/>
      <c r="AH53" s="41"/>
      <c r="AI53" s="41"/>
      <c r="AJ53" s="41"/>
      <c r="AK53" s="41"/>
      <c r="AL53" s="41"/>
      <c r="AM53" s="42"/>
    </row>
    <row r="54" spans="1:39" ht="12.75">
      <c r="C54" s="234"/>
      <c r="D54" s="234"/>
      <c r="E54" s="234"/>
      <c r="F54" s="234"/>
      <c r="G54" s="234"/>
      <c r="H54" s="234"/>
      <c r="I54" s="234"/>
      <c r="J54" s="234"/>
      <c r="K54" s="234"/>
      <c r="L54" s="234"/>
      <c r="M54" s="234"/>
      <c r="N54" s="234"/>
      <c r="O54" s="234"/>
      <c r="P54" s="234"/>
      <c r="Q54" s="234"/>
      <c r="R54" s="234"/>
      <c r="S54" s="234"/>
      <c r="T54" s="234"/>
      <c r="U54" s="234"/>
      <c r="V54" s="234"/>
      <c r="W54" s="234"/>
      <c r="X54" s="234"/>
      <c r="Y54" s="234"/>
      <c r="Z54" s="234"/>
      <c r="AA54" s="41"/>
      <c r="AB54" s="41"/>
      <c r="AC54" s="41"/>
      <c r="AD54" s="41"/>
      <c r="AE54" s="41"/>
      <c r="AF54" s="41"/>
      <c r="AG54" s="41"/>
      <c r="AH54" s="41"/>
      <c r="AI54" s="41"/>
      <c r="AJ54" s="41"/>
      <c r="AK54" s="41"/>
      <c r="AL54" s="41"/>
      <c r="AM54" s="42"/>
    </row>
    <row r="55" spans="1:39" ht="12.75">
      <c r="A55" s="234" t="s">
        <v>1000</v>
      </c>
      <c r="C55" s="234"/>
      <c r="D55" s="234"/>
      <c r="E55" s="234"/>
      <c r="F55" s="234"/>
      <c r="G55" s="234"/>
      <c r="H55" s="234"/>
      <c r="I55" s="234"/>
      <c r="J55" s="234"/>
      <c r="K55" s="234"/>
      <c r="L55" s="234"/>
      <c r="M55" s="234"/>
      <c r="N55" s="234"/>
      <c r="O55" s="234"/>
      <c r="P55" s="234"/>
      <c r="Q55" s="234"/>
      <c r="R55" s="234"/>
      <c r="S55" s="234"/>
      <c r="T55" s="234"/>
      <c r="U55" s="234"/>
      <c r="V55" s="234"/>
      <c r="W55" s="234"/>
      <c r="X55" s="234"/>
      <c r="Y55" s="234"/>
      <c r="Z55" s="234"/>
      <c r="AA55" s="41"/>
      <c r="AB55" s="41"/>
      <c r="AC55" s="41"/>
      <c r="AD55" s="41"/>
      <c r="AE55" s="41"/>
      <c r="AF55" s="41"/>
      <c r="AG55" s="41"/>
      <c r="AH55" s="41"/>
      <c r="AI55" s="41"/>
      <c r="AJ55" s="41"/>
      <c r="AK55" s="41"/>
      <c r="AL55" s="41"/>
      <c r="AM55" s="42"/>
    </row>
    <row r="56" spans="1:39" ht="12.75">
      <c r="A56" s="339" t="s">
        <v>323</v>
      </c>
      <c r="C56" s="234"/>
      <c r="D56" s="234"/>
      <c r="E56" s="234"/>
      <c r="F56" s="234"/>
      <c r="G56" s="234"/>
      <c r="H56" s="234"/>
      <c r="I56" s="234"/>
      <c r="J56" s="234"/>
      <c r="K56" s="234"/>
      <c r="L56" s="234"/>
      <c r="M56" s="234"/>
      <c r="N56" s="234"/>
      <c r="O56" s="234"/>
      <c r="P56" s="234"/>
      <c r="Q56" s="234"/>
      <c r="R56" s="234"/>
      <c r="S56" s="234"/>
      <c r="T56" s="234"/>
      <c r="U56" s="234"/>
      <c r="V56" s="234"/>
      <c r="W56" s="234"/>
      <c r="X56" s="234"/>
      <c r="Y56" s="234"/>
      <c r="Z56" s="234"/>
      <c r="AA56" s="41"/>
      <c r="AB56" s="41"/>
      <c r="AC56" s="41"/>
      <c r="AD56" s="41"/>
      <c r="AE56" s="41"/>
      <c r="AF56" s="41"/>
      <c r="AG56" s="41"/>
      <c r="AH56" s="41"/>
      <c r="AI56" s="41"/>
      <c r="AJ56" s="41"/>
      <c r="AK56" s="41"/>
      <c r="AL56" s="41"/>
      <c r="AM56" s="41"/>
    </row>
    <row r="57" spans="1:39" ht="12.75" customHeight="1">
      <c r="A57" s="339" t="s">
        <v>88</v>
      </c>
      <c r="C57" s="155"/>
      <c r="D57" s="155"/>
      <c r="E57" s="155"/>
      <c r="F57" s="155"/>
      <c r="G57" s="155"/>
      <c r="H57" s="155"/>
      <c r="I57" s="155"/>
      <c r="J57" s="155"/>
      <c r="K57" s="155"/>
      <c r="L57" s="155"/>
      <c r="M57" s="155"/>
      <c r="N57" s="155"/>
      <c r="O57" s="155"/>
      <c r="P57" s="155"/>
      <c r="Q57" s="155"/>
      <c r="R57" s="155"/>
      <c r="S57" s="155"/>
      <c r="T57" s="155"/>
      <c r="U57" s="155"/>
      <c r="V57" s="155"/>
      <c r="W57" s="155"/>
      <c r="X57" s="155"/>
      <c r="Y57" s="155"/>
      <c r="Z57" s="155"/>
      <c r="AA57" s="43"/>
      <c r="AB57" s="43"/>
      <c r="AC57" s="43"/>
      <c r="AD57" s="43"/>
      <c r="AE57" s="43"/>
      <c r="AF57" s="43"/>
      <c r="AG57" s="43"/>
      <c r="AH57" s="43"/>
      <c r="AI57" s="43"/>
      <c r="AJ57" s="43"/>
      <c r="AK57" s="43"/>
      <c r="AL57" s="43"/>
      <c r="AM57" s="41"/>
    </row>
    <row r="58" spans="1:39" ht="12.75">
      <c r="A58" s="339" t="s">
        <v>89</v>
      </c>
      <c r="C58" s="155"/>
      <c r="D58" s="155"/>
      <c r="E58" s="155"/>
      <c r="F58" s="155"/>
      <c r="G58" s="155"/>
      <c r="H58" s="155"/>
      <c r="I58" s="155"/>
      <c r="J58" s="155"/>
      <c r="K58" s="155"/>
      <c r="L58" s="155"/>
      <c r="M58" s="155"/>
      <c r="N58" s="155"/>
      <c r="O58" s="155"/>
      <c r="P58" s="155"/>
      <c r="Q58" s="155"/>
      <c r="R58" s="155"/>
      <c r="S58" s="155"/>
      <c r="T58" s="155"/>
      <c r="U58" s="155"/>
      <c r="V58" s="155"/>
      <c r="W58" s="155"/>
      <c r="X58" s="155"/>
      <c r="Y58" s="155"/>
      <c r="Z58" s="155"/>
      <c r="AA58" s="43"/>
      <c r="AB58" s="43"/>
      <c r="AC58" s="43"/>
      <c r="AD58" s="43"/>
      <c r="AE58" s="43"/>
      <c r="AF58" s="43"/>
      <c r="AG58" s="43"/>
      <c r="AH58" s="43"/>
      <c r="AI58" s="43"/>
      <c r="AJ58" s="43"/>
      <c r="AK58" s="43"/>
      <c r="AL58" s="43"/>
      <c r="AM58" s="41"/>
    </row>
    <row r="59" spans="1:39" ht="12.75">
      <c r="A59" s="234" t="s">
        <v>90</v>
      </c>
      <c r="C59" s="40"/>
      <c r="D59" s="40"/>
      <c r="E59" s="40"/>
      <c r="F59" s="40"/>
      <c r="G59" s="40"/>
      <c r="H59" s="40"/>
      <c r="I59" s="40"/>
      <c r="J59" s="40"/>
      <c r="K59" s="40"/>
      <c r="L59" s="40"/>
      <c r="M59" s="40"/>
      <c r="N59" s="40"/>
      <c r="O59" s="40"/>
      <c r="P59" s="40"/>
      <c r="Q59" s="40"/>
      <c r="R59" s="40"/>
      <c r="S59" s="40"/>
      <c r="T59" s="40"/>
      <c r="U59" s="40"/>
      <c r="V59" s="40"/>
      <c r="W59" s="40"/>
      <c r="X59" s="40"/>
      <c r="Y59" s="40"/>
      <c r="Z59" s="40"/>
      <c r="AA59" s="42"/>
      <c r="AB59" s="42"/>
      <c r="AC59" s="42"/>
      <c r="AD59" s="42"/>
      <c r="AE59" s="42"/>
      <c r="AF59" s="42"/>
      <c r="AG59" s="42"/>
      <c r="AH59" s="42"/>
      <c r="AI59" s="42"/>
      <c r="AJ59" s="42"/>
      <c r="AK59" s="42"/>
      <c r="AL59" s="42"/>
      <c r="AM59" s="41"/>
    </row>
    <row r="60" spans="1:39" ht="12.75" customHeight="1">
      <c r="A60" s="234" t="s">
        <v>91</v>
      </c>
      <c r="C60" s="40"/>
      <c r="D60" s="40"/>
      <c r="E60" s="40"/>
      <c r="F60" s="40"/>
      <c r="G60" s="40"/>
      <c r="H60" s="40"/>
      <c r="I60" s="40"/>
      <c r="J60" s="40"/>
      <c r="K60" s="40"/>
      <c r="L60" s="40"/>
      <c r="M60" s="40"/>
      <c r="N60" s="40"/>
      <c r="O60" s="40"/>
      <c r="P60" s="40"/>
      <c r="Q60" s="40"/>
      <c r="R60" s="40"/>
      <c r="S60" s="40"/>
      <c r="T60" s="40"/>
      <c r="U60" s="40"/>
      <c r="V60" s="40"/>
      <c r="W60" s="40"/>
      <c r="X60" s="40"/>
      <c r="Y60" s="40"/>
      <c r="Z60" s="40"/>
      <c r="AA60" s="42"/>
      <c r="AB60" s="42"/>
      <c r="AC60" s="42"/>
      <c r="AD60" s="42"/>
      <c r="AE60" s="42"/>
      <c r="AF60" s="42"/>
      <c r="AG60" s="42"/>
      <c r="AH60" s="42"/>
      <c r="AI60" s="42"/>
      <c r="AJ60" s="42"/>
      <c r="AK60" s="42"/>
      <c r="AL60" s="42"/>
      <c r="AM60" s="41"/>
    </row>
    <row r="61" spans="1:39" ht="12.75">
      <c r="C61" s="40"/>
      <c r="D61" s="40"/>
      <c r="E61" s="40"/>
      <c r="F61" s="40"/>
      <c r="G61" s="40"/>
      <c r="H61" s="40"/>
      <c r="I61" s="40"/>
      <c r="J61" s="40"/>
      <c r="K61" s="40"/>
      <c r="L61" s="40"/>
      <c r="M61" s="40"/>
      <c r="N61" s="40"/>
      <c r="O61" s="40"/>
      <c r="P61" s="40"/>
      <c r="Q61" s="40"/>
      <c r="R61" s="40"/>
      <c r="S61" s="40"/>
      <c r="T61" s="40"/>
      <c r="U61" s="40"/>
      <c r="V61" s="40"/>
      <c r="W61" s="40"/>
      <c r="X61" s="40"/>
      <c r="Y61" s="40"/>
      <c r="Z61" s="40"/>
      <c r="AA61" s="42"/>
      <c r="AB61" s="42"/>
      <c r="AC61" s="42"/>
      <c r="AD61" s="42"/>
      <c r="AE61" s="42"/>
      <c r="AF61" s="42"/>
      <c r="AG61" s="42"/>
      <c r="AH61" s="42"/>
      <c r="AI61" s="42"/>
      <c r="AJ61" s="42"/>
      <c r="AK61" s="42"/>
      <c r="AL61" s="42"/>
      <c r="AM61" s="41"/>
    </row>
    <row r="62" spans="1:39" ht="12.75">
      <c r="A62" s="155" t="s">
        <v>342</v>
      </c>
      <c r="C62" s="234"/>
      <c r="D62" s="234"/>
      <c r="E62" s="234"/>
      <c r="F62" s="234"/>
      <c r="G62" s="234"/>
      <c r="H62" s="234"/>
      <c r="I62" s="234"/>
      <c r="J62" s="234"/>
      <c r="K62" s="234"/>
      <c r="L62" s="234"/>
      <c r="M62" s="234"/>
      <c r="N62" s="234"/>
      <c r="O62" s="234"/>
      <c r="P62" s="234"/>
      <c r="Q62" s="234"/>
      <c r="R62" s="234"/>
      <c r="S62" s="234"/>
      <c r="T62" s="234"/>
      <c r="U62" s="234"/>
      <c r="V62" s="234"/>
      <c r="W62" s="234"/>
      <c r="X62" s="234"/>
      <c r="Y62" s="234"/>
      <c r="Z62" s="234"/>
      <c r="AA62" s="41"/>
      <c r="AB62" s="41"/>
      <c r="AC62" s="41"/>
      <c r="AD62" s="41"/>
      <c r="AE62" s="41"/>
      <c r="AF62" s="41"/>
      <c r="AG62" s="41"/>
      <c r="AH62" s="41"/>
      <c r="AI62" s="41"/>
      <c r="AJ62" s="41"/>
      <c r="AK62" s="41"/>
      <c r="AL62" s="41"/>
      <c r="AM62" s="41"/>
    </row>
    <row r="63" spans="1:39" ht="12.75">
      <c r="A63" s="155" t="s">
        <v>343</v>
      </c>
      <c r="C63" s="234"/>
      <c r="D63" s="234"/>
      <c r="E63" s="234"/>
      <c r="F63" s="234"/>
      <c r="G63" s="234"/>
      <c r="H63" s="234"/>
      <c r="I63" s="234"/>
      <c r="J63" s="234"/>
      <c r="K63" s="234"/>
      <c r="L63" s="234"/>
      <c r="M63" s="234"/>
      <c r="N63" s="234"/>
      <c r="O63" s="234"/>
      <c r="P63" s="234"/>
      <c r="Q63" s="234"/>
      <c r="R63" s="234"/>
      <c r="S63" s="234"/>
      <c r="T63" s="234"/>
      <c r="U63" s="234"/>
      <c r="V63" s="234"/>
      <c r="W63" s="234"/>
      <c r="X63" s="234"/>
      <c r="Y63" s="234"/>
      <c r="Z63" s="234"/>
      <c r="AA63" s="41"/>
      <c r="AB63" s="41"/>
      <c r="AC63" s="41"/>
      <c r="AD63" s="41"/>
      <c r="AE63" s="41"/>
      <c r="AF63" s="41"/>
      <c r="AG63" s="41"/>
      <c r="AH63" s="41"/>
      <c r="AI63" s="41"/>
      <c r="AJ63" s="41"/>
      <c r="AK63" s="41"/>
      <c r="AL63" s="41"/>
      <c r="AM63" s="41"/>
    </row>
    <row r="64" spans="1:39" ht="12.75" customHeight="1">
      <c r="C64" s="234"/>
      <c r="D64" s="234"/>
      <c r="E64" s="234"/>
      <c r="F64" s="234"/>
      <c r="G64" s="234"/>
      <c r="H64" s="234"/>
      <c r="I64" s="234"/>
      <c r="J64" s="234"/>
      <c r="K64" s="234"/>
      <c r="L64" s="234"/>
      <c r="M64" s="234"/>
      <c r="N64" s="234"/>
      <c r="O64" s="234"/>
      <c r="P64" s="234"/>
      <c r="Q64" s="234"/>
      <c r="R64" s="234"/>
      <c r="S64" s="234"/>
      <c r="T64" s="234"/>
      <c r="U64" s="234"/>
      <c r="V64" s="234"/>
      <c r="W64" s="234"/>
      <c r="X64" s="234"/>
      <c r="Y64" s="234"/>
      <c r="Z64" s="234"/>
      <c r="AA64" s="41"/>
      <c r="AB64" s="41"/>
      <c r="AC64" s="41"/>
      <c r="AD64" s="41"/>
      <c r="AE64" s="41"/>
      <c r="AF64" s="41"/>
      <c r="AG64" s="41"/>
      <c r="AH64" s="41"/>
      <c r="AI64" s="41"/>
      <c r="AJ64" s="41"/>
      <c r="AK64" s="41"/>
      <c r="AL64" s="41"/>
      <c r="AM64" s="41"/>
    </row>
    <row r="65" spans="1:39" ht="12.75" customHeight="1">
      <c r="A65" s="234" t="s">
        <v>1366</v>
      </c>
      <c r="C65" s="234"/>
      <c r="D65" s="234"/>
      <c r="E65" s="234"/>
      <c r="F65" s="234"/>
      <c r="G65" s="234"/>
      <c r="H65" s="234"/>
      <c r="I65" s="234"/>
      <c r="J65" s="234"/>
      <c r="K65" s="234"/>
      <c r="L65" s="234"/>
      <c r="M65" s="234"/>
      <c r="N65" s="234"/>
      <c r="O65" s="234"/>
      <c r="P65" s="234"/>
      <c r="Q65" s="234"/>
      <c r="R65" s="234"/>
      <c r="S65" s="234"/>
      <c r="T65" s="234"/>
      <c r="U65" s="234"/>
      <c r="V65" s="234"/>
      <c r="W65" s="234"/>
      <c r="X65" s="234"/>
      <c r="Y65" s="234"/>
      <c r="Z65" s="234"/>
      <c r="AA65" s="41"/>
      <c r="AB65" s="41"/>
      <c r="AC65" s="41"/>
      <c r="AD65" s="41"/>
      <c r="AE65" s="41"/>
      <c r="AF65" s="41"/>
      <c r="AG65" s="41"/>
      <c r="AH65" s="41"/>
      <c r="AI65" s="41"/>
      <c r="AJ65" s="41"/>
      <c r="AK65" s="41"/>
      <c r="AL65" s="41"/>
      <c r="AM65" s="41"/>
    </row>
    <row r="66" spans="1:39" ht="12.75" customHeight="1">
      <c r="A66" s="339" t="s">
        <v>1390</v>
      </c>
      <c r="C66" s="234"/>
      <c r="D66" s="234"/>
      <c r="E66" s="234"/>
      <c r="F66" s="234"/>
      <c r="G66" s="234"/>
      <c r="H66" s="234"/>
      <c r="I66" s="234"/>
      <c r="J66" s="234"/>
      <c r="K66" s="234"/>
      <c r="L66" s="234"/>
      <c r="M66" s="234"/>
      <c r="N66" s="234"/>
      <c r="O66" s="234"/>
      <c r="P66" s="234"/>
      <c r="Q66" s="234"/>
      <c r="R66" s="234"/>
      <c r="S66" s="234"/>
      <c r="T66" s="234"/>
      <c r="U66" s="234"/>
      <c r="V66" s="234"/>
      <c r="W66" s="234"/>
      <c r="X66" s="234"/>
      <c r="Y66" s="234"/>
      <c r="Z66" s="234"/>
      <c r="AA66" s="41"/>
      <c r="AB66" s="41"/>
      <c r="AC66" s="41"/>
      <c r="AD66" s="41"/>
      <c r="AE66" s="41"/>
      <c r="AF66" s="41"/>
      <c r="AG66" s="41"/>
      <c r="AH66" s="41"/>
      <c r="AI66" s="41"/>
      <c r="AJ66" s="41"/>
      <c r="AK66" s="41"/>
      <c r="AL66" s="41"/>
      <c r="AM66" s="41"/>
    </row>
    <row r="67" spans="1:39" ht="12.75" customHeight="1">
      <c r="A67" s="339" t="s">
        <v>1333</v>
      </c>
      <c r="C67" s="234"/>
      <c r="D67" s="234"/>
      <c r="E67" s="234"/>
      <c r="F67" s="234"/>
      <c r="G67" s="234"/>
      <c r="H67" s="234"/>
      <c r="I67" s="234"/>
      <c r="J67" s="234"/>
      <c r="K67" s="234"/>
      <c r="L67" s="234"/>
      <c r="M67" s="234"/>
      <c r="N67" s="234"/>
      <c r="O67" s="234"/>
      <c r="P67" s="234"/>
      <c r="Q67" s="234"/>
      <c r="R67" s="234"/>
      <c r="S67" s="234"/>
      <c r="T67" s="234"/>
      <c r="U67" s="234"/>
      <c r="V67" s="234"/>
      <c r="W67" s="234"/>
      <c r="X67" s="234"/>
      <c r="Y67" s="234"/>
      <c r="Z67" s="234"/>
      <c r="AA67" s="41"/>
      <c r="AB67" s="41"/>
      <c r="AC67" s="41"/>
      <c r="AD67" s="41"/>
      <c r="AE67" s="41"/>
      <c r="AF67" s="41"/>
      <c r="AG67" s="41"/>
      <c r="AH67" s="41"/>
      <c r="AI67" s="41"/>
      <c r="AJ67" s="41"/>
      <c r="AK67" s="41"/>
      <c r="AL67" s="41"/>
      <c r="AM67" s="41"/>
    </row>
    <row r="68" spans="1:39" ht="12.75">
      <c r="A68" s="339" t="s">
        <v>1335</v>
      </c>
      <c r="C68" s="234"/>
      <c r="D68" s="234"/>
      <c r="E68" s="234"/>
      <c r="F68" s="234"/>
      <c r="G68" s="234"/>
      <c r="H68" s="234"/>
      <c r="I68" s="234"/>
      <c r="J68" s="234"/>
      <c r="K68" s="234"/>
      <c r="L68" s="234"/>
      <c r="M68" s="234"/>
      <c r="N68" s="234"/>
      <c r="O68" s="234"/>
      <c r="P68" s="234"/>
      <c r="Q68" s="234"/>
      <c r="R68" s="234"/>
      <c r="S68" s="234"/>
      <c r="T68" s="234"/>
      <c r="U68" s="234"/>
      <c r="V68" s="234"/>
      <c r="W68" s="234"/>
      <c r="X68" s="234"/>
      <c r="Y68" s="234"/>
      <c r="Z68" s="234"/>
      <c r="AA68" s="41"/>
      <c r="AB68" s="41"/>
      <c r="AC68" s="41"/>
      <c r="AD68" s="41"/>
      <c r="AE68" s="41"/>
      <c r="AF68" s="41"/>
      <c r="AG68" s="41"/>
      <c r="AH68" s="41"/>
      <c r="AI68" s="41"/>
      <c r="AJ68" s="41"/>
      <c r="AK68" s="41"/>
      <c r="AL68" s="41"/>
      <c r="AM68" s="41"/>
    </row>
    <row r="69" spans="1:39" ht="12.75">
      <c r="A69" s="339" t="s">
        <v>1334</v>
      </c>
      <c r="C69" s="234"/>
      <c r="D69" s="234"/>
      <c r="E69" s="234"/>
      <c r="F69" s="234"/>
      <c r="G69" s="234"/>
      <c r="H69" s="234"/>
      <c r="I69" s="234"/>
      <c r="J69" s="234"/>
      <c r="K69" s="234"/>
      <c r="L69" s="234"/>
      <c r="M69" s="234"/>
      <c r="N69" s="234"/>
      <c r="O69" s="234"/>
      <c r="P69" s="234"/>
      <c r="Q69" s="234"/>
      <c r="R69" s="234"/>
      <c r="S69" s="234"/>
      <c r="T69" s="234"/>
      <c r="U69" s="234"/>
      <c r="V69" s="234"/>
      <c r="W69" s="234"/>
      <c r="X69" s="234"/>
      <c r="Y69" s="234"/>
      <c r="Z69" s="234"/>
      <c r="AA69" s="41"/>
      <c r="AB69" s="41"/>
      <c r="AC69" s="41"/>
      <c r="AD69" s="41"/>
      <c r="AE69" s="41"/>
      <c r="AF69" s="41"/>
      <c r="AG69" s="41"/>
      <c r="AH69" s="41"/>
      <c r="AI69" s="41"/>
      <c r="AJ69" s="41"/>
      <c r="AK69" s="41"/>
      <c r="AL69" s="41"/>
      <c r="AM69" s="41"/>
    </row>
    <row r="70" spans="1:39" ht="12.75">
      <c r="A70" s="234" t="s">
        <v>34</v>
      </c>
      <c r="C70" s="234"/>
      <c r="D70" s="234"/>
      <c r="E70" s="234"/>
      <c r="F70" s="234"/>
      <c r="G70" s="234"/>
      <c r="H70" s="234"/>
      <c r="I70" s="234"/>
      <c r="J70" s="234"/>
      <c r="K70" s="234"/>
      <c r="L70" s="234"/>
      <c r="M70" s="234"/>
      <c r="N70" s="234"/>
      <c r="O70" s="234"/>
      <c r="P70" s="234"/>
      <c r="Q70" s="234"/>
      <c r="R70" s="234"/>
      <c r="S70" s="234"/>
      <c r="T70" s="234"/>
      <c r="U70" s="234"/>
      <c r="V70" s="234"/>
      <c r="W70" s="234"/>
      <c r="X70" s="234"/>
      <c r="Y70" s="234"/>
      <c r="Z70" s="234"/>
      <c r="AA70" s="41"/>
      <c r="AB70" s="41"/>
      <c r="AC70" s="41"/>
      <c r="AD70" s="41"/>
      <c r="AE70" s="41"/>
      <c r="AF70" s="41"/>
      <c r="AG70" s="41"/>
      <c r="AH70" s="41"/>
      <c r="AI70" s="41"/>
      <c r="AJ70" s="41"/>
      <c r="AK70" s="41"/>
      <c r="AL70" s="41"/>
      <c r="AM70" s="41"/>
    </row>
    <row r="71" spans="1:39" ht="12.75" customHeight="1">
      <c r="A71" s="234" t="s">
        <v>1172</v>
      </c>
      <c r="C71" s="234"/>
      <c r="D71" s="234"/>
      <c r="E71" s="234"/>
      <c r="F71" s="234"/>
      <c r="G71" s="234"/>
      <c r="H71" s="234"/>
      <c r="I71" s="234"/>
      <c r="J71" s="234"/>
      <c r="K71" s="234"/>
      <c r="L71" s="234"/>
      <c r="M71" s="234"/>
      <c r="N71" s="234"/>
      <c r="O71" s="234"/>
      <c r="P71" s="234"/>
      <c r="Q71" s="234"/>
      <c r="R71" s="234"/>
      <c r="S71" s="234"/>
      <c r="T71" s="234"/>
      <c r="U71" s="234"/>
      <c r="V71" s="234"/>
      <c r="W71" s="234"/>
      <c r="X71" s="234"/>
      <c r="Y71" s="234"/>
      <c r="Z71" s="234"/>
      <c r="AA71" s="41"/>
      <c r="AB71" s="41"/>
      <c r="AC71" s="41"/>
      <c r="AD71" s="41"/>
      <c r="AE71" s="41"/>
      <c r="AF71" s="41"/>
      <c r="AG71" s="41"/>
      <c r="AH71" s="41"/>
      <c r="AI71" s="41"/>
      <c r="AJ71" s="41"/>
      <c r="AK71" s="41"/>
      <c r="AL71" s="41"/>
      <c r="AM71" s="41"/>
    </row>
    <row r="72" spans="1:39" ht="13.9" customHeight="1">
      <c r="C72" s="234"/>
      <c r="D72" s="234"/>
      <c r="E72" s="234"/>
      <c r="F72" s="234"/>
      <c r="G72" s="234"/>
      <c r="H72" s="234"/>
      <c r="I72" s="234"/>
      <c r="J72" s="234"/>
      <c r="K72" s="234"/>
      <c r="L72" s="234"/>
      <c r="M72" s="234"/>
      <c r="N72" s="234"/>
      <c r="O72" s="234"/>
      <c r="P72" s="234"/>
      <c r="Q72" s="234"/>
      <c r="R72" s="234"/>
      <c r="S72" s="234"/>
      <c r="T72" s="234"/>
      <c r="U72" s="234"/>
      <c r="V72" s="234"/>
      <c r="W72" s="234"/>
      <c r="X72" s="234"/>
      <c r="Y72" s="234"/>
      <c r="Z72" s="234"/>
      <c r="AA72" s="41"/>
      <c r="AB72" s="41"/>
      <c r="AC72" s="41"/>
      <c r="AD72" s="41"/>
      <c r="AE72" s="41"/>
      <c r="AF72" s="41"/>
      <c r="AG72" s="41"/>
      <c r="AH72" s="41"/>
      <c r="AI72" s="41"/>
      <c r="AJ72" s="41"/>
      <c r="AK72" s="41"/>
      <c r="AL72" s="41"/>
      <c r="AM72" s="41"/>
    </row>
    <row r="73" spans="1:39" ht="13.9" customHeight="1">
      <c r="A73" s="234" t="s">
        <v>24</v>
      </c>
      <c r="C73" s="234"/>
      <c r="D73" s="234"/>
      <c r="E73" s="234"/>
      <c r="F73" s="234"/>
      <c r="G73" s="234"/>
      <c r="H73" s="234"/>
      <c r="I73" s="234"/>
      <c r="J73" s="234"/>
      <c r="K73" s="234"/>
      <c r="L73" s="234"/>
      <c r="M73" s="234"/>
      <c r="N73" s="234"/>
      <c r="O73" s="234"/>
      <c r="P73" s="234"/>
      <c r="Q73" s="234"/>
      <c r="R73" s="234"/>
      <c r="S73" s="234"/>
      <c r="T73" s="234"/>
      <c r="U73" s="234"/>
      <c r="V73" s="234"/>
      <c r="W73" s="234"/>
      <c r="X73" s="234"/>
      <c r="Y73" s="234"/>
      <c r="Z73" s="234"/>
      <c r="AA73" s="41"/>
      <c r="AB73" s="41"/>
      <c r="AC73" s="41"/>
      <c r="AD73" s="41"/>
      <c r="AE73" s="41"/>
      <c r="AF73" s="41"/>
      <c r="AG73" s="41"/>
      <c r="AH73" s="41"/>
      <c r="AI73" s="41"/>
      <c r="AJ73" s="41"/>
      <c r="AK73" s="41"/>
      <c r="AL73" s="41"/>
      <c r="AM73" s="37"/>
    </row>
    <row r="74" spans="1:39" ht="12.75" customHeight="1">
      <c r="A74" s="234" t="s">
        <v>25</v>
      </c>
      <c r="C74" s="234"/>
      <c r="D74" s="234"/>
      <c r="E74" s="234"/>
      <c r="F74" s="234"/>
      <c r="G74" s="234"/>
      <c r="H74" s="234"/>
      <c r="I74" s="234"/>
      <c r="J74" s="234"/>
      <c r="K74" s="234"/>
      <c r="L74" s="234"/>
      <c r="M74" s="234"/>
      <c r="N74" s="234"/>
      <c r="O74" s="234"/>
      <c r="P74" s="234"/>
      <c r="Q74" s="234"/>
      <c r="R74" s="234"/>
      <c r="S74" s="234"/>
      <c r="T74" s="234"/>
      <c r="U74" s="234"/>
      <c r="V74" s="234"/>
      <c r="W74" s="234"/>
      <c r="X74" s="234"/>
      <c r="Y74" s="234"/>
      <c r="Z74" s="234"/>
      <c r="AA74" s="41"/>
      <c r="AB74" s="41"/>
      <c r="AC74" s="41"/>
      <c r="AD74" s="41"/>
      <c r="AE74" s="41"/>
      <c r="AF74" s="41"/>
      <c r="AG74" s="41"/>
      <c r="AH74" s="41"/>
      <c r="AI74" s="41"/>
      <c r="AJ74" s="41"/>
      <c r="AK74" s="41"/>
      <c r="AL74" s="41"/>
      <c r="AM74" s="37"/>
    </row>
    <row r="75" spans="1:39" ht="12.75">
      <c r="C75" s="234"/>
      <c r="D75" s="234"/>
      <c r="E75" s="234"/>
      <c r="F75" s="234"/>
      <c r="G75" s="234"/>
      <c r="H75" s="234"/>
      <c r="I75" s="234"/>
      <c r="J75" s="234"/>
      <c r="K75" s="234"/>
      <c r="L75" s="234"/>
      <c r="M75" s="234"/>
      <c r="N75" s="234"/>
      <c r="O75" s="234"/>
      <c r="P75" s="234"/>
      <c r="Q75" s="234"/>
      <c r="R75" s="234"/>
      <c r="S75" s="234"/>
      <c r="T75" s="234"/>
      <c r="U75" s="234"/>
      <c r="V75" s="234"/>
      <c r="W75" s="234"/>
      <c r="X75" s="234"/>
      <c r="Y75" s="234"/>
      <c r="Z75" s="234"/>
      <c r="AA75" s="41"/>
      <c r="AB75" s="41"/>
      <c r="AC75" s="41"/>
      <c r="AD75" s="41"/>
      <c r="AE75" s="41"/>
      <c r="AF75" s="41"/>
      <c r="AG75" s="41"/>
      <c r="AH75" s="41"/>
      <c r="AI75" s="41"/>
      <c r="AJ75" s="41"/>
      <c r="AK75" s="41"/>
      <c r="AL75" s="41"/>
      <c r="AM75" s="37"/>
    </row>
    <row r="76" spans="1:39" ht="12.75">
      <c r="A76" s="234" t="s">
        <v>847</v>
      </c>
      <c r="C76" s="234"/>
      <c r="D76" s="234"/>
      <c r="E76" s="234"/>
      <c r="F76" s="234"/>
      <c r="G76" s="234"/>
      <c r="H76" s="234"/>
      <c r="I76" s="234"/>
      <c r="J76" s="234"/>
      <c r="K76" s="234"/>
      <c r="L76" s="234"/>
      <c r="M76" s="234"/>
      <c r="N76" s="234"/>
      <c r="O76" s="234"/>
      <c r="P76" s="234"/>
      <c r="Q76" s="234"/>
      <c r="R76" s="234"/>
      <c r="S76" s="234"/>
      <c r="T76" s="234"/>
      <c r="U76" s="234"/>
      <c r="V76" s="234"/>
      <c r="W76" s="234"/>
      <c r="X76" s="234"/>
      <c r="Y76" s="234"/>
      <c r="Z76" s="234"/>
      <c r="AA76" s="41"/>
      <c r="AB76" s="41"/>
      <c r="AC76" s="41"/>
      <c r="AD76" s="41"/>
      <c r="AE76" s="41"/>
      <c r="AF76" s="41"/>
      <c r="AG76" s="41"/>
      <c r="AH76" s="41"/>
      <c r="AI76" s="41"/>
      <c r="AJ76" s="41"/>
      <c r="AK76" s="41"/>
      <c r="AL76" s="41"/>
      <c r="AM76" s="41"/>
    </row>
    <row r="77" spans="1:39" ht="12.75" customHeight="1">
      <c r="A77" s="339" t="s">
        <v>865</v>
      </c>
      <c r="C77" s="234"/>
      <c r="D77" s="234"/>
      <c r="E77" s="234"/>
      <c r="F77" s="234"/>
      <c r="G77" s="234"/>
      <c r="H77" s="234"/>
      <c r="I77" s="234"/>
      <c r="J77" s="234"/>
      <c r="K77" s="234"/>
      <c r="L77" s="234"/>
      <c r="M77" s="234"/>
      <c r="N77" s="234"/>
      <c r="O77" s="234"/>
      <c r="P77" s="234"/>
      <c r="Q77" s="234"/>
      <c r="R77" s="234"/>
      <c r="S77" s="234"/>
      <c r="T77" s="234"/>
      <c r="U77" s="234"/>
      <c r="V77" s="234"/>
      <c r="W77" s="234"/>
      <c r="X77" s="234"/>
      <c r="Y77" s="234"/>
      <c r="Z77" s="234"/>
      <c r="AA77" s="41"/>
      <c r="AB77" s="41"/>
      <c r="AC77" s="41"/>
      <c r="AD77" s="41"/>
      <c r="AE77" s="41"/>
      <c r="AF77" s="41"/>
      <c r="AG77" s="41"/>
      <c r="AH77" s="41"/>
      <c r="AI77" s="41"/>
      <c r="AJ77" s="41"/>
      <c r="AK77" s="41"/>
      <c r="AL77" s="41"/>
      <c r="AM77" s="41"/>
    </row>
    <row r="78" spans="1:39" ht="12.75">
      <c r="A78" s="234" t="s">
        <v>866</v>
      </c>
      <c r="C78" s="234"/>
      <c r="D78" s="234"/>
      <c r="E78" s="234"/>
      <c r="F78" s="234"/>
      <c r="G78" s="234"/>
      <c r="H78" s="234"/>
      <c r="I78" s="234"/>
      <c r="J78" s="234"/>
      <c r="K78" s="234"/>
      <c r="L78" s="234"/>
      <c r="M78" s="234"/>
      <c r="N78" s="234"/>
      <c r="O78" s="234"/>
      <c r="P78" s="234"/>
      <c r="Q78" s="234"/>
      <c r="R78" s="234"/>
      <c r="S78" s="234"/>
      <c r="T78" s="234"/>
      <c r="U78" s="234"/>
      <c r="V78" s="234"/>
      <c r="W78" s="234"/>
      <c r="X78" s="234"/>
      <c r="Y78" s="234"/>
      <c r="Z78" s="234"/>
      <c r="AA78" s="41"/>
      <c r="AB78" s="41"/>
      <c r="AC78" s="41"/>
      <c r="AD78" s="41"/>
      <c r="AE78" s="41"/>
      <c r="AF78" s="41"/>
      <c r="AG78" s="41"/>
      <c r="AH78" s="41"/>
      <c r="AI78" s="41"/>
      <c r="AJ78" s="41"/>
      <c r="AK78" s="41"/>
      <c r="AL78" s="41"/>
      <c r="AM78" s="41"/>
    </row>
    <row r="79" spans="1:39" ht="12.75">
      <c r="A79" s="234" t="s">
        <v>399</v>
      </c>
      <c r="C79" s="337"/>
      <c r="D79" s="337"/>
      <c r="E79" s="337"/>
      <c r="F79" s="337"/>
      <c r="G79" s="337"/>
      <c r="H79" s="337"/>
      <c r="I79" s="337"/>
      <c r="J79" s="337"/>
      <c r="K79" s="337"/>
      <c r="L79" s="337"/>
      <c r="M79" s="337"/>
      <c r="N79" s="337"/>
      <c r="O79" s="337"/>
      <c r="P79" s="337"/>
      <c r="Q79" s="337"/>
      <c r="R79" s="337"/>
      <c r="S79" s="337"/>
      <c r="T79" s="337"/>
      <c r="U79" s="337"/>
      <c r="V79" s="337"/>
      <c r="W79" s="337"/>
      <c r="X79" s="337"/>
      <c r="Y79" s="337"/>
      <c r="Z79" s="337"/>
      <c r="AA79" s="37"/>
      <c r="AB79" s="37"/>
      <c r="AC79" s="37"/>
      <c r="AD79" s="37"/>
      <c r="AE79" s="37"/>
      <c r="AF79" s="37"/>
      <c r="AG79" s="37"/>
      <c r="AH79" s="37"/>
      <c r="AI79" s="37"/>
      <c r="AJ79" s="37"/>
      <c r="AK79" s="37"/>
      <c r="AL79" s="37"/>
      <c r="AM79" s="41"/>
    </row>
    <row r="80" spans="1:39" ht="12.75">
      <c r="C80" s="337"/>
      <c r="D80" s="337"/>
      <c r="E80" s="337"/>
      <c r="F80" s="337"/>
      <c r="G80" s="337"/>
      <c r="H80" s="337"/>
      <c r="I80" s="337"/>
      <c r="J80" s="337"/>
      <c r="K80" s="337"/>
      <c r="L80" s="337"/>
      <c r="M80" s="337"/>
      <c r="N80" s="337"/>
      <c r="O80" s="337"/>
      <c r="P80" s="337"/>
      <c r="Q80" s="337"/>
      <c r="R80" s="337"/>
      <c r="S80" s="337"/>
      <c r="T80" s="337"/>
      <c r="U80" s="337"/>
      <c r="V80" s="337"/>
      <c r="W80" s="337"/>
      <c r="X80" s="337"/>
      <c r="Y80" s="337"/>
      <c r="Z80" s="337"/>
      <c r="AA80" s="37"/>
      <c r="AB80" s="37"/>
      <c r="AC80" s="37"/>
      <c r="AD80" s="37"/>
      <c r="AE80" s="37"/>
      <c r="AF80" s="37"/>
      <c r="AG80" s="37"/>
      <c r="AH80" s="37"/>
      <c r="AI80" s="37"/>
      <c r="AJ80" s="37"/>
      <c r="AK80" s="37"/>
      <c r="AL80" s="37"/>
      <c r="AM80" s="41"/>
    </row>
    <row r="81" spans="1:39" ht="12.75" customHeight="1">
      <c r="A81" s="234" t="s">
        <v>1531</v>
      </c>
      <c r="C81" s="337"/>
      <c r="D81" s="337"/>
      <c r="E81" s="337"/>
      <c r="F81" s="337"/>
      <c r="G81" s="337"/>
      <c r="H81" s="337"/>
      <c r="I81" s="337"/>
      <c r="J81" s="337"/>
      <c r="K81" s="337"/>
      <c r="L81" s="337"/>
      <c r="M81" s="337"/>
      <c r="N81" s="337"/>
      <c r="O81" s="337"/>
      <c r="P81" s="337"/>
      <c r="Q81" s="337"/>
      <c r="R81" s="337"/>
      <c r="S81" s="337"/>
      <c r="T81" s="337"/>
      <c r="U81" s="337"/>
      <c r="V81" s="337"/>
      <c r="W81" s="337"/>
      <c r="X81" s="337"/>
      <c r="Y81" s="337"/>
      <c r="Z81" s="337"/>
      <c r="AA81" s="37"/>
      <c r="AB81" s="37"/>
      <c r="AC81" s="37"/>
      <c r="AD81" s="37"/>
      <c r="AE81" s="37"/>
      <c r="AF81" s="37"/>
      <c r="AG81" s="37"/>
      <c r="AH81" s="37"/>
      <c r="AI81" s="37"/>
      <c r="AJ81" s="37"/>
      <c r="AK81" s="37"/>
      <c r="AL81" s="37"/>
      <c r="AM81" s="41"/>
    </row>
    <row r="82" spans="1:39" ht="12.75">
      <c r="A82" s="234" t="s">
        <v>1530</v>
      </c>
      <c r="C82" s="234"/>
      <c r="D82" s="234"/>
      <c r="E82" s="234"/>
      <c r="F82" s="234"/>
      <c r="G82" s="234"/>
      <c r="H82" s="234"/>
      <c r="I82" s="234"/>
      <c r="J82" s="234"/>
      <c r="K82" s="234"/>
      <c r="L82" s="234"/>
      <c r="M82" s="234"/>
      <c r="N82" s="234"/>
      <c r="O82" s="234"/>
      <c r="P82" s="234"/>
      <c r="Q82" s="234"/>
      <c r="R82" s="234"/>
      <c r="S82" s="234"/>
      <c r="T82" s="234"/>
      <c r="U82" s="234"/>
      <c r="V82" s="234"/>
      <c r="W82" s="234"/>
      <c r="X82" s="234"/>
      <c r="Y82" s="234"/>
      <c r="Z82" s="234"/>
      <c r="AA82" s="41"/>
      <c r="AB82" s="41"/>
      <c r="AC82" s="41"/>
      <c r="AD82" s="41"/>
      <c r="AE82" s="41"/>
      <c r="AF82" s="41"/>
      <c r="AG82" s="41"/>
      <c r="AH82" s="41"/>
      <c r="AI82" s="41"/>
      <c r="AJ82" s="41"/>
      <c r="AK82" s="41"/>
      <c r="AL82" s="41"/>
      <c r="AM82" s="41"/>
    </row>
    <row r="83" spans="1:39" ht="12.75">
      <c r="C83" s="234"/>
      <c r="D83" s="234"/>
      <c r="E83" s="234"/>
      <c r="F83" s="234"/>
      <c r="G83" s="234"/>
      <c r="H83" s="234"/>
      <c r="I83" s="234"/>
      <c r="J83" s="234"/>
      <c r="K83" s="234"/>
      <c r="L83" s="234"/>
      <c r="M83" s="234"/>
      <c r="N83" s="234"/>
      <c r="O83" s="234"/>
      <c r="P83" s="234"/>
      <c r="Q83" s="234"/>
      <c r="R83" s="234"/>
      <c r="S83" s="234"/>
      <c r="T83" s="234"/>
      <c r="U83" s="234"/>
      <c r="V83" s="234"/>
      <c r="W83" s="234"/>
      <c r="X83" s="234"/>
      <c r="Y83" s="234"/>
      <c r="Z83" s="234"/>
      <c r="AA83" s="41"/>
      <c r="AB83" s="41"/>
      <c r="AC83" s="41"/>
      <c r="AD83" s="41"/>
      <c r="AE83" s="41"/>
      <c r="AF83" s="41"/>
      <c r="AG83" s="41"/>
      <c r="AH83" s="41"/>
      <c r="AI83" s="41"/>
      <c r="AJ83" s="41"/>
      <c r="AK83" s="41"/>
      <c r="AL83" s="41"/>
      <c r="AM83" s="41"/>
    </row>
    <row r="84" spans="1:39" ht="12.75">
      <c r="A84" s="337" t="s">
        <v>400</v>
      </c>
      <c r="C84" s="234"/>
      <c r="D84" s="234"/>
      <c r="E84" s="234"/>
      <c r="F84" s="234"/>
      <c r="G84" s="234"/>
      <c r="H84" s="234"/>
      <c r="I84" s="234"/>
      <c r="J84" s="234"/>
      <c r="K84" s="234"/>
      <c r="L84" s="234"/>
      <c r="M84" s="234"/>
      <c r="N84" s="234"/>
      <c r="O84" s="234"/>
      <c r="P84" s="234"/>
      <c r="Q84" s="234"/>
      <c r="R84" s="234"/>
      <c r="S84" s="234"/>
      <c r="T84" s="234"/>
      <c r="U84" s="234"/>
      <c r="V84" s="234"/>
      <c r="W84" s="234"/>
      <c r="X84" s="234"/>
      <c r="Y84" s="234"/>
      <c r="Z84" s="234"/>
      <c r="AA84" s="41"/>
      <c r="AB84" s="41"/>
      <c r="AC84" s="41"/>
      <c r="AD84" s="41"/>
      <c r="AE84" s="41"/>
      <c r="AF84" s="41"/>
      <c r="AG84" s="41"/>
      <c r="AH84" s="41"/>
      <c r="AI84" s="41"/>
      <c r="AJ84" s="41"/>
      <c r="AK84" s="41"/>
      <c r="AL84" s="41"/>
    </row>
    <row r="85" spans="1:39" ht="12.75">
      <c r="A85" s="337" t="s">
        <v>401</v>
      </c>
      <c r="C85" s="234"/>
      <c r="D85" s="234"/>
      <c r="E85" s="234"/>
      <c r="F85" s="234"/>
      <c r="G85" s="234"/>
      <c r="H85" s="234"/>
      <c r="I85" s="234"/>
      <c r="J85" s="234"/>
      <c r="K85" s="234"/>
      <c r="L85" s="234"/>
      <c r="M85" s="234"/>
      <c r="N85" s="234"/>
      <c r="O85" s="234"/>
      <c r="P85" s="234"/>
      <c r="Q85" s="234"/>
      <c r="R85" s="234"/>
      <c r="S85" s="234"/>
      <c r="T85" s="234"/>
      <c r="U85" s="234"/>
      <c r="V85" s="234"/>
      <c r="W85" s="234"/>
      <c r="X85" s="234"/>
      <c r="Y85" s="234"/>
      <c r="Z85" s="234"/>
      <c r="AA85" s="41"/>
      <c r="AB85" s="41"/>
      <c r="AC85" s="41"/>
      <c r="AD85" s="41"/>
      <c r="AE85" s="41"/>
      <c r="AF85" s="41"/>
      <c r="AG85" s="41"/>
      <c r="AH85" s="41"/>
      <c r="AI85" s="41"/>
      <c r="AJ85" s="41"/>
      <c r="AK85" s="41"/>
      <c r="AL85" s="41"/>
    </row>
    <row r="86" spans="1:39" ht="12.75"/>
    <row r="87" spans="1:39" ht="12.75">
      <c r="A87" s="234" t="s">
        <v>331</v>
      </c>
      <c r="AM87" s="41"/>
    </row>
    <row r="88" spans="1:39" ht="12.75" customHeight="1">
      <c r="A88" s="234" t="s">
        <v>332</v>
      </c>
      <c r="AM88" s="41"/>
    </row>
    <row r="89" spans="1:39" ht="12.75">
      <c r="A89" s="234" t="s">
        <v>333</v>
      </c>
      <c r="C89" s="234"/>
      <c r="D89" s="234"/>
      <c r="E89" s="234"/>
      <c r="F89" s="234"/>
      <c r="G89" s="234"/>
      <c r="H89" s="234"/>
      <c r="I89" s="234"/>
      <c r="J89" s="234"/>
      <c r="K89" s="234"/>
      <c r="L89" s="234"/>
      <c r="M89" s="234"/>
      <c r="N89" s="234"/>
      <c r="O89" s="234"/>
      <c r="P89" s="234"/>
      <c r="Q89" s="234"/>
      <c r="R89" s="234"/>
      <c r="S89" s="234"/>
      <c r="T89" s="234"/>
      <c r="U89" s="234"/>
      <c r="V89" s="234"/>
      <c r="W89" s="234"/>
      <c r="X89" s="234"/>
      <c r="Y89" s="234"/>
      <c r="Z89" s="234"/>
      <c r="AA89" s="41"/>
      <c r="AB89" s="41"/>
      <c r="AC89" s="41"/>
      <c r="AD89" s="41"/>
      <c r="AE89" s="41"/>
      <c r="AF89" s="41"/>
      <c r="AG89" s="41"/>
      <c r="AH89" s="41"/>
      <c r="AI89" s="41"/>
      <c r="AJ89" s="41"/>
      <c r="AK89" s="41"/>
      <c r="AL89" s="41"/>
      <c r="AM89" s="41"/>
    </row>
    <row r="90" spans="1:39" ht="12.75">
      <c r="C90" s="234"/>
      <c r="D90" s="234"/>
      <c r="E90" s="234"/>
      <c r="F90" s="234"/>
      <c r="G90" s="234"/>
      <c r="H90" s="234"/>
      <c r="I90" s="234"/>
      <c r="J90" s="234"/>
      <c r="K90" s="234"/>
      <c r="L90" s="234"/>
      <c r="M90" s="234"/>
      <c r="N90" s="234"/>
      <c r="O90" s="234"/>
      <c r="P90" s="234"/>
      <c r="Q90" s="234"/>
      <c r="R90" s="234"/>
      <c r="S90" s="234"/>
      <c r="T90" s="234"/>
      <c r="U90" s="234"/>
      <c r="V90" s="234"/>
      <c r="W90" s="234"/>
      <c r="X90" s="234"/>
      <c r="Y90" s="234"/>
      <c r="Z90" s="234"/>
      <c r="AA90" s="41"/>
      <c r="AB90" s="41"/>
      <c r="AC90" s="41"/>
      <c r="AD90" s="41"/>
      <c r="AE90" s="41"/>
      <c r="AF90" s="41"/>
      <c r="AG90" s="41"/>
      <c r="AH90" s="41"/>
      <c r="AI90" s="41"/>
      <c r="AJ90" s="41"/>
      <c r="AK90" s="41"/>
      <c r="AL90" s="41"/>
      <c r="AM90" s="41"/>
    </row>
    <row r="91" spans="1:39" ht="12.75">
      <c r="A91" s="234" t="s">
        <v>880</v>
      </c>
      <c r="C91" s="234"/>
      <c r="D91" s="234"/>
      <c r="E91" s="234"/>
      <c r="F91" s="234"/>
      <c r="G91" s="234"/>
      <c r="H91" s="234"/>
      <c r="I91" s="234"/>
      <c r="J91" s="234"/>
      <c r="K91" s="234"/>
      <c r="L91" s="234"/>
      <c r="M91" s="234"/>
      <c r="N91" s="234"/>
      <c r="O91" s="234"/>
      <c r="P91" s="234"/>
      <c r="Q91" s="234"/>
      <c r="R91" s="234"/>
      <c r="S91" s="234"/>
      <c r="T91" s="234"/>
      <c r="U91" s="234"/>
      <c r="V91" s="234"/>
      <c r="W91" s="234"/>
      <c r="X91" s="234"/>
      <c r="Y91" s="234"/>
      <c r="Z91" s="234"/>
      <c r="AA91" s="41"/>
      <c r="AB91" s="41"/>
      <c r="AC91" s="41"/>
      <c r="AD91" s="41"/>
      <c r="AE91" s="41"/>
      <c r="AF91" s="41"/>
      <c r="AG91" s="41"/>
      <c r="AH91" s="41"/>
      <c r="AI91" s="41"/>
      <c r="AJ91" s="41"/>
      <c r="AK91" s="41"/>
      <c r="AL91" s="41"/>
      <c r="AM91" s="41"/>
    </row>
    <row r="92" spans="1:39" ht="12.75" customHeight="1">
      <c r="A92" s="234" t="s">
        <v>23</v>
      </c>
      <c r="C92" s="234"/>
      <c r="D92" s="234"/>
      <c r="E92" s="234"/>
      <c r="F92" s="234"/>
      <c r="G92" s="234"/>
      <c r="H92" s="234"/>
      <c r="I92" s="234"/>
      <c r="J92" s="234"/>
      <c r="K92" s="234"/>
      <c r="L92" s="234"/>
      <c r="M92" s="234"/>
      <c r="N92" s="234"/>
      <c r="O92" s="234"/>
      <c r="P92" s="234"/>
      <c r="Q92" s="234"/>
      <c r="R92" s="234"/>
      <c r="S92" s="234"/>
      <c r="T92" s="234"/>
      <c r="U92" s="234"/>
      <c r="V92" s="234"/>
      <c r="W92" s="234"/>
      <c r="X92" s="234"/>
      <c r="Y92" s="234"/>
      <c r="Z92" s="234"/>
      <c r="AA92" s="41"/>
      <c r="AB92" s="41"/>
      <c r="AC92" s="41"/>
      <c r="AD92" s="41"/>
      <c r="AE92" s="41"/>
      <c r="AF92" s="41"/>
      <c r="AG92" s="41"/>
      <c r="AH92" s="41"/>
      <c r="AI92" s="41"/>
      <c r="AJ92" s="41"/>
      <c r="AK92" s="41"/>
      <c r="AL92" s="41"/>
      <c r="AM92" s="41"/>
    </row>
    <row r="93" spans="1:39" ht="12.75">
      <c r="A93" s="234" t="s">
        <v>28</v>
      </c>
      <c r="C93" s="234"/>
      <c r="D93" s="234"/>
      <c r="E93" s="234"/>
      <c r="F93" s="234"/>
      <c r="G93" s="234"/>
      <c r="H93" s="234"/>
      <c r="I93" s="234"/>
      <c r="J93" s="234"/>
      <c r="K93" s="234"/>
      <c r="L93" s="234"/>
      <c r="M93" s="234"/>
      <c r="N93" s="234"/>
      <c r="O93" s="234"/>
      <c r="P93" s="234"/>
      <c r="Q93" s="234"/>
      <c r="R93" s="234"/>
      <c r="S93" s="234"/>
      <c r="T93" s="234"/>
      <c r="U93" s="234"/>
      <c r="V93" s="234"/>
      <c r="W93" s="234"/>
      <c r="X93" s="234"/>
      <c r="Y93" s="234"/>
      <c r="Z93" s="234"/>
      <c r="AA93" s="41"/>
      <c r="AB93" s="41"/>
      <c r="AC93" s="41"/>
      <c r="AD93" s="41"/>
      <c r="AE93" s="41"/>
      <c r="AF93" s="41"/>
      <c r="AG93" s="41"/>
      <c r="AH93" s="41"/>
      <c r="AI93" s="41"/>
      <c r="AJ93" s="41"/>
      <c r="AK93" s="41"/>
      <c r="AL93" s="41"/>
      <c r="AM93" s="41"/>
    </row>
    <row r="94" spans="1:39" ht="12.75">
      <c r="C94" s="234"/>
      <c r="D94" s="234"/>
      <c r="E94" s="234"/>
      <c r="F94" s="234"/>
      <c r="G94" s="234"/>
      <c r="H94" s="234"/>
      <c r="I94" s="234"/>
      <c r="J94" s="234"/>
      <c r="K94" s="234"/>
      <c r="L94" s="234"/>
      <c r="M94" s="234"/>
      <c r="N94" s="234"/>
      <c r="O94" s="234"/>
      <c r="P94" s="234"/>
      <c r="Q94" s="234"/>
      <c r="R94" s="234"/>
      <c r="S94" s="234"/>
      <c r="T94" s="234"/>
      <c r="U94" s="234"/>
      <c r="V94" s="234"/>
      <c r="W94" s="234"/>
      <c r="X94" s="234"/>
      <c r="Y94" s="234"/>
      <c r="Z94" s="234"/>
      <c r="AA94" s="41"/>
      <c r="AB94" s="41"/>
      <c r="AC94" s="41"/>
      <c r="AD94" s="41"/>
      <c r="AE94" s="41"/>
      <c r="AF94" s="41"/>
      <c r="AG94" s="41"/>
      <c r="AH94" s="41"/>
      <c r="AI94" s="41"/>
      <c r="AJ94" s="41"/>
      <c r="AK94" s="41"/>
      <c r="AL94" s="41"/>
      <c r="AM94" s="41"/>
    </row>
    <row r="95" spans="1:39" ht="12.75">
      <c r="A95" s="234" t="s">
        <v>370</v>
      </c>
      <c r="C95" s="234"/>
      <c r="D95" s="234"/>
      <c r="E95" s="234"/>
      <c r="F95" s="234"/>
      <c r="G95" s="234"/>
      <c r="H95" s="234"/>
      <c r="I95" s="234"/>
      <c r="J95" s="234"/>
      <c r="K95" s="234"/>
      <c r="L95" s="234"/>
      <c r="M95" s="234"/>
      <c r="N95" s="234"/>
      <c r="O95" s="234"/>
      <c r="P95" s="234"/>
      <c r="Q95" s="234"/>
      <c r="R95" s="234"/>
      <c r="S95" s="234"/>
      <c r="T95" s="234"/>
      <c r="U95" s="234"/>
      <c r="V95" s="234"/>
      <c r="W95" s="234"/>
      <c r="X95" s="234"/>
      <c r="Y95" s="234"/>
      <c r="Z95" s="234"/>
      <c r="AA95" s="41"/>
      <c r="AB95" s="41"/>
      <c r="AC95" s="41"/>
      <c r="AD95" s="41"/>
      <c r="AE95" s="41"/>
      <c r="AF95" s="41"/>
      <c r="AG95" s="41"/>
      <c r="AH95" s="41"/>
      <c r="AI95" s="41"/>
      <c r="AJ95" s="41"/>
      <c r="AK95" s="41"/>
      <c r="AL95" s="41"/>
      <c r="AM95" s="41"/>
    </row>
    <row r="96" spans="1:39" ht="12.75">
      <c r="A96" s="234" t="s">
        <v>371</v>
      </c>
      <c r="C96" s="234"/>
      <c r="D96" s="234"/>
      <c r="E96" s="234"/>
      <c r="F96" s="234"/>
      <c r="G96" s="234"/>
      <c r="H96" s="234"/>
      <c r="I96" s="234"/>
      <c r="J96" s="234"/>
      <c r="K96" s="234"/>
      <c r="L96" s="234"/>
      <c r="M96" s="234"/>
      <c r="N96" s="234"/>
      <c r="O96" s="234"/>
      <c r="P96" s="234"/>
      <c r="Q96" s="234"/>
      <c r="R96" s="234"/>
      <c r="S96" s="234"/>
      <c r="T96" s="234"/>
      <c r="U96" s="234"/>
      <c r="V96" s="234"/>
      <c r="W96" s="234"/>
      <c r="X96" s="234"/>
      <c r="Y96" s="234"/>
      <c r="Z96" s="234"/>
      <c r="AA96" s="41"/>
      <c r="AB96" s="41"/>
      <c r="AC96" s="41"/>
      <c r="AD96" s="41"/>
      <c r="AE96" s="41"/>
      <c r="AF96" s="41"/>
      <c r="AG96" s="41"/>
      <c r="AH96" s="41"/>
      <c r="AI96" s="41"/>
      <c r="AJ96" s="41"/>
      <c r="AK96" s="41"/>
      <c r="AL96" s="41"/>
      <c r="AM96" s="41"/>
    </row>
    <row r="97" spans="1:39" s="50" customFormat="1" ht="12.75">
      <c r="A97" s="16"/>
      <c r="C97" s="445"/>
      <c r="D97" s="445"/>
      <c r="E97" s="445"/>
      <c r="F97" s="445"/>
      <c r="G97" s="445"/>
      <c r="H97" s="445"/>
      <c r="I97" s="445"/>
      <c r="J97" s="445"/>
      <c r="K97" s="445"/>
      <c r="L97" s="445"/>
      <c r="M97" s="445"/>
      <c r="N97" s="445"/>
      <c r="O97" s="445"/>
      <c r="P97" s="445"/>
      <c r="Q97" s="445"/>
      <c r="R97" s="445"/>
      <c r="S97" s="445"/>
      <c r="T97" s="445"/>
      <c r="U97" s="445"/>
      <c r="V97" s="445"/>
      <c r="W97" s="445"/>
      <c r="X97" s="445"/>
      <c r="Y97" s="445"/>
      <c r="Z97" s="445"/>
      <c r="AA97" s="446"/>
      <c r="AB97" s="446"/>
      <c r="AC97" s="446"/>
      <c r="AD97" s="446"/>
      <c r="AE97" s="446"/>
      <c r="AF97" s="446"/>
      <c r="AG97" s="446"/>
      <c r="AH97" s="446"/>
      <c r="AI97" s="446"/>
      <c r="AJ97" s="446"/>
      <c r="AK97" s="446"/>
      <c r="AL97" s="446"/>
      <c r="AM97" s="446"/>
    </row>
    <row r="98" spans="1:39" ht="12.75">
      <c r="A98" s="234" t="s">
        <v>385</v>
      </c>
      <c r="B98" s="50"/>
      <c r="C98" s="445"/>
      <c r="D98" s="445"/>
      <c r="E98" s="445"/>
      <c r="F98" s="445"/>
      <c r="G98" s="445"/>
      <c r="H98" s="445"/>
      <c r="I98" s="445"/>
      <c r="J98" s="445"/>
      <c r="K98" s="445"/>
      <c r="L98" s="445"/>
      <c r="M98" s="445"/>
      <c r="N98" s="445"/>
      <c r="O98" s="445"/>
      <c r="P98" s="445"/>
      <c r="Q98" s="445"/>
      <c r="R98" s="445"/>
      <c r="S98" s="445"/>
      <c r="T98" s="445"/>
      <c r="U98" s="445"/>
      <c r="V98" s="445"/>
      <c r="W98" s="445"/>
      <c r="X98" s="445"/>
      <c r="Y98" s="445"/>
      <c r="Z98" s="445"/>
      <c r="AA98" s="446"/>
      <c r="AB98" s="446"/>
      <c r="AC98" s="446"/>
      <c r="AD98" s="446"/>
      <c r="AE98" s="446"/>
      <c r="AF98" s="446"/>
      <c r="AG98" s="446"/>
      <c r="AH98" s="446"/>
      <c r="AI98" s="446"/>
      <c r="AJ98" s="446"/>
      <c r="AK98" s="446"/>
      <c r="AL98" s="446"/>
      <c r="AM98" s="41"/>
    </row>
    <row r="99" spans="1:39" ht="12.75">
      <c r="A99" s="234" t="s">
        <v>430</v>
      </c>
      <c r="B99" s="50"/>
      <c r="C99" s="445"/>
      <c r="D99" s="445"/>
      <c r="E99" s="445"/>
      <c r="F99" s="445"/>
      <c r="G99" s="445"/>
      <c r="H99" s="445"/>
      <c r="I99" s="445"/>
      <c r="J99" s="445"/>
      <c r="K99" s="445"/>
      <c r="L99" s="445"/>
      <c r="M99" s="445"/>
      <c r="N99" s="445"/>
      <c r="O99" s="445"/>
      <c r="P99" s="445"/>
      <c r="Q99" s="445"/>
      <c r="R99" s="445"/>
      <c r="S99" s="445"/>
      <c r="T99" s="445"/>
      <c r="U99" s="445"/>
      <c r="V99" s="445"/>
      <c r="W99" s="445"/>
      <c r="X99" s="445"/>
      <c r="Y99" s="445"/>
      <c r="Z99" s="445"/>
      <c r="AA99" s="446"/>
      <c r="AB99" s="446"/>
      <c r="AC99" s="446"/>
      <c r="AD99" s="446"/>
      <c r="AE99" s="446"/>
      <c r="AF99" s="446"/>
      <c r="AG99" s="446"/>
      <c r="AH99" s="446"/>
      <c r="AI99" s="446"/>
      <c r="AJ99" s="446"/>
      <c r="AK99" s="446"/>
      <c r="AL99" s="446"/>
      <c r="AM99" s="41"/>
    </row>
    <row r="100" spans="1:39" s="50" customFormat="1" ht="12.75">
      <c r="A100" s="234" t="s">
        <v>431</v>
      </c>
      <c r="C100" s="445"/>
      <c r="D100" s="445"/>
      <c r="E100" s="445"/>
      <c r="F100" s="445"/>
      <c r="G100" s="445"/>
      <c r="H100" s="445"/>
      <c r="I100" s="445"/>
      <c r="J100" s="445"/>
      <c r="K100" s="445"/>
      <c r="L100" s="445"/>
      <c r="M100" s="445"/>
      <c r="N100" s="445"/>
      <c r="O100" s="445"/>
      <c r="P100" s="445"/>
      <c r="Q100" s="445"/>
      <c r="R100" s="445"/>
      <c r="S100" s="445"/>
      <c r="T100" s="445"/>
      <c r="U100" s="445"/>
      <c r="V100" s="445"/>
      <c r="W100" s="445"/>
      <c r="X100" s="445"/>
      <c r="Y100" s="445"/>
      <c r="Z100" s="445"/>
      <c r="AA100" s="446"/>
      <c r="AB100" s="446"/>
      <c r="AC100" s="446"/>
      <c r="AD100" s="446"/>
      <c r="AE100" s="446"/>
      <c r="AF100" s="446"/>
      <c r="AG100" s="446"/>
      <c r="AH100" s="446"/>
      <c r="AI100" s="446"/>
      <c r="AJ100" s="446"/>
      <c r="AK100" s="446"/>
      <c r="AL100" s="446"/>
      <c r="AM100" s="446"/>
    </row>
    <row r="101" spans="1:39" s="50" customFormat="1" ht="12.75" customHeight="1">
      <c r="A101" s="16"/>
      <c r="C101" s="445"/>
      <c r="D101" s="445"/>
      <c r="E101" s="445"/>
      <c r="F101" s="445"/>
      <c r="G101" s="445"/>
      <c r="H101" s="445"/>
      <c r="I101" s="445"/>
      <c r="J101" s="445"/>
      <c r="K101" s="445"/>
      <c r="L101" s="445"/>
      <c r="M101" s="445"/>
      <c r="N101" s="445"/>
      <c r="O101" s="445"/>
      <c r="P101" s="445"/>
      <c r="Q101" s="445"/>
      <c r="R101" s="445"/>
      <c r="S101" s="445"/>
      <c r="T101" s="445"/>
      <c r="U101" s="445"/>
      <c r="V101" s="445"/>
      <c r="W101" s="445"/>
      <c r="X101" s="445"/>
      <c r="Y101" s="445"/>
      <c r="Z101" s="445"/>
      <c r="AA101" s="446"/>
      <c r="AB101" s="446"/>
      <c r="AC101" s="446"/>
      <c r="AD101" s="446"/>
      <c r="AE101" s="446"/>
      <c r="AF101" s="446"/>
      <c r="AG101" s="446"/>
      <c r="AH101" s="446"/>
      <c r="AI101" s="446"/>
      <c r="AJ101" s="446"/>
      <c r="AK101" s="446"/>
      <c r="AL101" s="446"/>
      <c r="AM101" s="446"/>
    </row>
    <row r="102" spans="1:39" s="50" customFormat="1" ht="12.75" customHeight="1">
      <c r="A102" s="445" t="s">
        <v>432</v>
      </c>
      <c r="C102" s="445"/>
      <c r="D102" s="445"/>
      <c r="E102" s="445"/>
      <c r="F102" s="445"/>
      <c r="G102" s="445"/>
      <c r="H102" s="445"/>
      <c r="I102" s="445"/>
      <c r="J102" s="445"/>
      <c r="K102" s="445"/>
      <c r="L102" s="445"/>
      <c r="M102" s="445"/>
      <c r="N102" s="445"/>
      <c r="O102" s="445"/>
      <c r="P102" s="445"/>
      <c r="Q102" s="445"/>
      <c r="R102" s="445"/>
      <c r="S102" s="445"/>
      <c r="T102" s="445"/>
      <c r="U102" s="445"/>
      <c r="V102" s="445"/>
      <c r="W102" s="445"/>
      <c r="X102" s="445"/>
      <c r="Y102" s="445"/>
      <c r="Z102" s="445"/>
      <c r="AA102" s="446"/>
      <c r="AB102" s="446"/>
      <c r="AC102" s="446"/>
      <c r="AD102" s="446"/>
      <c r="AE102" s="446"/>
      <c r="AF102" s="446"/>
      <c r="AG102" s="446"/>
      <c r="AH102" s="446"/>
      <c r="AI102" s="446"/>
      <c r="AJ102" s="446"/>
      <c r="AK102" s="446"/>
      <c r="AL102" s="446"/>
      <c r="AM102" s="446"/>
    </row>
    <row r="103" spans="1:39" s="50" customFormat="1" ht="12.75" customHeight="1">
      <c r="A103" s="447" t="s">
        <v>1282</v>
      </c>
      <c r="C103" s="445"/>
      <c r="D103" s="445"/>
      <c r="E103" s="445"/>
      <c r="F103" s="445"/>
      <c r="G103" s="445"/>
      <c r="H103" s="445"/>
      <c r="I103" s="445"/>
      <c r="J103" s="445"/>
      <c r="K103" s="445"/>
      <c r="L103" s="445"/>
      <c r="M103" s="445"/>
      <c r="N103" s="445"/>
      <c r="O103" s="445"/>
      <c r="P103" s="445"/>
      <c r="Q103" s="445"/>
      <c r="R103" s="445"/>
      <c r="S103" s="445"/>
      <c r="T103" s="445"/>
      <c r="U103" s="445"/>
      <c r="V103" s="445"/>
      <c r="W103" s="445"/>
      <c r="X103" s="445"/>
      <c r="Y103" s="445"/>
      <c r="Z103" s="445"/>
      <c r="AA103" s="446"/>
      <c r="AB103" s="446"/>
      <c r="AC103" s="446"/>
      <c r="AD103" s="446"/>
      <c r="AE103" s="446"/>
      <c r="AF103" s="446"/>
      <c r="AG103" s="446"/>
      <c r="AH103" s="446"/>
      <c r="AI103" s="446"/>
      <c r="AJ103" s="446"/>
      <c r="AK103" s="446"/>
      <c r="AL103" s="446"/>
      <c r="AM103" s="446"/>
    </row>
    <row r="104" spans="1:39" s="50" customFormat="1" ht="12.75" customHeight="1">
      <c r="A104" s="1393" t="s">
        <v>2180</v>
      </c>
      <c r="C104" s="445"/>
      <c r="D104" s="445"/>
      <c r="E104" s="445"/>
      <c r="F104" s="445"/>
      <c r="G104" s="445"/>
      <c r="H104" s="445"/>
      <c r="I104" s="445"/>
      <c r="J104" s="445"/>
      <c r="K104" s="445"/>
      <c r="L104" s="445"/>
      <c r="M104" s="445"/>
      <c r="N104" s="445"/>
      <c r="O104" s="445"/>
      <c r="P104" s="445"/>
      <c r="Q104" s="445"/>
      <c r="R104" s="445"/>
      <c r="S104" s="445"/>
      <c r="T104" s="445"/>
      <c r="U104" s="445"/>
      <c r="V104" s="445"/>
      <c r="W104" s="445"/>
      <c r="X104" s="445"/>
      <c r="Y104" s="445"/>
      <c r="Z104" s="445"/>
      <c r="AA104" s="446"/>
      <c r="AB104" s="446"/>
      <c r="AC104" s="446"/>
      <c r="AD104" s="446"/>
      <c r="AE104" s="446"/>
      <c r="AF104" s="446"/>
      <c r="AG104" s="446"/>
      <c r="AH104" s="446"/>
      <c r="AI104" s="446"/>
      <c r="AJ104" s="446"/>
      <c r="AK104" s="446"/>
      <c r="AL104" s="446"/>
      <c r="AM104" s="446"/>
    </row>
    <row r="105" spans="1:39" s="50" customFormat="1" ht="12.75" customHeight="1">
      <c r="A105" s="1393" t="s">
        <v>2179</v>
      </c>
      <c r="C105" s="445"/>
      <c r="D105" s="445"/>
      <c r="E105" s="445"/>
      <c r="F105" s="445"/>
      <c r="G105" s="445"/>
      <c r="H105" s="445"/>
      <c r="I105" s="445"/>
      <c r="J105" s="445"/>
      <c r="K105" s="445"/>
      <c r="L105" s="445"/>
      <c r="M105" s="445"/>
      <c r="N105" s="445"/>
      <c r="O105" s="445"/>
      <c r="P105" s="445"/>
      <c r="Q105" s="445"/>
      <c r="R105" s="445"/>
      <c r="S105" s="445"/>
      <c r="T105" s="445"/>
      <c r="U105" s="445"/>
      <c r="V105" s="445"/>
      <c r="W105" s="445"/>
      <c r="X105" s="445"/>
      <c r="Y105" s="445"/>
      <c r="Z105" s="445"/>
      <c r="AA105" s="446"/>
      <c r="AB105" s="446"/>
      <c r="AC105" s="446"/>
      <c r="AD105" s="446"/>
      <c r="AE105" s="446"/>
      <c r="AF105" s="446"/>
      <c r="AG105" s="446"/>
      <c r="AH105" s="446"/>
      <c r="AI105" s="446"/>
      <c r="AJ105" s="446"/>
      <c r="AK105" s="446"/>
      <c r="AL105" s="446"/>
      <c r="AM105" s="446"/>
    </row>
    <row r="106" spans="1:39" s="50" customFormat="1" ht="12.75" customHeight="1">
      <c r="A106" s="50" t="s">
        <v>2172</v>
      </c>
      <c r="C106" s="445"/>
      <c r="D106" s="445"/>
      <c r="E106" s="445"/>
      <c r="F106" s="445"/>
      <c r="G106" s="445"/>
      <c r="H106" s="445"/>
      <c r="I106" s="445"/>
      <c r="J106" s="445"/>
      <c r="K106" s="445"/>
      <c r="L106" s="445"/>
      <c r="M106" s="445"/>
      <c r="N106" s="445"/>
      <c r="O106" s="445"/>
      <c r="P106" s="445"/>
      <c r="Q106" s="445"/>
      <c r="R106" s="445"/>
      <c r="S106" s="445"/>
      <c r="T106" s="445"/>
      <c r="U106" s="445"/>
      <c r="V106" s="445"/>
      <c r="W106" s="445"/>
      <c r="X106" s="445"/>
      <c r="Y106" s="445"/>
      <c r="Z106" s="445"/>
      <c r="AA106" s="446"/>
      <c r="AB106" s="446"/>
      <c r="AC106" s="446"/>
      <c r="AD106" s="446"/>
      <c r="AE106" s="446"/>
      <c r="AF106" s="446"/>
      <c r="AG106" s="446"/>
      <c r="AH106" s="446"/>
      <c r="AI106" s="446"/>
      <c r="AJ106" s="446"/>
      <c r="AK106" s="446"/>
      <c r="AL106" s="446"/>
      <c r="AM106" s="446"/>
    </row>
    <row r="107" spans="1:39" s="50" customFormat="1" ht="12.75" customHeight="1">
      <c r="A107" s="50" t="s">
        <v>2173</v>
      </c>
      <c r="C107" s="445"/>
      <c r="D107" s="445"/>
      <c r="E107" s="445"/>
      <c r="F107" s="445"/>
      <c r="G107" s="445"/>
      <c r="H107" s="445"/>
      <c r="I107" s="445"/>
      <c r="J107" s="445"/>
      <c r="K107" s="445"/>
      <c r="L107" s="445"/>
      <c r="M107" s="445"/>
      <c r="N107" s="445"/>
      <c r="O107" s="445"/>
      <c r="P107" s="445"/>
      <c r="Q107" s="445"/>
      <c r="R107" s="445"/>
      <c r="S107" s="445"/>
      <c r="T107" s="445"/>
      <c r="U107" s="445"/>
      <c r="V107" s="445"/>
      <c r="W107" s="445"/>
      <c r="X107" s="445"/>
      <c r="Y107" s="445"/>
      <c r="Z107" s="445"/>
      <c r="AA107" s="446"/>
      <c r="AB107" s="446"/>
      <c r="AC107" s="446"/>
      <c r="AD107" s="446"/>
      <c r="AE107" s="446"/>
      <c r="AF107" s="446"/>
      <c r="AG107" s="446"/>
      <c r="AH107" s="446"/>
      <c r="AI107" s="446"/>
      <c r="AJ107" s="446"/>
      <c r="AK107" s="446"/>
      <c r="AL107" s="446"/>
      <c r="AM107" s="446"/>
    </row>
    <row r="108" spans="1:39" s="50" customFormat="1" ht="12.75" customHeight="1">
      <c r="A108" s="1393" t="s">
        <v>2174</v>
      </c>
      <c r="C108" s="445"/>
      <c r="D108" s="445"/>
      <c r="E108" s="445"/>
      <c r="F108" s="445"/>
      <c r="G108" s="445"/>
      <c r="H108" s="445"/>
      <c r="I108" s="445"/>
      <c r="J108" s="445"/>
      <c r="K108" s="445"/>
      <c r="L108" s="445"/>
      <c r="M108" s="445"/>
      <c r="N108" s="445"/>
      <c r="O108" s="445"/>
      <c r="P108" s="445"/>
      <c r="Q108" s="445"/>
      <c r="R108" s="445"/>
      <c r="S108" s="445"/>
      <c r="T108" s="445"/>
      <c r="U108" s="445"/>
      <c r="V108" s="445"/>
      <c r="W108" s="445"/>
      <c r="X108" s="445"/>
      <c r="Y108" s="445"/>
      <c r="Z108" s="445"/>
      <c r="AA108" s="446"/>
      <c r="AB108" s="446"/>
      <c r="AC108" s="446"/>
      <c r="AD108" s="446"/>
      <c r="AE108" s="446"/>
      <c r="AF108" s="446"/>
      <c r="AG108" s="446"/>
      <c r="AH108" s="446"/>
      <c r="AI108" s="446"/>
      <c r="AJ108" s="446"/>
      <c r="AK108" s="446"/>
      <c r="AL108" s="446"/>
      <c r="AM108" s="446"/>
    </row>
    <row r="109" spans="1:39" s="50" customFormat="1" ht="12.75" customHeight="1">
      <c r="A109" s="1393" t="s">
        <v>2175</v>
      </c>
      <c r="C109" s="445"/>
      <c r="D109" s="445"/>
      <c r="E109" s="445"/>
      <c r="F109" s="445"/>
      <c r="G109" s="445"/>
      <c r="H109" s="445"/>
      <c r="I109" s="445"/>
      <c r="J109" s="445"/>
      <c r="K109" s="445"/>
      <c r="L109" s="445"/>
      <c r="M109" s="445"/>
      <c r="N109" s="445"/>
      <c r="O109" s="445"/>
      <c r="P109" s="445"/>
      <c r="Q109" s="445"/>
      <c r="R109" s="445"/>
      <c r="S109" s="445"/>
      <c r="T109" s="445"/>
      <c r="U109" s="445"/>
      <c r="V109" s="445"/>
      <c r="W109" s="445"/>
      <c r="X109" s="445"/>
      <c r="Y109" s="445"/>
      <c r="Z109" s="445"/>
      <c r="AA109" s="446"/>
      <c r="AB109" s="446"/>
      <c r="AC109" s="446"/>
      <c r="AD109" s="446"/>
      <c r="AE109" s="446"/>
      <c r="AF109" s="446"/>
      <c r="AG109" s="446"/>
      <c r="AH109" s="446"/>
      <c r="AI109" s="446"/>
      <c r="AJ109" s="446"/>
      <c r="AK109" s="446"/>
      <c r="AL109" s="446"/>
      <c r="AM109" s="446"/>
    </row>
    <row r="110" spans="1:39" s="50" customFormat="1" ht="12.75">
      <c r="A110" s="1393" t="s">
        <v>1525</v>
      </c>
      <c r="C110" s="445"/>
      <c r="D110" s="445"/>
      <c r="E110" s="445"/>
      <c r="F110" s="445"/>
      <c r="G110" s="445"/>
      <c r="H110" s="445"/>
      <c r="I110" s="445"/>
      <c r="J110" s="445"/>
      <c r="K110" s="445"/>
      <c r="L110" s="445"/>
      <c r="M110" s="445"/>
      <c r="N110" s="445"/>
      <c r="O110" s="445"/>
      <c r="P110" s="445"/>
      <c r="Q110" s="445"/>
      <c r="R110" s="445"/>
      <c r="S110" s="445"/>
      <c r="T110" s="445"/>
      <c r="U110" s="445"/>
      <c r="V110" s="445"/>
      <c r="W110" s="445"/>
      <c r="X110" s="445"/>
      <c r="Y110" s="445"/>
      <c r="Z110" s="445"/>
      <c r="AA110" s="446"/>
      <c r="AB110" s="446"/>
      <c r="AC110" s="446"/>
      <c r="AD110" s="446"/>
      <c r="AE110" s="446"/>
      <c r="AF110" s="446"/>
      <c r="AG110" s="446"/>
      <c r="AH110" s="446"/>
      <c r="AI110" s="446"/>
      <c r="AJ110" s="446"/>
      <c r="AK110" s="446"/>
      <c r="AL110" s="446"/>
      <c r="AM110" s="446"/>
    </row>
    <row r="111" spans="1:39" s="50" customFormat="1" ht="12.75">
      <c r="A111" s="1394" t="s">
        <v>2176</v>
      </c>
      <c r="C111" s="445"/>
      <c r="D111" s="445"/>
      <c r="E111" s="445"/>
      <c r="F111" s="445"/>
      <c r="G111" s="445"/>
      <c r="H111" s="445"/>
      <c r="I111" s="445"/>
      <c r="J111" s="445"/>
      <c r="K111" s="445"/>
      <c r="L111" s="445"/>
      <c r="M111" s="445"/>
      <c r="N111" s="445"/>
      <c r="O111" s="445"/>
      <c r="P111" s="445"/>
      <c r="Q111" s="445"/>
      <c r="R111" s="445"/>
      <c r="S111" s="445"/>
      <c r="T111" s="445"/>
      <c r="U111" s="445"/>
      <c r="V111" s="445"/>
      <c r="W111" s="445"/>
      <c r="X111" s="445"/>
      <c r="Y111" s="445"/>
      <c r="Z111" s="445"/>
      <c r="AA111" s="446"/>
      <c r="AB111" s="446"/>
      <c r="AC111" s="446"/>
      <c r="AD111" s="446"/>
      <c r="AE111" s="446"/>
      <c r="AF111" s="446"/>
      <c r="AG111" s="446"/>
      <c r="AH111" s="446"/>
      <c r="AI111" s="446"/>
      <c r="AJ111" s="446"/>
      <c r="AK111" s="446"/>
      <c r="AL111" s="446"/>
      <c r="AM111" s="446"/>
    </row>
    <row r="112" spans="1:39" s="50" customFormat="1" ht="12.75">
      <c r="A112" s="1393" t="s">
        <v>2178</v>
      </c>
      <c r="C112" s="445"/>
      <c r="D112" s="445"/>
      <c r="E112" s="445"/>
      <c r="F112" s="445"/>
      <c r="G112" s="445"/>
      <c r="H112" s="445"/>
      <c r="I112" s="445"/>
      <c r="J112" s="445"/>
      <c r="K112" s="445"/>
      <c r="L112" s="445"/>
      <c r="M112" s="445"/>
      <c r="N112" s="445"/>
      <c r="O112" s="445"/>
      <c r="P112" s="445"/>
      <c r="Q112" s="445"/>
      <c r="R112" s="445"/>
      <c r="S112" s="445"/>
      <c r="T112" s="445"/>
      <c r="U112" s="445"/>
      <c r="V112" s="445"/>
      <c r="W112" s="445"/>
      <c r="X112" s="445"/>
      <c r="Y112" s="445"/>
      <c r="Z112" s="445"/>
      <c r="AA112" s="446"/>
      <c r="AB112" s="446"/>
      <c r="AC112" s="446"/>
      <c r="AD112" s="446"/>
      <c r="AE112" s="446"/>
      <c r="AF112" s="446"/>
      <c r="AG112" s="446"/>
      <c r="AH112" s="446"/>
      <c r="AI112" s="446"/>
      <c r="AJ112" s="446"/>
      <c r="AK112" s="446"/>
      <c r="AL112" s="446"/>
      <c r="AM112" s="446"/>
    </row>
    <row r="113" spans="1:39" s="50" customFormat="1" ht="12.75" customHeight="1">
      <c r="A113" s="1393" t="s">
        <v>2177</v>
      </c>
      <c r="C113" s="445"/>
      <c r="D113" s="445"/>
      <c r="E113" s="445"/>
      <c r="F113" s="445"/>
      <c r="G113" s="445"/>
      <c r="H113" s="445"/>
      <c r="I113" s="445"/>
      <c r="J113" s="445"/>
      <c r="K113" s="445"/>
      <c r="L113" s="445"/>
      <c r="M113" s="445"/>
      <c r="N113" s="445"/>
      <c r="O113" s="445"/>
      <c r="P113" s="445"/>
      <c r="Q113" s="445"/>
      <c r="R113" s="445"/>
      <c r="S113" s="445"/>
      <c r="T113" s="445"/>
      <c r="U113" s="445"/>
      <c r="V113" s="445"/>
      <c r="W113" s="445"/>
      <c r="X113" s="445"/>
      <c r="Y113" s="445"/>
      <c r="Z113" s="445"/>
      <c r="AA113" s="446"/>
      <c r="AB113" s="446"/>
      <c r="AC113" s="446"/>
      <c r="AD113" s="446"/>
      <c r="AE113" s="446"/>
      <c r="AF113" s="446"/>
      <c r="AG113" s="446"/>
      <c r="AH113" s="446"/>
      <c r="AI113" s="446"/>
      <c r="AJ113" s="446"/>
      <c r="AK113" s="446"/>
      <c r="AL113" s="446"/>
      <c r="AM113" s="446"/>
    </row>
    <row r="114" spans="1:39" ht="12.75">
      <c r="A114" s="50"/>
      <c r="B114" s="50"/>
      <c r="C114" s="445"/>
      <c r="D114" s="445"/>
      <c r="E114" s="445"/>
      <c r="F114" s="445"/>
      <c r="G114" s="445"/>
      <c r="H114" s="445"/>
      <c r="I114" s="445"/>
      <c r="J114" s="445"/>
      <c r="K114" s="445"/>
      <c r="L114" s="445"/>
      <c r="M114" s="445"/>
      <c r="N114" s="445"/>
      <c r="O114" s="445"/>
      <c r="P114" s="445"/>
      <c r="Q114" s="445"/>
      <c r="R114" s="445"/>
      <c r="S114" s="445"/>
      <c r="T114" s="445"/>
      <c r="U114" s="445"/>
      <c r="V114" s="445"/>
      <c r="W114" s="445"/>
      <c r="X114" s="445"/>
      <c r="Y114" s="445"/>
      <c r="Z114" s="445"/>
      <c r="AA114" s="446"/>
      <c r="AB114" s="446"/>
      <c r="AC114" s="446"/>
      <c r="AD114" s="446"/>
      <c r="AE114" s="446"/>
      <c r="AF114" s="446"/>
      <c r="AG114" s="446"/>
      <c r="AH114" s="446"/>
      <c r="AI114" s="446"/>
      <c r="AJ114" s="446"/>
      <c r="AK114" s="446"/>
      <c r="AL114" s="446"/>
    </row>
    <row r="115" spans="1:39" s="50" customFormat="1" ht="12.75">
      <c r="A115" s="447" t="s">
        <v>1526</v>
      </c>
      <c r="B115" s="16"/>
      <c r="C115" s="234"/>
      <c r="D115" s="234"/>
      <c r="E115" s="234"/>
      <c r="F115" s="234"/>
      <c r="G115" s="234"/>
      <c r="H115" s="234"/>
      <c r="I115" s="234"/>
      <c r="J115" s="234"/>
      <c r="K115" s="234"/>
      <c r="L115" s="234"/>
      <c r="M115" s="234"/>
      <c r="N115" s="234"/>
      <c r="O115" s="234"/>
      <c r="P115" s="234"/>
      <c r="Q115" s="234"/>
      <c r="R115" s="234"/>
      <c r="S115" s="234"/>
      <c r="T115" s="234"/>
      <c r="U115" s="234"/>
      <c r="V115" s="234"/>
      <c r="W115" s="234"/>
      <c r="X115" s="234"/>
      <c r="Y115" s="234"/>
      <c r="Z115" s="234"/>
      <c r="AA115" s="41"/>
      <c r="AB115" s="41"/>
      <c r="AC115" s="41"/>
      <c r="AD115" s="41"/>
      <c r="AE115" s="41"/>
      <c r="AF115" s="41"/>
      <c r="AG115" s="41"/>
      <c r="AH115" s="41"/>
      <c r="AI115" s="41"/>
      <c r="AJ115" s="41"/>
      <c r="AK115" s="41"/>
      <c r="AL115" s="41"/>
    </row>
    <row r="116" spans="1:39" ht="12.75">
      <c r="A116" s="445" t="s">
        <v>1527</v>
      </c>
    </row>
    <row r="117" spans="1:39" ht="12.75">
      <c r="A117" s="445" t="s">
        <v>1528</v>
      </c>
      <c r="C117" s="234"/>
      <c r="D117" s="234"/>
      <c r="E117" s="234"/>
      <c r="F117" s="234"/>
      <c r="G117" s="234"/>
      <c r="H117" s="234"/>
      <c r="I117" s="234"/>
      <c r="J117" s="234"/>
      <c r="K117" s="234"/>
      <c r="L117" s="234"/>
      <c r="M117" s="234"/>
      <c r="N117" s="234"/>
      <c r="O117" s="234"/>
      <c r="P117" s="234"/>
      <c r="Q117" s="234"/>
      <c r="R117" s="234"/>
      <c r="S117" s="234"/>
      <c r="T117" s="234"/>
      <c r="U117" s="234"/>
      <c r="V117" s="234"/>
      <c r="W117" s="234"/>
      <c r="X117" s="234"/>
      <c r="Y117" s="234"/>
      <c r="Z117" s="234"/>
      <c r="AA117" s="41"/>
      <c r="AB117" s="41"/>
      <c r="AC117" s="41"/>
      <c r="AD117" s="41"/>
      <c r="AE117" s="41"/>
      <c r="AF117" s="41"/>
      <c r="AG117" s="41"/>
      <c r="AH117" s="41"/>
      <c r="AI117" s="41"/>
      <c r="AJ117" s="41"/>
      <c r="AK117" s="41"/>
      <c r="AL117" s="41"/>
    </row>
    <row r="118" spans="1:39" ht="12.75">
      <c r="A118" s="1153" t="s">
        <v>1529</v>
      </c>
      <c r="C118" s="234"/>
      <c r="D118" s="234"/>
      <c r="E118" s="234"/>
      <c r="F118" s="234"/>
      <c r="G118" s="234"/>
      <c r="H118" s="234"/>
      <c r="I118" s="234"/>
      <c r="J118" s="234"/>
      <c r="K118" s="234"/>
      <c r="L118" s="234"/>
      <c r="M118" s="234"/>
      <c r="N118" s="234"/>
      <c r="O118" s="234"/>
      <c r="P118" s="234"/>
      <c r="Q118" s="234"/>
      <c r="R118" s="234"/>
      <c r="S118" s="234"/>
      <c r="T118" s="234"/>
      <c r="U118" s="234"/>
      <c r="V118" s="234"/>
      <c r="W118" s="234"/>
      <c r="X118" s="234"/>
      <c r="Y118" s="234"/>
      <c r="Z118" s="234"/>
      <c r="AA118" s="41"/>
      <c r="AB118" s="41"/>
      <c r="AC118" s="41"/>
      <c r="AD118" s="41"/>
      <c r="AE118" s="41"/>
      <c r="AF118" s="41"/>
      <c r="AG118" s="41"/>
      <c r="AH118" s="41"/>
      <c r="AI118" s="41"/>
      <c r="AJ118" s="41"/>
      <c r="AK118" s="41"/>
      <c r="AL118" s="41"/>
    </row>
    <row r="119" spans="1:39" ht="12.75">
      <c r="C119" s="234"/>
      <c r="D119" s="234"/>
      <c r="E119" s="234"/>
      <c r="F119" s="234"/>
      <c r="G119" s="234"/>
      <c r="H119" s="234"/>
      <c r="I119" s="234"/>
      <c r="J119" s="234"/>
      <c r="K119" s="234"/>
      <c r="L119" s="234"/>
      <c r="M119" s="234"/>
      <c r="N119" s="234"/>
      <c r="O119" s="234"/>
      <c r="P119" s="234"/>
      <c r="Q119" s="234"/>
      <c r="R119" s="234"/>
      <c r="S119" s="234"/>
      <c r="T119" s="234"/>
      <c r="U119" s="234"/>
      <c r="V119" s="234"/>
      <c r="W119" s="234"/>
      <c r="X119" s="234"/>
      <c r="Y119" s="234"/>
      <c r="Z119" s="234"/>
      <c r="AA119" s="41"/>
      <c r="AB119" s="41"/>
      <c r="AC119" s="41"/>
      <c r="AD119" s="41"/>
      <c r="AE119" s="41"/>
      <c r="AF119" s="41"/>
      <c r="AG119" s="41"/>
      <c r="AH119" s="41"/>
      <c r="AI119" s="41"/>
      <c r="AJ119" s="41"/>
      <c r="AK119" s="41"/>
      <c r="AL119" s="41"/>
    </row>
    <row r="120" spans="1:39" ht="12.75">
      <c r="A120" s="234" t="s">
        <v>72</v>
      </c>
      <c r="C120" s="234"/>
      <c r="D120" s="234"/>
      <c r="E120" s="234"/>
      <c r="F120" s="234"/>
      <c r="G120" s="234"/>
      <c r="H120" s="234"/>
      <c r="I120" s="234"/>
      <c r="J120" s="234"/>
      <c r="K120" s="234"/>
      <c r="L120" s="234"/>
      <c r="M120" s="234"/>
      <c r="N120" s="234"/>
      <c r="O120" s="234"/>
      <c r="P120" s="234"/>
      <c r="Q120" s="234"/>
      <c r="R120" s="234"/>
      <c r="S120" s="234"/>
      <c r="T120" s="234"/>
      <c r="U120" s="234"/>
      <c r="V120" s="234"/>
      <c r="W120" s="234"/>
      <c r="X120" s="234"/>
      <c r="Y120" s="234"/>
      <c r="Z120" s="234"/>
      <c r="AA120" s="41"/>
      <c r="AB120" s="41"/>
      <c r="AC120" s="41"/>
      <c r="AD120" s="41"/>
      <c r="AE120" s="41"/>
      <c r="AF120" s="41"/>
      <c r="AG120" s="41"/>
      <c r="AH120" s="41"/>
      <c r="AI120" s="41"/>
      <c r="AJ120" s="41"/>
      <c r="AK120" s="41"/>
      <c r="AL120" s="41"/>
    </row>
    <row r="121" spans="1:39" ht="12.75">
      <c r="A121" s="234" t="s">
        <v>73</v>
      </c>
      <c r="C121" s="234"/>
      <c r="D121" s="234"/>
      <c r="E121" s="234"/>
      <c r="F121" s="234"/>
      <c r="G121" s="234"/>
      <c r="H121" s="234"/>
      <c r="I121" s="234"/>
      <c r="J121" s="234"/>
      <c r="K121" s="234"/>
      <c r="L121" s="234"/>
      <c r="M121" s="234"/>
      <c r="N121" s="234"/>
      <c r="O121" s="234"/>
      <c r="P121" s="234"/>
      <c r="Q121" s="234"/>
      <c r="R121" s="234"/>
      <c r="S121" s="234"/>
      <c r="T121" s="234"/>
      <c r="U121" s="234"/>
      <c r="V121" s="234"/>
      <c r="W121" s="234"/>
      <c r="X121" s="234"/>
      <c r="Y121" s="234"/>
      <c r="Z121" s="234"/>
      <c r="AA121" s="41"/>
      <c r="AB121" s="41"/>
      <c r="AC121" s="41"/>
      <c r="AD121" s="41"/>
      <c r="AE121" s="41"/>
      <c r="AF121" s="41"/>
      <c r="AG121" s="41"/>
      <c r="AH121" s="41"/>
      <c r="AI121" s="41"/>
      <c r="AJ121" s="41"/>
      <c r="AK121" s="41"/>
      <c r="AL121" s="41"/>
    </row>
    <row r="122" spans="1:39" ht="12.75">
      <c r="A122" s="234" t="s">
        <v>1011</v>
      </c>
      <c r="C122" s="234"/>
      <c r="D122" s="234"/>
      <c r="E122" s="234"/>
      <c r="F122" s="234"/>
      <c r="G122" s="234"/>
      <c r="H122" s="234"/>
      <c r="I122" s="234"/>
      <c r="J122" s="234"/>
      <c r="K122" s="234"/>
      <c r="L122" s="234"/>
      <c r="M122" s="234"/>
      <c r="N122" s="234"/>
      <c r="O122" s="234"/>
      <c r="P122" s="234"/>
      <c r="Q122" s="234"/>
      <c r="R122" s="234"/>
      <c r="S122" s="234"/>
      <c r="T122" s="234"/>
      <c r="U122" s="234"/>
      <c r="V122" s="234"/>
      <c r="W122" s="234"/>
      <c r="X122" s="234"/>
      <c r="Y122" s="234"/>
      <c r="Z122" s="234"/>
      <c r="AA122" s="41"/>
      <c r="AB122" s="41"/>
      <c r="AC122" s="41"/>
      <c r="AD122" s="41"/>
      <c r="AE122" s="41"/>
      <c r="AF122" s="41"/>
      <c r="AG122" s="41"/>
      <c r="AH122" s="41"/>
      <c r="AI122" s="41"/>
      <c r="AJ122" s="41"/>
      <c r="AK122" s="41"/>
      <c r="AL122" s="41"/>
    </row>
    <row r="123" spans="1:39" ht="12.75"/>
    <row r="124" spans="1:39" ht="12.75">
      <c r="A124" s="234" t="s">
        <v>1012</v>
      </c>
    </row>
    <row r="125" spans="1:39" ht="12.75">
      <c r="A125" s="234" t="s">
        <v>1173</v>
      </c>
      <c r="V125" s="72"/>
      <c r="W125" s="72"/>
      <c r="AL125" s="72"/>
    </row>
    <row r="126" spans="1:39" ht="12.75">
      <c r="A126" s="72"/>
      <c r="B126" s="72"/>
      <c r="AL126" s="72"/>
    </row>
    <row r="127" spans="1:39" ht="12.75">
      <c r="A127" s="72"/>
      <c r="B127" s="72"/>
      <c r="AL127" s="72"/>
    </row>
    <row r="128" spans="1:39" ht="12.75">
      <c r="A128" s="72"/>
      <c r="B128" s="72"/>
      <c r="C128" s="72" t="s">
        <v>466</v>
      </c>
      <c r="E128" s="72"/>
      <c r="F128" s="72"/>
      <c r="G128" s="1807">
        <v>1</v>
      </c>
      <c r="H128" s="1807"/>
      <c r="I128" s="72" t="s">
        <v>467</v>
      </c>
      <c r="J128" s="72"/>
      <c r="L128" s="1805" t="s">
        <v>2398</v>
      </c>
      <c r="M128" s="1806"/>
      <c r="N128" s="1806"/>
      <c r="O128" s="72" t="s">
        <v>2279</v>
      </c>
      <c r="P128" s="72"/>
      <c r="Q128" s="72"/>
      <c r="R128" s="72"/>
      <c r="S128" s="72"/>
      <c r="T128" s="72"/>
      <c r="U128" s="72"/>
      <c r="V128" s="72"/>
      <c r="W128" s="72"/>
      <c r="X128" s="72" t="s">
        <v>469</v>
      </c>
      <c r="Y128" s="1410"/>
      <c r="Z128" s="1410"/>
      <c r="AA128" s="1410"/>
      <c r="AB128" s="1410"/>
      <c r="AC128" s="1410"/>
      <c r="AD128" s="1410"/>
      <c r="AE128" s="1410"/>
      <c r="AF128" s="1410"/>
      <c r="AG128" s="1410"/>
      <c r="AH128" s="1410"/>
      <c r="AI128" s="1410"/>
      <c r="AJ128" s="1410"/>
      <c r="AK128" s="1410"/>
      <c r="AL128" s="72"/>
    </row>
    <row r="129" spans="1:56" ht="12.75">
      <c r="A129" s="72"/>
      <c r="B129" s="72"/>
      <c r="C129" s="72"/>
      <c r="D129" s="72"/>
      <c r="E129" s="72"/>
      <c r="F129" s="72"/>
      <c r="G129" s="72"/>
      <c r="H129" s="72"/>
      <c r="I129" s="72"/>
      <c r="J129" s="72"/>
      <c r="K129" s="72"/>
      <c r="L129" s="72"/>
      <c r="M129" s="72"/>
      <c r="N129" s="72"/>
      <c r="O129" s="72"/>
      <c r="P129" s="72"/>
      <c r="Q129" s="72"/>
      <c r="R129" s="72"/>
      <c r="S129" s="72"/>
      <c r="T129" s="72"/>
      <c r="U129" s="72"/>
      <c r="V129" s="72"/>
      <c r="W129" s="72"/>
      <c r="X129" s="72"/>
      <c r="Y129" s="72"/>
      <c r="Z129" s="72" t="s">
        <v>470</v>
      </c>
      <c r="AA129" s="72"/>
      <c r="AB129" s="72"/>
      <c r="AC129" s="72"/>
      <c r="AD129" s="72"/>
      <c r="AE129" s="72"/>
      <c r="AF129" s="72"/>
      <c r="AG129" s="72"/>
      <c r="AH129" s="72"/>
      <c r="AI129" s="72"/>
      <c r="AJ129" s="72"/>
      <c r="AK129" s="72"/>
      <c r="AL129" s="72"/>
    </row>
    <row r="130" spans="1:56" ht="12.75">
      <c r="A130" s="72"/>
      <c r="B130" s="72"/>
      <c r="C130" s="1805" t="s">
        <v>454</v>
      </c>
      <c r="D130" s="1806"/>
      <c r="E130" s="1806"/>
      <c r="F130" s="1806"/>
      <c r="G130" s="1806"/>
      <c r="H130" s="1806"/>
      <c r="I130" s="1806"/>
      <c r="J130" s="1806"/>
      <c r="K130" s="1806"/>
      <c r="L130" s="515" t="s">
        <v>468</v>
      </c>
      <c r="M130" s="72"/>
      <c r="O130" s="72"/>
      <c r="P130" s="72"/>
      <c r="Q130" s="72"/>
      <c r="R130" s="72"/>
      <c r="S130" s="72"/>
      <c r="T130" s="72"/>
      <c r="U130" s="72"/>
      <c r="V130" s="72"/>
      <c r="W130" s="72"/>
      <c r="X130" s="72"/>
      <c r="AL130" s="72"/>
    </row>
    <row r="131" spans="1:56" ht="12.75">
      <c r="A131" s="72"/>
      <c r="B131" s="72"/>
      <c r="C131" s="72"/>
      <c r="D131" s="72"/>
      <c r="E131" s="72"/>
      <c r="F131" s="72"/>
      <c r="G131" s="72"/>
      <c r="H131" s="72"/>
      <c r="I131" s="72"/>
      <c r="J131" s="72"/>
      <c r="K131" s="72"/>
      <c r="L131" s="72"/>
      <c r="M131" s="72"/>
      <c r="N131" s="72"/>
      <c r="O131" s="72"/>
      <c r="P131" s="72"/>
      <c r="Q131" s="72"/>
      <c r="R131" s="72"/>
      <c r="S131" s="72"/>
      <c r="T131" s="72"/>
      <c r="U131" s="72"/>
      <c r="V131" s="72"/>
      <c r="W131" s="72"/>
      <c r="X131" s="72"/>
      <c r="Y131" s="1597" t="s">
        <v>2399</v>
      </c>
      <c r="Z131" s="1729"/>
      <c r="AA131" s="1729"/>
      <c r="AB131" s="1729"/>
      <c r="AC131" s="1729"/>
      <c r="AD131" s="1729"/>
      <c r="AE131" s="1729"/>
      <c r="AF131" s="1729"/>
      <c r="AG131" s="1729"/>
      <c r="AH131" s="1729"/>
      <c r="AI131" s="1729"/>
      <c r="AJ131" s="1729"/>
      <c r="AK131" s="1729"/>
      <c r="AL131" s="72"/>
    </row>
    <row r="132" spans="1:56" ht="12.75">
      <c r="A132" s="72"/>
      <c r="B132" s="72"/>
      <c r="C132" s="72"/>
      <c r="D132" s="72"/>
      <c r="E132" s="72"/>
      <c r="F132" s="72"/>
      <c r="G132" s="72"/>
      <c r="H132" s="72"/>
      <c r="I132" s="72"/>
      <c r="J132" s="72"/>
      <c r="K132" s="72"/>
      <c r="L132" s="72"/>
      <c r="M132" s="72"/>
      <c r="N132" s="72"/>
      <c r="O132" s="72"/>
      <c r="P132" s="72"/>
      <c r="Q132" s="72"/>
      <c r="R132" s="72"/>
      <c r="S132" s="72"/>
      <c r="T132" s="72"/>
      <c r="U132" s="72"/>
      <c r="V132" s="72"/>
      <c r="W132" s="72"/>
      <c r="X132" s="72"/>
      <c r="Y132" s="72"/>
      <c r="Z132" s="72" t="s">
        <v>471</v>
      </c>
      <c r="AA132" s="72"/>
      <c r="AB132" s="72"/>
      <c r="AC132" s="72"/>
      <c r="AD132" s="72"/>
      <c r="AE132" s="72"/>
      <c r="AF132" s="72"/>
      <c r="AG132" s="72"/>
      <c r="AH132" s="72"/>
      <c r="AI132" s="72"/>
      <c r="AJ132" s="72"/>
      <c r="AK132" s="72"/>
      <c r="AL132" s="72"/>
    </row>
    <row r="133" spans="1:56" ht="12.75">
      <c r="C133" s="72"/>
      <c r="D133" s="72"/>
      <c r="E133" s="72"/>
      <c r="F133" s="72"/>
      <c r="G133" s="72"/>
      <c r="H133" s="72"/>
      <c r="I133" s="72"/>
      <c r="J133" s="72"/>
      <c r="K133" s="72"/>
      <c r="L133" s="72"/>
      <c r="M133" s="72"/>
      <c r="N133" s="72"/>
      <c r="O133" s="72"/>
      <c r="P133" s="72"/>
      <c r="Q133" s="72"/>
      <c r="R133" s="72"/>
      <c r="S133" s="72"/>
      <c r="T133" s="72"/>
      <c r="U133" s="72"/>
      <c r="V133" s="72"/>
      <c r="W133" s="72"/>
      <c r="X133" s="72"/>
    </row>
    <row r="134" spans="1:56" ht="12.75">
      <c r="A134" s="1404"/>
      <c r="B134" s="1404"/>
      <c r="C134" s="72"/>
      <c r="D134" s="72"/>
      <c r="E134" s="72"/>
      <c r="F134" s="72"/>
      <c r="G134" s="72"/>
      <c r="H134" s="72"/>
      <c r="I134" s="72"/>
      <c r="J134" s="72"/>
      <c r="K134" s="72"/>
      <c r="L134" s="72"/>
      <c r="M134" s="72"/>
      <c r="N134" s="72"/>
      <c r="O134" s="72"/>
      <c r="P134" s="72"/>
      <c r="Q134" s="72"/>
      <c r="R134" s="72"/>
      <c r="S134" s="72"/>
      <c r="T134" s="72"/>
      <c r="U134" s="72"/>
      <c r="V134" s="72"/>
      <c r="W134" s="72"/>
      <c r="X134" s="72"/>
      <c r="Y134" s="1597" t="s">
        <v>2400</v>
      </c>
      <c r="Z134" s="1729"/>
      <c r="AA134" s="1729"/>
      <c r="AB134" s="1729"/>
      <c r="AC134" s="1729"/>
      <c r="AD134" s="1729"/>
      <c r="AE134" s="1729"/>
      <c r="AF134" s="1729"/>
      <c r="AG134" s="1729"/>
      <c r="AH134" s="1729"/>
      <c r="AI134" s="1729"/>
      <c r="AJ134" s="1729"/>
      <c r="AK134" s="1729"/>
      <c r="AL134" s="1395"/>
      <c r="AM134" s="1395"/>
      <c r="AN134" s="1395"/>
      <c r="AO134" s="1395"/>
      <c r="AP134" s="1395"/>
      <c r="AQ134" s="1395"/>
      <c r="AR134" s="1395"/>
      <c r="AS134" s="1395"/>
      <c r="AT134" s="1395"/>
      <c r="AU134" s="1395"/>
      <c r="AV134" s="1395"/>
      <c r="AW134" s="1395"/>
      <c r="AX134" s="1395"/>
      <c r="AY134" s="1395"/>
      <c r="AZ134" s="1395"/>
      <c r="BA134" s="1395"/>
      <c r="BB134" s="1395"/>
      <c r="BC134" s="1395"/>
      <c r="BD134" s="1395"/>
    </row>
    <row r="135" spans="1:56" s="8" customFormat="1" ht="12.75">
      <c r="A135" s="810"/>
      <c r="C135" s="72"/>
      <c r="D135" s="72"/>
      <c r="E135" s="72"/>
      <c r="F135" s="72"/>
      <c r="G135" s="72"/>
      <c r="H135" s="72"/>
      <c r="I135" s="72"/>
      <c r="J135" s="72"/>
      <c r="K135" s="72"/>
      <c r="L135" s="72"/>
      <c r="M135" s="72"/>
      <c r="N135" s="72"/>
      <c r="O135" s="72"/>
      <c r="P135" s="72"/>
      <c r="Q135" s="72"/>
      <c r="R135" s="72"/>
      <c r="S135" s="72"/>
      <c r="T135" s="72"/>
      <c r="U135" s="72"/>
      <c r="V135" s="72"/>
      <c r="W135" s="72"/>
      <c r="X135" s="72"/>
      <c r="Y135" s="72"/>
      <c r="Z135" s="72" t="s">
        <v>472</v>
      </c>
      <c r="AA135" s="72"/>
      <c r="AB135" s="72"/>
      <c r="AC135" s="72"/>
      <c r="AD135" s="72"/>
      <c r="AE135" s="72"/>
      <c r="AF135" s="72"/>
      <c r="AG135" s="72"/>
      <c r="AH135" s="72"/>
      <c r="AI135" s="72"/>
      <c r="AJ135" s="72"/>
      <c r="AK135" s="72"/>
      <c r="AL135" s="811"/>
    </row>
    <row r="136" spans="1:56" ht="12.75">
      <c r="A136" s="810"/>
      <c r="B136" s="8"/>
      <c r="AL136" s="811"/>
    </row>
    <row r="137" spans="1:56" ht="12.75">
      <c r="A137" s="72"/>
      <c r="B137" s="8"/>
      <c r="AL137" s="72"/>
    </row>
    <row r="138" spans="1:56" ht="12.75">
      <c r="A138" s="72"/>
      <c r="AL138" s="72"/>
    </row>
    <row r="139" spans="1:56" ht="12.75">
      <c r="A139" s="72"/>
      <c r="AL139" s="72"/>
    </row>
    <row r="140" spans="1:56" ht="12.75">
      <c r="A140" s="72"/>
      <c r="AL140" s="72"/>
    </row>
    <row r="141" spans="1:56" ht="12.75">
      <c r="A141" s="72"/>
      <c r="AL141" s="72"/>
    </row>
    <row r="142" spans="1:56" ht="12.75" customHeight="1">
      <c r="A142" s="72"/>
      <c r="AL142" s="72"/>
    </row>
    <row r="143" spans="1:56" ht="12.75">
      <c r="A143" s="72"/>
      <c r="AL143" s="72"/>
    </row>
    <row r="144" spans="1:56" ht="12.75">
      <c r="A144" s="72"/>
      <c r="AL144" s="72"/>
    </row>
    <row r="145" spans="1:38" ht="12.75">
      <c r="A145" s="72"/>
    </row>
    <row r="146" spans="1:38" ht="12.75">
      <c r="A146" s="72"/>
      <c r="AL146" s="72"/>
    </row>
    <row r="147" spans="1:38" ht="12.75">
      <c r="A147" s="72"/>
      <c r="AL147" s="72"/>
    </row>
    <row r="148" spans="1:38" ht="12.75">
      <c r="A148" s="72"/>
      <c r="AL148" s="72"/>
    </row>
    <row r="149" spans="1:38" ht="12.75">
      <c r="A149" s="72"/>
      <c r="C149" s="72"/>
      <c r="D149" s="8"/>
      <c r="E149" s="8"/>
      <c r="F149" s="8"/>
      <c r="G149" s="8"/>
      <c r="H149" s="8"/>
      <c r="I149" s="8"/>
      <c r="J149" s="8"/>
      <c r="K149" s="8"/>
      <c r="L149" s="8"/>
      <c r="M149" s="8"/>
      <c r="N149" s="8"/>
      <c r="O149" s="8"/>
      <c r="P149" s="8"/>
      <c r="Q149" s="8"/>
      <c r="R149" s="8"/>
      <c r="S149" s="8"/>
      <c r="T149" s="8"/>
      <c r="U149" s="8"/>
      <c r="V149" s="8"/>
      <c r="W149" s="72"/>
      <c r="X149" s="72"/>
      <c r="Y149" s="72"/>
      <c r="Z149" s="72"/>
      <c r="AA149" s="72"/>
      <c r="AB149" s="72"/>
      <c r="AC149" s="72"/>
      <c r="AD149" s="72"/>
      <c r="AE149" s="72"/>
      <c r="AF149" s="72"/>
      <c r="AG149" s="72"/>
      <c r="AH149" s="72"/>
      <c r="AI149" s="72"/>
      <c r="AJ149" s="72"/>
      <c r="AK149" s="72"/>
      <c r="AL149" s="72"/>
    </row>
    <row r="150" spans="1:38" ht="12.75">
      <c r="A150" s="72"/>
      <c r="D150" s="342"/>
      <c r="E150" s="342"/>
      <c r="F150" s="342"/>
      <c r="G150" s="342"/>
      <c r="H150" s="342"/>
      <c r="I150" s="342"/>
      <c r="J150" s="342"/>
      <c r="K150" s="342"/>
      <c r="L150" s="342"/>
      <c r="M150" s="342"/>
      <c r="N150" s="342"/>
      <c r="O150" s="342"/>
      <c r="P150" s="342"/>
      <c r="Q150" s="342"/>
      <c r="R150" s="342"/>
      <c r="S150" s="342"/>
      <c r="T150" s="342"/>
      <c r="U150" s="342"/>
      <c r="V150" s="342"/>
      <c r="W150" s="342"/>
      <c r="X150" s="342"/>
      <c r="Y150" s="342"/>
      <c r="Z150" s="342"/>
      <c r="AA150" s="342"/>
      <c r="AB150" s="342"/>
      <c r="AC150" s="342"/>
      <c r="AD150" s="342"/>
      <c r="AE150" s="342"/>
      <c r="AF150" s="342"/>
      <c r="AG150" s="342"/>
      <c r="AH150" s="342"/>
      <c r="AI150" s="342"/>
      <c r="AJ150" s="342"/>
      <c r="AK150" s="72"/>
      <c r="AL150" s="72"/>
    </row>
    <row r="151" spans="1:38" ht="12.75">
      <c r="A151" s="72"/>
      <c r="C151" s="342"/>
      <c r="D151" s="342"/>
      <c r="E151" s="342"/>
      <c r="F151" s="342"/>
      <c r="G151" s="342"/>
      <c r="H151" s="342"/>
      <c r="I151" s="342"/>
      <c r="J151" s="342"/>
      <c r="K151" s="72"/>
      <c r="L151" s="72"/>
      <c r="M151" s="72"/>
      <c r="N151" s="72"/>
      <c r="O151" s="72"/>
      <c r="P151" s="72"/>
      <c r="Q151" s="72"/>
      <c r="R151" s="72"/>
      <c r="S151" s="72"/>
      <c r="T151" s="72"/>
      <c r="U151" s="72"/>
      <c r="V151" s="72"/>
      <c r="W151" s="72"/>
      <c r="X151" s="72"/>
      <c r="Y151" s="72"/>
      <c r="Z151" s="72"/>
      <c r="AA151" s="72"/>
      <c r="AB151" s="72"/>
      <c r="AC151" s="72"/>
      <c r="AD151" s="72"/>
      <c r="AE151" s="72"/>
      <c r="AF151" s="72"/>
      <c r="AG151" s="72"/>
      <c r="AH151" s="72"/>
      <c r="AI151" s="342"/>
      <c r="AJ151" s="342"/>
      <c r="AK151" s="72"/>
      <c r="AL151" s="72"/>
    </row>
    <row r="152" spans="1:38" ht="12.75">
      <c r="A152" s="72"/>
      <c r="C152" s="342"/>
      <c r="D152" s="342"/>
      <c r="E152" s="342"/>
      <c r="F152" s="342"/>
      <c r="G152" s="342"/>
      <c r="H152" s="342"/>
      <c r="I152" s="342"/>
      <c r="J152" s="34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342"/>
      <c r="AJ152" s="342"/>
      <c r="AK152" s="72"/>
      <c r="AL152" s="72"/>
    </row>
    <row r="153" spans="1:38" ht="12.75">
      <c r="A153" s="72"/>
      <c r="D153" s="342"/>
      <c r="E153" s="342"/>
      <c r="F153" s="342"/>
      <c r="G153" s="342"/>
      <c r="H153" s="342"/>
      <c r="I153" s="342"/>
      <c r="J153" s="342"/>
      <c r="K153" s="72"/>
      <c r="L153" s="72"/>
      <c r="M153" s="72"/>
      <c r="N153" s="72"/>
      <c r="O153" s="72"/>
      <c r="P153" s="72"/>
      <c r="Q153" s="72"/>
      <c r="R153" s="72"/>
      <c r="S153" s="72"/>
      <c r="T153" s="72"/>
      <c r="U153" s="72"/>
      <c r="V153" s="72"/>
      <c r="W153" s="72"/>
      <c r="X153" s="72"/>
      <c r="Y153" s="72"/>
      <c r="Z153" s="72"/>
      <c r="AA153" s="72"/>
      <c r="AB153" s="72"/>
      <c r="AC153" s="72"/>
      <c r="AD153" s="72"/>
      <c r="AE153" s="72"/>
      <c r="AF153" s="72"/>
      <c r="AG153" s="72"/>
      <c r="AH153" s="72"/>
      <c r="AI153" s="342"/>
      <c r="AJ153" s="342"/>
      <c r="AK153" s="72"/>
      <c r="AL153" s="72"/>
    </row>
    <row r="154" spans="1:38" ht="12.75" customHeight="1">
      <c r="A154" s="72"/>
      <c r="D154" s="72"/>
      <c r="E154" s="72"/>
      <c r="F154" s="72"/>
      <c r="G154" s="72"/>
      <c r="H154" s="72"/>
      <c r="I154" s="72"/>
      <c r="J154" s="72"/>
      <c r="K154" s="72"/>
      <c r="L154" s="72"/>
      <c r="M154" s="72"/>
      <c r="N154" s="72"/>
      <c r="O154" s="72"/>
      <c r="P154" s="72"/>
      <c r="Q154" s="72"/>
      <c r="R154" s="72"/>
      <c r="S154" s="72"/>
      <c r="T154" s="72"/>
      <c r="U154" s="72"/>
      <c r="V154" s="72"/>
      <c r="W154" s="72"/>
      <c r="X154" s="72"/>
      <c r="Y154" s="72"/>
      <c r="Z154" s="72"/>
      <c r="AA154" s="72"/>
      <c r="AB154" s="72"/>
      <c r="AC154" s="72"/>
      <c r="AD154" s="72"/>
      <c r="AE154" s="72"/>
      <c r="AF154" s="72"/>
      <c r="AG154" s="72"/>
      <c r="AH154" s="72"/>
      <c r="AI154" s="72"/>
      <c r="AJ154" s="72"/>
      <c r="AK154" s="72"/>
      <c r="AL154" s="72"/>
    </row>
    <row r="155" spans="1:38" ht="12.75" customHeight="1">
      <c r="A155" s="72"/>
      <c r="D155" s="72"/>
      <c r="E155" s="72"/>
      <c r="F155" s="72"/>
      <c r="G155" s="72"/>
      <c r="H155" s="72"/>
      <c r="I155" s="72"/>
      <c r="J155" s="72"/>
      <c r="K155" s="72"/>
      <c r="L155" s="72"/>
      <c r="M155" s="72"/>
      <c r="N155" s="72"/>
      <c r="O155" s="72"/>
      <c r="P155" s="72"/>
      <c r="Q155" s="72"/>
      <c r="R155" s="72"/>
      <c r="S155" s="72"/>
      <c r="T155" s="72"/>
      <c r="U155" s="72"/>
      <c r="V155" s="72"/>
      <c r="W155" s="72"/>
      <c r="X155" s="72"/>
      <c r="Y155" s="72"/>
      <c r="Z155" s="72"/>
      <c r="AA155" s="72"/>
      <c r="AB155" s="72"/>
      <c r="AC155" s="72"/>
      <c r="AD155" s="72"/>
      <c r="AE155" s="72"/>
      <c r="AF155" s="72"/>
      <c r="AG155" s="72"/>
      <c r="AH155" s="72"/>
      <c r="AI155" s="72"/>
      <c r="AJ155" s="72"/>
      <c r="AK155" s="72"/>
      <c r="AL155" s="72"/>
    </row>
    <row r="156" spans="1:38" ht="12.75" customHeight="1">
      <c r="A156" s="72"/>
      <c r="D156" s="72"/>
      <c r="E156" s="72"/>
      <c r="F156" s="72"/>
      <c r="G156" s="72"/>
      <c r="H156" s="72"/>
      <c r="I156" s="72"/>
      <c r="J156" s="72"/>
      <c r="K156" s="72"/>
      <c r="L156" s="72"/>
      <c r="M156" s="72"/>
      <c r="N156" s="72"/>
      <c r="O156" s="72"/>
      <c r="P156" s="72"/>
      <c r="Q156" s="72"/>
      <c r="R156" s="72"/>
      <c r="S156" s="72"/>
      <c r="T156" s="72"/>
      <c r="U156" s="72"/>
      <c r="V156" s="72"/>
      <c r="W156" s="72"/>
      <c r="X156" s="72"/>
      <c r="Y156" s="72"/>
      <c r="Z156" s="72"/>
      <c r="AA156" s="72"/>
      <c r="AB156" s="72"/>
      <c r="AC156" s="72"/>
      <c r="AD156" s="72"/>
      <c r="AE156" s="72"/>
      <c r="AF156" s="72"/>
      <c r="AG156" s="72"/>
      <c r="AH156" s="72"/>
      <c r="AI156" s="72"/>
      <c r="AJ156" s="72"/>
      <c r="AK156" s="72"/>
      <c r="AL156" s="72"/>
    </row>
    <row r="157" spans="1:38" ht="12.75" customHeight="1">
      <c r="A157" s="72"/>
      <c r="D157" s="72"/>
      <c r="E157" s="72"/>
      <c r="F157" s="72"/>
      <c r="G157" s="72"/>
      <c r="H157" s="72"/>
      <c r="I157" s="72"/>
      <c r="J157" s="72"/>
      <c r="K157" s="72"/>
      <c r="L157" s="72"/>
      <c r="M157" s="72"/>
      <c r="N157" s="72"/>
      <c r="O157" s="72"/>
      <c r="P157" s="72"/>
      <c r="Q157" s="72"/>
      <c r="R157" s="72"/>
      <c r="S157" s="72"/>
      <c r="T157" s="72"/>
      <c r="U157" s="72"/>
      <c r="V157" s="72"/>
      <c r="W157" s="72"/>
      <c r="X157" s="72"/>
      <c r="Y157" s="72"/>
      <c r="Z157" s="72"/>
      <c r="AA157" s="72"/>
      <c r="AB157" s="72"/>
      <c r="AC157" s="72"/>
      <c r="AD157" s="72"/>
      <c r="AE157" s="72"/>
      <c r="AF157" s="72"/>
      <c r="AG157" s="72"/>
      <c r="AH157" s="72"/>
      <c r="AI157" s="72"/>
      <c r="AJ157" s="72"/>
      <c r="AK157" s="72"/>
      <c r="AL157" s="72"/>
    </row>
    <row r="158" spans="1:38" ht="12.75" customHeight="1">
      <c r="D158" s="72"/>
      <c r="E158" s="72"/>
      <c r="F158" s="72"/>
      <c r="G158" s="72"/>
      <c r="H158" s="72"/>
      <c r="I158" s="72"/>
      <c r="J158" s="72"/>
      <c r="K158" s="72"/>
      <c r="L158" s="72"/>
      <c r="M158" s="72"/>
      <c r="N158" s="72"/>
      <c r="O158" s="72"/>
      <c r="P158" s="72"/>
      <c r="Q158" s="72"/>
      <c r="R158" s="72"/>
      <c r="S158" s="72"/>
      <c r="T158" s="72"/>
      <c r="U158" s="72"/>
      <c r="V158" s="72"/>
      <c r="W158" s="72"/>
      <c r="X158" s="72"/>
      <c r="Y158" s="72"/>
      <c r="Z158" s="72"/>
      <c r="AA158" s="72"/>
      <c r="AB158" s="72"/>
      <c r="AC158" s="72"/>
      <c r="AD158" s="72"/>
      <c r="AE158" s="72"/>
      <c r="AF158" s="72"/>
      <c r="AG158" s="72"/>
      <c r="AH158" s="72"/>
    </row>
    <row r="159" spans="1:38" ht="12.75" customHeight="1">
      <c r="D159" s="17"/>
      <c r="F159" s="17"/>
      <c r="G159" s="17"/>
      <c r="H159" s="17"/>
      <c r="I159" s="17"/>
      <c r="J159" s="17"/>
      <c r="K159" s="17"/>
      <c r="L159" s="17"/>
      <c r="M159" s="17"/>
      <c r="N159" s="17"/>
      <c r="O159" s="72"/>
      <c r="P159" s="72"/>
      <c r="Q159" s="72"/>
      <c r="R159" s="72"/>
      <c r="S159" s="72"/>
      <c r="T159" s="72"/>
      <c r="U159" s="72"/>
      <c r="V159" s="72"/>
      <c r="W159" s="72"/>
      <c r="X159" s="72"/>
      <c r="Y159" s="72"/>
      <c r="Z159" s="72"/>
      <c r="AA159" s="72"/>
      <c r="AB159" s="72"/>
      <c r="AC159" s="72"/>
      <c r="AD159" s="72"/>
      <c r="AE159" s="72"/>
      <c r="AF159" s="72"/>
      <c r="AG159" s="72"/>
      <c r="AH159" s="72"/>
    </row>
    <row r="160" spans="1:38" ht="12.75" customHeight="1">
      <c r="D160" s="42" t="s">
        <v>730</v>
      </c>
      <c r="F160" s="42"/>
      <c r="G160" s="42"/>
      <c r="H160" s="42"/>
      <c r="I160" s="42"/>
      <c r="J160" s="42"/>
      <c r="K160" s="42"/>
      <c r="L160" s="42"/>
      <c r="M160" s="42"/>
      <c r="N160" s="42"/>
      <c r="O160" s="1597" t="s">
        <v>2308</v>
      </c>
      <c r="P160" s="1597"/>
      <c r="Q160" s="1597"/>
      <c r="R160" s="1597"/>
      <c r="S160" s="1597"/>
      <c r="T160" s="1597"/>
      <c r="U160" s="1597"/>
      <c r="V160" s="1597"/>
      <c r="W160" s="1597"/>
      <c r="X160" s="1597"/>
      <c r="Y160" s="1597"/>
      <c r="Z160" s="1597"/>
      <c r="AA160" s="1597"/>
      <c r="AB160" s="1597"/>
      <c r="AC160" s="1597"/>
      <c r="AD160" s="1597"/>
      <c r="AE160" s="1597"/>
      <c r="AF160" s="1597"/>
      <c r="AG160" s="1597"/>
      <c r="AH160" s="1597"/>
    </row>
    <row r="161" spans="1:59" ht="12.75" customHeight="1">
      <c r="D161" s="768" t="s">
        <v>611</v>
      </c>
      <c r="F161" s="42"/>
      <c r="G161" s="42"/>
      <c r="H161" s="42"/>
      <c r="I161" s="42"/>
      <c r="J161" s="42"/>
      <c r="K161" s="42"/>
      <c r="L161" s="42"/>
      <c r="M161" s="42"/>
      <c r="N161" s="42"/>
      <c r="O161" s="1791" t="s">
        <v>2309</v>
      </c>
      <c r="P161" s="1791"/>
      <c r="Q161" s="1791"/>
      <c r="R161" s="1791"/>
      <c r="S161" s="1791"/>
      <c r="T161" s="1791"/>
      <c r="U161" s="1791"/>
      <c r="V161" s="1791"/>
      <c r="W161" s="1791"/>
      <c r="X161" s="1791"/>
      <c r="Y161" s="1791"/>
      <c r="Z161" s="1791"/>
      <c r="AA161" s="1791"/>
      <c r="AB161" s="1791"/>
      <c r="AC161" s="1791"/>
      <c r="AD161" s="1791"/>
      <c r="AE161" s="1791"/>
      <c r="AF161" s="1791"/>
      <c r="AG161" s="1791"/>
      <c r="AH161" s="1791"/>
      <c r="AI161" s="16" t="s">
        <v>783</v>
      </c>
    </row>
    <row r="162" spans="1:59" ht="12.75" customHeight="1">
      <c r="D162" s="17" t="s">
        <v>612</v>
      </c>
      <c r="F162" s="17"/>
      <c r="G162" s="17"/>
      <c r="H162" s="17"/>
      <c r="I162" s="17"/>
      <c r="J162" s="17"/>
      <c r="K162" s="17"/>
      <c r="L162" s="17"/>
      <c r="M162" s="17"/>
      <c r="N162" s="17"/>
      <c r="O162" s="1799" t="s">
        <v>2310</v>
      </c>
      <c r="P162" s="1800"/>
      <c r="Q162" s="1800"/>
      <c r="R162" s="1800"/>
      <c r="S162" s="1800"/>
      <c r="T162" s="1800"/>
      <c r="U162" s="1800"/>
      <c r="V162" s="1800"/>
      <c r="W162" s="1800"/>
      <c r="X162" s="1800"/>
      <c r="Y162" s="1800"/>
      <c r="Z162" s="1800"/>
      <c r="AA162" s="1800"/>
      <c r="AB162" s="1800"/>
      <c r="AC162" s="1800"/>
      <c r="AD162" s="1800"/>
      <c r="AE162" s="1800"/>
      <c r="AF162" s="1800"/>
      <c r="AG162" s="1800"/>
      <c r="AH162" s="1800"/>
    </row>
    <row r="163" spans="1:59" ht="12.75" customHeight="1">
      <c r="D163" s="42" t="s">
        <v>721</v>
      </c>
      <c r="F163" s="42"/>
      <c r="G163" s="42"/>
      <c r="H163" s="42"/>
      <c r="I163" s="42"/>
      <c r="J163" s="42"/>
      <c r="K163" s="42"/>
      <c r="L163" s="42"/>
      <c r="M163" s="42"/>
      <c r="N163" s="42"/>
      <c r="O163" s="1597" t="s">
        <v>2311</v>
      </c>
      <c r="P163" s="1599"/>
      <c r="Q163" s="1599"/>
      <c r="R163" s="1599"/>
      <c r="S163" s="1599"/>
      <c r="T163" s="1599"/>
      <c r="U163" s="1599"/>
      <c r="V163" s="1599"/>
      <c r="W163" s="1599"/>
      <c r="X163" s="1599"/>
      <c r="Y163" s="1599"/>
      <c r="Z163" s="1599"/>
      <c r="AA163" s="1599"/>
      <c r="AB163" s="1599"/>
      <c r="AC163" s="1599"/>
      <c r="AD163" s="1599"/>
      <c r="AE163" s="1599"/>
      <c r="AF163" s="1599"/>
      <c r="AG163" s="1599"/>
      <c r="AH163" s="1599"/>
    </row>
    <row r="164" spans="1:59" ht="12.75" customHeight="1">
      <c r="D164" s="42" t="s">
        <v>722</v>
      </c>
      <c r="F164" s="42"/>
      <c r="G164" s="42"/>
      <c r="H164" s="42"/>
      <c r="I164" s="42"/>
      <c r="J164" s="42"/>
      <c r="K164" s="42"/>
      <c r="L164" s="42"/>
      <c r="M164" s="42"/>
      <c r="N164" s="42"/>
      <c r="O164" s="1597" t="s">
        <v>2312</v>
      </c>
      <c r="P164" s="1597"/>
      <c r="Q164" s="1597"/>
      <c r="R164" s="1597"/>
      <c r="S164" s="1597"/>
      <c r="T164" s="1597"/>
      <c r="U164" s="1597"/>
      <c r="V164" s="1597"/>
      <c r="W164" s="1597"/>
      <c r="X164" s="1597"/>
      <c r="Y164" s="18"/>
      <c r="Z164" s="18"/>
      <c r="AA164" s="18"/>
      <c r="AB164" s="18"/>
      <c r="AC164" s="18"/>
      <c r="AD164" s="18"/>
      <c r="AE164" s="18"/>
      <c r="AF164" s="18"/>
    </row>
    <row r="165" spans="1:59" ht="12.75" customHeight="1">
      <c r="D165" s="42" t="s">
        <v>723</v>
      </c>
      <c r="F165" s="42"/>
      <c r="G165" s="42"/>
      <c r="H165" s="42"/>
      <c r="I165" s="42"/>
      <c r="J165" s="42"/>
      <c r="K165" s="42"/>
      <c r="L165" s="42"/>
      <c r="M165" s="42"/>
      <c r="N165" s="42"/>
      <c r="O165" s="1814">
        <v>91910</v>
      </c>
      <c r="P165" s="1814"/>
      <c r="Q165" s="1814"/>
      <c r="R165" s="1814"/>
      <c r="S165" s="19"/>
      <c r="T165" s="19"/>
      <c r="U165" s="19"/>
      <c r="V165" s="19"/>
      <c r="W165" s="19"/>
      <c r="X165" s="19"/>
      <c r="Y165" s="19"/>
      <c r="Z165" s="19"/>
      <c r="AA165" s="19"/>
      <c r="AB165" s="19"/>
      <c r="AC165" s="19"/>
      <c r="AD165" s="19"/>
      <c r="AE165" s="19"/>
      <c r="AF165" s="19"/>
    </row>
    <row r="166" spans="1:59" ht="12.75" customHeight="1">
      <c r="D166" s="42" t="s">
        <v>724</v>
      </c>
      <c r="F166" s="42"/>
      <c r="G166" s="42"/>
      <c r="H166" s="42"/>
      <c r="I166" s="42"/>
      <c r="J166" s="42"/>
      <c r="K166" s="42"/>
      <c r="L166" s="42"/>
      <c r="M166" s="42"/>
      <c r="N166" s="42"/>
      <c r="O166" s="1593" t="s">
        <v>2313</v>
      </c>
      <c r="P166" s="1594"/>
      <c r="Q166" s="1594"/>
      <c r="R166" s="1594"/>
      <c r="S166" s="1594"/>
      <c r="T166" s="1594"/>
      <c r="V166" s="283" t="s">
        <v>12</v>
      </c>
      <c r="W166" s="1815"/>
      <c r="X166" s="1815"/>
      <c r="Y166" s="20"/>
      <c r="Z166" s="20"/>
      <c r="AA166" s="20"/>
      <c r="AB166" s="20"/>
      <c r="AC166" s="20"/>
      <c r="AD166" s="20"/>
      <c r="AE166" s="20"/>
      <c r="AF166" s="20"/>
    </row>
    <row r="167" spans="1:59" ht="12.75" customHeight="1">
      <c r="D167" s="42" t="s">
        <v>725</v>
      </c>
      <c r="F167" s="42"/>
      <c r="G167" s="42"/>
      <c r="H167" s="42"/>
      <c r="I167" s="42"/>
      <c r="J167" s="42"/>
      <c r="K167" s="42"/>
      <c r="L167" s="42"/>
      <c r="M167" s="42"/>
      <c r="N167" s="42"/>
      <c r="O167" s="1593" t="s">
        <v>2314</v>
      </c>
      <c r="P167" s="1594"/>
      <c r="Q167" s="1594"/>
      <c r="R167" s="1594"/>
      <c r="S167" s="1594"/>
      <c r="T167" s="1594"/>
      <c r="U167" s="20"/>
      <c r="V167" s="20"/>
      <c r="W167" s="20"/>
      <c r="X167" s="20"/>
      <c r="Y167" s="20"/>
      <c r="Z167" s="20"/>
      <c r="AA167" s="20"/>
      <c r="AB167" s="20"/>
      <c r="AC167" s="20"/>
      <c r="AD167" s="20"/>
      <c r="AE167" s="20"/>
      <c r="AF167" s="20"/>
    </row>
    <row r="168" spans="1:59" ht="12.75" customHeight="1">
      <c r="D168" s="42" t="s">
        <v>726</v>
      </c>
      <c r="F168" s="42"/>
      <c r="G168" s="42"/>
      <c r="H168" s="42"/>
      <c r="I168" s="42"/>
      <c r="J168" s="42"/>
      <c r="K168" s="42"/>
      <c r="L168" s="42"/>
      <c r="M168" s="42"/>
      <c r="N168" s="42"/>
      <c r="O168" s="1596" t="s">
        <v>2315</v>
      </c>
      <c r="P168" s="1596"/>
      <c r="Q168" s="1596"/>
      <c r="R168" s="1596"/>
      <c r="S168" s="1596"/>
      <c r="T168" s="1596"/>
      <c r="U168" s="1596"/>
      <c r="V168" s="1596"/>
      <c r="W168" s="1596"/>
      <c r="X168" s="1596"/>
      <c r="Y168" s="1596"/>
      <c r="Z168" s="1596"/>
      <c r="AA168" s="1596"/>
      <c r="AB168" s="1596"/>
      <c r="AC168" s="1596"/>
      <c r="AD168" s="1596"/>
      <c r="AE168" s="1596"/>
      <c r="AF168" s="1596"/>
      <c r="AG168" s="1596"/>
      <c r="AH168" s="1596"/>
    </row>
    <row r="169" spans="1:59" ht="12.75" customHeight="1">
      <c r="C169" s="252"/>
      <c r="D169" s="414"/>
      <c r="E169" s="415"/>
      <c r="F169" s="414"/>
      <c r="G169" s="414"/>
      <c r="H169" s="414"/>
      <c r="I169" s="414"/>
      <c r="J169" s="414"/>
      <c r="K169" s="414"/>
      <c r="L169" s="414"/>
      <c r="M169" s="414"/>
      <c r="N169" s="414"/>
      <c r="O169" s="416"/>
      <c r="P169" s="416"/>
      <c r="Q169" s="416"/>
      <c r="R169" s="416"/>
      <c r="S169" s="416"/>
      <c r="T169" s="416"/>
      <c r="U169" s="416"/>
      <c r="V169" s="416"/>
      <c r="W169" s="416"/>
      <c r="X169" s="416"/>
      <c r="Y169" s="416"/>
      <c r="Z169" s="416"/>
      <c r="AA169" s="412"/>
      <c r="AB169" s="412"/>
      <c r="AC169" s="412"/>
      <c r="AD169" s="412"/>
      <c r="AE169" s="412"/>
      <c r="AF169" s="412"/>
      <c r="AG169" s="412"/>
      <c r="AH169" s="412"/>
      <c r="AI169" s="50"/>
      <c r="AJ169" s="50"/>
      <c r="AK169" s="50"/>
      <c r="AL169" s="50"/>
    </row>
    <row r="170" spans="1:59" ht="12.75" customHeight="1">
      <c r="C170" s="252" t="s">
        <v>783</v>
      </c>
      <c r="D170" s="413" t="s">
        <v>784</v>
      </c>
      <c r="E170" s="50"/>
      <c r="F170" s="413"/>
      <c r="G170" s="413"/>
      <c r="H170" s="413"/>
      <c r="I170" s="413"/>
      <c r="J170" s="413"/>
      <c r="K170" s="413"/>
      <c r="L170" s="413"/>
      <c r="M170" s="413"/>
      <c r="N170" s="413"/>
      <c r="O170" s="412"/>
      <c r="P170" s="412"/>
      <c r="Q170" s="412"/>
      <c r="R170" s="412"/>
      <c r="S170" s="412"/>
      <c r="T170" s="412"/>
      <c r="U170" s="412"/>
      <c r="V170" s="412"/>
      <c r="W170" s="412"/>
      <c r="X170" s="412"/>
      <c r="Y170" s="412"/>
      <c r="Z170" s="412"/>
      <c r="AA170" s="412"/>
      <c r="AB170" s="412"/>
      <c r="AC170" s="412"/>
      <c r="AD170" s="412"/>
      <c r="AE170" s="412"/>
      <c r="AF170" s="412"/>
      <c r="AG170" s="412"/>
      <c r="AH170" s="412"/>
      <c r="AI170" s="50"/>
      <c r="AJ170" s="50"/>
      <c r="AK170" s="50"/>
      <c r="AL170" s="50"/>
    </row>
    <row r="171" spans="1:59" ht="12.75" customHeight="1">
      <c r="C171" s="252"/>
      <c r="D171" s="2073" t="s">
        <v>2280</v>
      </c>
      <c r="E171" s="2073"/>
      <c r="F171" s="2073"/>
      <c r="G171" s="2073"/>
      <c r="H171" s="2073"/>
      <c r="I171" s="2073"/>
      <c r="J171" s="2073"/>
      <c r="K171" s="2073"/>
      <c r="L171" s="2073"/>
      <c r="M171" s="2073"/>
      <c r="N171" s="2073"/>
      <c r="O171" s="2073"/>
      <c r="P171" s="2073"/>
      <c r="Q171" s="2073"/>
      <c r="R171" s="2073"/>
      <c r="S171" s="2073"/>
      <c r="T171" s="2073"/>
      <c r="U171" s="2073"/>
      <c r="V171" s="2073"/>
      <c r="W171" s="2073"/>
      <c r="X171" s="2073"/>
      <c r="Y171" s="2073"/>
      <c r="Z171" s="416"/>
      <c r="AA171" s="412"/>
      <c r="AB171" s="412"/>
      <c r="AC171" s="412"/>
      <c r="AD171" s="412"/>
      <c r="AE171" s="412"/>
      <c r="AF171" s="412"/>
      <c r="AG171" s="412"/>
      <c r="AH171" s="412"/>
      <c r="AI171" s="50"/>
      <c r="AJ171" s="50"/>
      <c r="AK171" s="50"/>
      <c r="AL171" s="50"/>
    </row>
    <row r="172" spans="1:59" ht="12.75" customHeight="1"/>
    <row r="173" spans="1:59" ht="12.75">
      <c r="A173" s="1601" t="s">
        <v>429</v>
      </c>
      <c r="B173" s="1601"/>
      <c r="C173" s="1601"/>
      <c r="D173" s="1601"/>
      <c r="E173" s="1601"/>
      <c r="F173" s="1601"/>
      <c r="G173" s="1601"/>
      <c r="H173" s="1601"/>
      <c r="I173" s="1601"/>
      <c r="J173" s="1601"/>
      <c r="K173" s="1601"/>
      <c r="L173" s="1601"/>
      <c r="M173" s="1601"/>
      <c r="N173" s="1601"/>
      <c r="O173" s="1601"/>
      <c r="P173" s="1601"/>
      <c r="Q173" s="1601"/>
      <c r="R173" s="1601"/>
      <c r="S173" s="1601"/>
      <c r="T173" s="1601"/>
      <c r="U173" s="1601"/>
      <c r="V173" s="1601"/>
      <c r="W173" s="1601"/>
      <c r="X173" s="1601"/>
      <c r="Y173" s="1601"/>
      <c r="Z173" s="1601"/>
      <c r="AA173" s="1601"/>
      <c r="AB173" s="1601"/>
      <c r="AC173" s="1601"/>
      <c r="AD173" s="1601"/>
      <c r="AE173" s="1601"/>
      <c r="AF173" s="1601"/>
      <c r="AG173" s="1601"/>
      <c r="AH173" s="1601"/>
      <c r="AI173" s="1601"/>
      <c r="AJ173" s="1601"/>
      <c r="AK173" s="1601"/>
      <c r="AL173" s="1601"/>
    </row>
    <row r="174" spans="1:59" ht="12.75" customHeight="1" thickBot="1">
      <c r="A174" s="1602"/>
      <c r="B174" s="1602"/>
      <c r="C174" s="1602"/>
      <c r="D174" s="1602"/>
      <c r="E174" s="1602"/>
      <c r="F174" s="1602"/>
      <c r="G174" s="1602"/>
      <c r="H174" s="1602"/>
      <c r="I174" s="1602"/>
      <c r="J174" s="1602"/>
      <c r="K174" s="1602"/>
      <c r="L174" s="1602"/>
      <c r="M174" s="1602"/>
      <c r="N174" s="1602"/>
      <c r="O174" s="1602"/>
      <c r="P174" s="1602"/>
      <c r="Q174" s="1602"/>
      <c r="R174" s="1602"/>
      <c r="S174" s="1602"/>
      <c r="T174" s="1602"/>
      <c r="U174" s="1602"/>
      <c r="V174" s="1602"/>
      <c r="W174" s="1602"/>
      <c r="X174" s="1602"/>
      <c r="Y174" s="1602"/>
      <c r="Z174" s="1602"/>
      <c r="AA174" s="1602"/>
      <c r="AB174" s="1602"/>
      <c r="AC174" s="1602"/>
      <c r="AD174" s="1602"/>
      <c r="AE174" s="1602"/>
      <c r="AF174" s="1602"/>
      <c r="AG174" s="1602"/>
      <c r="AH174" s="1602"/>
      <c r="AI174" s="1602"/>
      <c r="AJ174" s="1602"/>
      <c r="AK174" s="1602"/>
      <c r="AL174" s="1602"/>
      <c r="AM174" s="35"/>
    </row>
    <row r="175" spans="1:59" ht="13.5" thickTop="1">
      <c r="A175" s="35"/>
      <c r="B175" s="35"/>
      <c r="C175" s="35"/>
      <c r="D175" s="35"/>
      <c r="E175" s="35"/>
      <c r="F175" s="35"/>
      <c r="G175" s="3"/>
      <c r="H175" s="35"/>
      <c r="AK175" s="3"/>
      <c r="AL175" s="3"/>
      <c r="AM175" s="35"/>
    </row>
    <row r="176" spans="1:59" ht="12.75">
      <c r="A176" s="48" t="s">
        <v>727</v>
      </c>
      <c r="C176" s="48" t="s">
        <v>728</v>
      </c>
      <c r="D176" s="3"/>
      <c r="E176" s="3"/>
      <c r="F176" s="3"/>
      <c r="G176" s="3"/>
      <c r="H176" s="3"/>
      <c r="I176" s="3"/>
      <c r="T176" s="3"/>
      <c r="U176" s="3"/>
      <c r="V176" s="3"/>
      <c r="W176" s="3"/>
      <c r="X176" s="3"/>
      <c r="Y176" s="3"/>
      <c r="Z176" s="3"/>
      <c r="AA176" s="3"/>
      <c r="AB176" s="3"/>
      <c r="AC176" s="3"/>
      <c r="AD176" s="3"/>
      <c r="AE176" s="3"/>
      <c r="AF176" s="3"/>
      <c r="AH176" s="3"/>
      <c r="AJ176" s="3"/>
      <c r="AK176" s="3"/>
      <c r="AL176" s="3"/>
      <c r="AW176" s="16" t="s">
        <v>537</v>
      </c>
      <c r="BG176" s="16" t="s">
        <v>86</v>
      </c>
    </row>
    <row r="177" spans="1:59" ht="12.75">
      <c r="A177" s="35"/>
      <c r="C177" s="49"/>
      <c r="D177" s="50" t="s">
        <v>492</v>
      </c>
      <c r="J177" s="1825" t="s">
        <v>569</v>
      </c>
      <c r="K177" s="1825"/>
      <c r="L177" s="1825"/>
      <c r="M177" s="1825"/>
      <c r="N177" s="1825"/>
      <c r="O177" s="1825"/>
      <c r="P177" s="1825"/>
      <c r="Q177" s="1825"/>
      <c r="R177" s="1825"/>
      <c r="S177" s="1825"/>
      <c r="U177" s="51"/>
      <c r="X177" s="51"/>
      <c r="AF177" s="35"/>
      <c r="AH177" s="35"/>
      <c r="AJ177" s="3"/>
      <c r="AK177" s="3"/>
      <c r="AL177" s="3"/>
      <c r="AW177" s="16" t="s">
        <v>119</v>
      </c>
      <c r="BA177" s="47" t="s">
        <v>477</v>
      </c>
      <c r="BG177" s="16" t="s">
        <v>32</v>
      </c>
    </row>
    <row r="178" spans="1:59" ht="12.75">
      <c r="A178" s="35"/>
      <c r="C178" s="49"/>
      <c r="D178" s="35" t="s">
        <v>493</v>
      </c>
      <c r="E178" s="35"/>
      <c r="F178" s="35"/>
      <c r="G178" s="35"/>
      <c r="H178" s="35"/>
      <c r="I178" s="35"/>
      <c r="J178" s="35"/>
      <c r="K178" s="35"/>
      <c r="L178" s="35"/>
      <c r="M178" s="35"/>
      <c r="N178" s="35"/>
      <c r="O178" s="35"/>
      <c r="P178" s="35"/>
      <c r="Q178" s="35"/>
      <c r="R178" s="35"/>
      <c r="S178" s="35"/>
      <c r="U178" s="1630" t="s">
        <v>537</v>
      </c>
      <c r="V178" s="1630"/>
      <c r="W178" s="3"/>
      <c r="X178" s="3"/>
      <c r="Y178" s="3"/>
      <c r="Z178" s="3"/>
      <c r="AA178" s="3"/>
      <c r="AH178" s="35"/>
      <c r="AJ178" s="3"/>
      <c r="AK178" s="3"/>
      <c r="AL178" s="3"/>
      <c r="BA178" s="47" t="s">
        <v>478</v>
      </c>
      <c r="BG178" s="16" t="s">
        <v>33</v>
      </c>
    </row>
    <row r="179" spans="1:59" ht="12.75">
      <c r="A179" s="35"/>
      <c r="C179" s="17"/>
      <c r="D179" s="52"/>
      <c r="E179" s="16" t="s">
        <v>257</v>
      </c>
      <c r="O179" s="53"/>
      <c r="P179" s="35" t="s">
        <v>258</v>
      </c>
      <c r="Q179" s="35"/>
      <c r="R179" s="35"/>
      <c r="S179" s="35" t="s">
        <v>259</v>
      </c>
      <c r="U179" s="1826"/>
      <c r="V179" s="1826"/>
      <c r="W179" s="4" t="s">
        <v>260</v>
      </c>
      <c r="X179" s="1813"/>
      <c r="Y179" s="1813"/>
      <c r="Z179" s="35"/>
      <c r="AC179" s="35"/>
      <c r="AD179" s="35"/>
      <c r="AE179" s="35"/>
      <c r="AF179" s="35"/>
      <c r="AH179" s="35"/>
      <c r="AJ179" s="3"/>
      <c r="AK179" s="3"/>
      <c r="AL179" s="3"/>
      <c r="BA179" s="47" t="s">
        <v>80</v>
      </c>
      <c r="BG179" s="16" t="s">
        <v>438</v>
      </c>
    </row>
    <row r="180" spans="1:59" ht="12.75">
      <c r="A180" s="35"/>
      <c r="C180" s="17"/>
      <c r="D180" s="52"/>
      <c r="O180" s="53"/>
      <c r="P180" s="35"/>
      <c r="Q180" s="35"/>
      <c r="R180" s="35"/>
      <c r="S180" s="53"/>
      <c r="T180" s="53"/>
      <c r="U180" s="53"/>
      <c r="V180" s="53"/>
      <c r="W180" s="53"/>
      <c r="X180" s="53"/>
      <c r="Y180" s="53"/>
      <c r="Z180" s="53"/>
      <c r="AA180" s="53"/>
      <c r="AB180" s="53"/>
      <c r="AC180" s="35"/>
      <c r="AD180" s="35"/>
      <c r="AE180" s="35"/>
      <c r="AF180" s="35"/>
      <c r="AH180" s="35"/>
      <c r="AJ180" s="3"/>
      <c r="AK180" s="3"/>
      <c r="AL180" s="3"/>
      <c r="BA180" s="47" t="s">
        <v>82</v>
      </c>
      <c r="BG180" s="16" t="s">
        <v>439</v>
      </c>
    </row>
    <row r="181" spans="1:59" ht="12.75">
      <c r="A181" s="35"/>
      <c r="C181" s="54"/>
      <c r="D181" s="35" t="s">
        <v>308</v>
      </c>
      <c r="E181" s="35"/>
      <c r="F181" s="35"/>
      <c r="G181" s="35"/>
      <c r="H181" s="35"/>
      <c r="I181" s="35"/>
      <c r="J181" s="35"/>
      <c r="K181" s="35"/>
      <c r="L181" s="35"/>
      <c r="M181" s="35"/>
      <c r="N181" s="35"/>
      <c r="O181" s="35"/>
      <c r="S181" s="35"/>
      <c r="T181" s="3"/>
      <c r="U181" s="1630" t="s">
        <v>537</v>
      </c>
      <c r="V181" s="1630"/>
      <c r="W181" s="3"/>
      <c r="X181" s="3"/>
      <c r="Y181" s="3"/>
      <c r="AD181" s="35"/>
      <c r="AF181" s="35"/>
      <c r="AH181" s="35"/>
      <c r="AJ181" s="3"/>
      <c r="AK181" s="3"/>
      <c r="AL181" s="3"/>
      <c r="BA181" s="47" t="s">
        <v>83</v>
      </c>
      <c r="BG181" s="16" t="s">
        <v>440</v>
      </c>
    </row>
    <row r="182" spans="1:59" ht="12.75">
      <c r="A182" s="35"/>
      <c r="C182" s="54"/>
      <c r="D182" s="624" t="s">
        <v>1392</v>
      </c>
      <c r="AD182" s="35"/>
      <c r="AF182" s="35"/>
      <c r="AH182" s="35"/>
      <c r="AJ182" s="3"/>
      <c r="AK182" s="3"/>
      <c r="AL182" s="3"/>
      <c r="BA182" s="47" t="s">
        <v>84</v>
      </c>
      <c r="BG182" s="16" t="s">
        <v>441</v>
      </c>
    </row>
    <row r="183" spans="1:59" ht="12.75">
      <c r="A183" s="35"/>
      <c r="C183" s="54"/>
      <c r="E183" s="827" t="s">
        <v>258</v>
      </c>
      <c r="F183" s="625"/>
      <c r="G183" s="827"/>
      <c r="H183" s="827" t="s">
        <v>259</v>
      </c>
      <c r="I183" s="625"/>
      <c r="J183" s="1993"/>
      <c r="K183" s="1993"/>
      <c r="L183" s="826" t="s">
        <v>260</v>
      </c>
      <c r="M183" s="1828"/>
      <c r="N183" s="1828"/>
      <c r="O183" s="625"/>
      <c r="P183" s="625"/>
      <c r="Q183" s="625"/>
      <c r="R183" s="625"/>
      <c r="AE183" s="35"/>
      <c r="AJ183" s="3"/>
      <c r="AK183" s="3"/>
      <c r="AL183" s="3"/>
      <c r="BA183" s="47" t="s">
        <v>531</v>
      </c>
      <c r="BG183" s="16" t="s">
        <v>442</v>
      </c>
    </row>
    <row r="184" spans="1:59" ht="12.75">
      <c r="A184" s="35"/>
      <c r="C184" s="54"/>
      <c r="E184" s="777" t="s">
        <v>1393</v>
      </c>
      <c r="F184" s="625"/>
      <c r="G184" s="827"/>
      <c r="H184" s="827"/>
      <c r="I184" s="827"/>
      <c r="J184" s="827"/>
      <c r="K184" s="827"/>
      <c r="L184" s="827"/>
      <c r="N184" s="1994"/>
      <c r="O184" s="1994"/>
      <c r="P184" s="1994"/>
      <c r="Q184" s="1994"/>
      <c r="R184" s="1994"/>
      <c r="AE184" s="35"/>
      <c r="AJ184" s="3"/>
      <c r="AK184" s="3"/>
      <c r="AL184" s="3"/>
      <c r="BA184" s="47" t="s">
        <v>532</v>
      </c>
      <c r="BG184" s="16" t="s">
        <v>443</v>
      </c>
    </row>
    <row r="185" spans="1:59" ht="12.75">
      <c r="A185" s="35"/>
      <c r="C185" s="55"/>
      <c r="D185" s="3" t="s">
        <v>613</v>
      </c>
      <c r="O185" s="625"/>
      <c r="P185" s="827"/>
      <c r="Q185" s="625"/>
      <c r="R185" s="625"/>
      <c r="Y185" s="1630"/>
      <c r="Z185" s="1816"/>
      <c r="AE185" s="35"/>
      <c r="AJ185" s="3"/>
      <c r="AK185" s="3"/>
      <c r="AL185" s="3"/>
      <c r="BA185" s="47" t="s">
        <v>533</v>
      </c>
      <c r="BG185" s="16" t="s">
        <v>444</v>
      </c>
    </row>
    <row r="186" spans="1:59" ht="12.75">
      <c r="A186" s="35"/>
      <c r="C186" s="55"/>
      <c r="D186" s="57"/>
      <c r="E186" s="624" t="s">
        <v>1391</v>
      </c>
      <c r="R186" s="625"/>
      <c r="Z186" s="35"/>
      <c r="AA186" s="35"/>
      <c r="AE186" s="35"/>
      <c r="AF186" s="35"/>
      <c r="AH186" s="35"/>
      <c r="AJ186" s="3"/>
      <c r="AK186" s="3"/>
      <c r="AL186" s="3"/>
      <c r="BA186" s="47" t="s">
        <v>535</v>
      </c>
      <c r="BG186" s="16" t="s">
        <v>445</v>
      </c>
    </row>
    <row r="187" spans="1:59" ht="12.75">
      <c r="A187" s="35"/>
      <c r="C187" s="55"/>
      <c r="D187" s="56"/>
      <c r="E187" s="35"/>
      <c r="AJ187" s="3"/>
      <c r="AK187" s="3"/>
      <c r="AL187" s="3"/>
      <c r="BA187" s="47" t="s">
        <v>538</v>
      </c>
      <c r="BG187" s="16" t="s">
        <v>446</v>
      </c>
    </row>
    <row r="188" spans="1:59" ht="12.75">
      <c r="A188" s="35"/>
      <c r="C188" s="55"/>
      <c r="D188" s="1411"/>
      <c r="E188" s="35"/>
      <c r="G188" s="35"/>
      <c r="H188" s="35"/>
      <c r="I188" s="35"/>
      <c r="BA188" s="47" t="s">
        <v>539</v>
      </c>
      <c r="BG188" s="16" t="s">
        <v>447</v>
      </c>
    </row>
    <row r="189" spans="1:59" ht="12.75">
      <c r="A189" s="3"/>
      <c r="C189" s="35"/>
      <c r="D189" s="35"/>
      <c r="E189" s="35"/>
      <c r="F189" s="35"/>
      <c r="G189" s="35"/>
      <c r="H189" s="35"/>
      <c r="I189" s="35"/>
      <c r="J189" s="35"/>
      <c r="K189" s="35"/>
      <c r="L189" s="35"/>
      <c r="N189" s="35"/>
      <c r="O189" s="35"/>
      <c r="P189" s="35"/>
      <c r="Q189" s="35"/>
      <c r="R189" s="35"/>
      <c r="S189" s="35"/>
      <c r="T189" s="35"/>
      <c r="U189" s="35"/>
      <c r="V189" s="35"/>
      <c r="W189" s="35"/>
      <c r="X189" s="35"/>
      <c r="AB189" s="35"/>
      <c r="AC189" s="3"/>
      <c r="AE189" s="408"/>
      <c r="AF189" s="3"/>
      <c r="AJ189" s="3"/>
      <c r="AK189" s="3"/>
      <c r="AL189" s="3"/>
      <c r="BA189" s="47" t="s">
        <v>541</v>
      </c>
      <c r="BG189" s="16" t="s">
        <v>448</v>
      </c>
    </row>
    <row r="190" spans="1:59" ht="12.75">
      <c r="A190" s="48" t="s">
        <v>8</v>
      </c>
      <c r="C190" s="48" t="s">
        <v>9</v>
      </c>
      <c r="D190" s="3"/>
      <c r="E190" s="3"/>
      <c r="F190" s="3"/>
      <c r="G190" s="3"/>
      <c r="H190" s="3"/>
      <c r="I190" s="3"/>
      <c r="J190" s="3"/>
      <c r="K190" s="3"/>
      <c r="L190" s="3"/>
      <c r="M190" s="3"/>
      <c r="N190" s="3"/>
      <c r="O190" s="3"/>
      <c r="P190" s="3"/>
      <c r="W190" s="35"/>
      <c r="X190" s="35"/>
      <c r="Y190" s="35"/>
      <c r="Z190" s="35"/>
      <c r="AD190" s="3"/>
      <c r="AE190" s="3"/>
      <c r="AF190" s="3"/>
      <c r="AH190" s="3"/>
      <c r="AJ190" s="3"/>
      <c r="AK190" s="3"/>
      <c r="AL190" s="3"/>
      <c r="BA190" s="47" t="s">
        <v>542</v>
      </c>
      <c r="BG190" s="16" t="s">
        <v>449</v>
      </c>
    </row>
    <row r="191" spans="1:59" ht="12.75" customHeight="1">
      <c r="A191" s="35"/>
      <c r="C191" s="58"/>
      <c r="D191" s="35" t="s">
        <v>10</v>
      </c>
      <c r="E191" s="35"/>
      <c r="F191" s="35"/>
      <c r="G191" s="35"/>
      <c r="H191" s="35"/>
      <c r="I191" s="1802" t="str">
        <f>H17</f>
        <v>Otay Ranch II</v>
      </c>
      <c r="J191" s="1802"/>
      <c r="K191" s="1802"/>
      <c r="L191" s="1802"/>
      <c r="M191" s="1802"/>
      <c r="N191" s="1802"/>
      <c r="O191" s="1802"/>
      <c r="P191" s="1802"/>
      <c r="Q191" s="1802"/>
      <c r="R191" s="1802"/>
      <c r="S191" s="1802"/>
      <c r="T191" s="1802"/>
      <c r="U191" s="1802"/>
      <c r="V191" s="1802"/>
      <c r="W191" s="1802"/>
      <c r="X191" s="1802"/>
      <c r="Y191" s="1802"/>
      <c r="Z191" s="1802"/>
      <c r="AA191" s="1802"/>
      <c r="AB191" s="1802"/>
      <c r="AC191" s="1802"/>
      <c r="AD191" s="1802"/>
      <c r="AE191" s="1802"/>
      <c r="AF191" s="35"/>
      <c r="AH191" s="35"/>
      <c r="AJ191" s="3"/>
      <c r="AK191" s="3"/>
      <c r="AL191" s="3"/>
      <c r="BA191" s="47" t="s">
        <v>543</v>
      </c>
      <c r="BG191" s="16" t="s">
        <v>450</v>
      </c>
    </row>
    <row r="192" spans="1:59" ht="12.75">
      <c r="A192" s="35"/>
      <c r="C192" s="58"/>
      <c r="D192" s="35" t="s">
        <v>484</v>
      </c>
      <c r="E192" s="35"/>
      <c r="F192" s="35"/>
      <c r="G192" s="35"/>
      <c r="H192" s="35"/>
      <c r="I192" s="1724"/>
      <c r="J192" s="1724"/>
      <c r="K192" s="1724"/>
      <c r="L192" s="1724"/>
      <c r="M192" s="1724"/>
      <c r="N192" s="1724"/>
      <c r="O192" s="1724"/>
      <c r="P192" s="1724"/>
      <c r="Q192" s="1724"/>
      <c r="R192" s="1724"/>
      <c r="S192" s="1724"/>
      <c r="T192" s="1724"/>
      <c r="U192" s="1724"/>
      <c r="V192" s="1724"/>
      <c r="W192" s="1724"/>
      <c r="X192" s="1724"/>
      <c r="Y192" s="1724"/>
      <c r="Z192" s="1724"/>
      <c r="AA192" s="1724"/>
      <c r="AB192" s="1724"/>
      <c r="AC192" s="1724"/>
      <c r="AD192" s="1724"/>
      <c r="AE192" s="1724"/>
      <c r="AF192" s="35"/>
      <c r="AH192" s="35"/>
      <c r="AJ192" s="3"/>
      <c r="AK192" s="3"/>
      <c r="AL192" s="3"/>
      <c r="BA192" s="47" t="s">
        <v>545</v>
      </c>
      <c r="BG192" s="16" t="s">
        <v>451</v>
      </c>
    </row>
    <row r="193" spans="1:59" ht="12.75">
      <c r="A193" s="35"/>
      <c r="C193" s="58"/>
      <c r="D193" s="35"/>
      <c r="E193" s="35" t="s">
        <v>67</v>
      </c>
      <c r="F193" s="35"/>
      <c r="G193" s="35"/>
      <c r="H193" s="35"/>
      <c r="I193" s="35"/>
      <c r="J193" s="35"/>
      <c r="K193" s="35"/>
      <c r="L193" s="35"/>
      <c r="M193" s="35"/>
      <c r="N193" s="35"/>
      <c r="O193" s="35"/>
      <c r="P193" s="35"/>
      <c r="S193" s="35"/>
      <c r="T193" s="35"/>
      <c r="AF193" s="35"/>
      <c r="AH193" s="35"/>
      <c r="AJ193" s="3"/>
      <c r="AK193" s="3"/>
      <c r="AL193" s="3"/>
      <c r="BA193" s="47" t="s">
        <v>546</v>
      </c>
      <c r="BG193" s="16" t="s">
        <v>452</v>
      </c>
    </row>
    <row r="194" spans="1:59" ht="12.75">
      <c r="A194" s="35"/>
      <c r="C194" s="58"/>
      <c r="D194" s="35"/>
      <c r="E194" s="1987" t="s">
        <v>2316</v>
      </c>
      <c r="F194" s="1987"/>
      <c r="G194" s="1987"/>
      <c r="H194" s="1987"/>
      <c r="I194" s="1987"/>
      <c r="J194" s="1987"/>
      <c r="K194" s="1987"/>
      <c r="L194" s="1987"/>
      <c r="M194" s="1987"/>
      <c r="N194" s="1987"/>
      <c r="O194" s="1987"/>
      <c r="P194" s="1987"/>
      <c r="Q194" s="1987"/>
      <c r="R194" s="1987"/>
      <c r="S194" s="1987"/>
      <c r="T194" s="1987"/>
      <c r="U194" s="1987"/>
      <c r="V194" s="1987"/>
      <c r="W194" s="1987"/>
      <c r="X194" s="1987"/>
      <c r="Y194" s="1987"/>
      <c r="Z194" s="1987"/>
      <c r="AA194" s="1987"/>
      <c r="AB194" s="1987"/>
      <c r="AC194" s="1987"/>
      <c r="AD194" s="1987"/>
      <c r="AE194" s="1987"/>
      <c r="AF194" s="35"/>
      <c r="AH194" s="35"/>
      <c r="AJ194" s="3"/>
      <c r="AK194" s="3"/>
      <c r="AL194" s="3"/>
      <c r="BA194" s="47" t="s">
        <v>668</v>
      </c>
      <c r="BG194" s="16" t="s">
        <v>453</v>
      </c>
    </row>
    <row r="195" spans="1:59" ht="12.75">
      <c r="A195" s="35"/>
      <c r="C195" s="58"/>
      <c r="D195" s="35"/>
      <c r="E195" s="1986"/>
      <c r="F195" s="1986"/>
      <c r="G195" s="1986"/>
      <c r="H195" s="1986"/>
      <c r="I195" s="1986"/>
      <c r="J195" s="1986"/>
      <c r="K195" s="1986"/>
      <c r="L195" s="1986"/>
      <c r="M195" s="1986"/>
      <c r="N195" s="1986"/>
      <c r="O195" s="1986"/>
      <c r="P195" s="1986"/>
      <c r="Q195" s="1986"/>
      <c r="R195" s="1986"/>
      <c r="S195" s="1986"/>
      <c r="T195" s="1986"/>
      <c r="U195" s="1986"/>
      <c r="V195" s="1986"/>
      <c r="W195" s="1986"/>
      <c r="X195" s="1986"/>
      <c r="Y195" s="1986"/>
      <c r="Z195" s="1986"/>
      <c r="AA195" s="1986"/>
      <c r="AB195" s="1986"/>
      <c r="AC195" s="1986"/>
      <c r="AD195" s="1986"/>
      <c r="AE195" s="1986"/>
      <c r="AF195" s="35"/>
      <c r="AH195" s="35"/>
      <c r="AJ195" s="3"/>
      <c r="AK195" s="3"/>
      <c r="AL195" s="3"/>
      <c r="BA195" s="47" t="s">
        <v>669</v>
      </c>
      <c r="BG195" s="16" t="s">
        <v>454</v>
      </c>
    </row>
    <row r="196" spans="1:59" ht="12.75">
      <c r="A196" s="35"/>
      <c r="C196" s="58"/>
      <c r="D196" s="35" t="s">
        <v>485</v>
      </c>
      <c r="E196" s="35"/>
      <c r="I196" s="1599" t="s">
        <v>2312</v>
      </c>
      <c r="J196" s="1599"/>
      <c r="K196" s="1599"/>
      <c r="L196" s="1599"/>
      <c r="M196" s="1599"/>
      <c r="N196" s="1599"/>
      <c r="O196" s="1599"/>
      <c r="P196" s="1599"/>
      <c r="Q196" s="35" t="s">
        <v>487</v>
      </c>
      <c r="T196" s="1599" t="s">
        <v>124</v>
      </c>
      <c r="U196" s="1599"/>
      <c r="V196" s="1599"/>
      <c r="W196" s="1599"/>
      <c r="X196" s="1599"/>
      <c r="Y196" s="1599"/>
      <c r="Z196" s="1599"/>
      <c r="AA196" s="1599"/>
      <c r="AB196" s="1599"/>
      <c r="AC196" s="1599"/>
      <c r="AD196" s="1599"/>
      <c r="AE196" s="1599"/>
      <c r="AH196" s="35"/>
      <c r="AJ196" s="3"/>
      <c r="AK196" s="3"/>
      <c r="AL196" s="3"/>
      <c r="BA196" s="47" t="s">
        <v>671</v>
      </c>
      <c r="BG196" s="16" t="s">
        <v>455</v>
      </c>
    </row>
    <row r="197" spans="1:59" ht="12.75">
      <c r="A197" s="35"/>
      <c r="C197" s="59"/>
      <c r="D197" s="35" t="s">
        <v>488</v>
      </c>
      <c r="E197" s="35"/>
      <c r="F197" s="35"/>
      <c r="G197" s="35"/>
      <c r="I197" s="1724">
        <v>91913</v>
      </c>
      <c r="J197" s="1724"/>
      <c r="K197" s="1724"/>
      <c r="L197" s="1724"/>
      <c r="M197" s="1724"/>
      <c r="N197" s="1724"/>
      <c r="O197" s="35" t="s">
        <v>490</v>
      </c>
      <c r="P197" s="35"/>
      <c r="Q197" s="35"/>
      <c r="R197" s="35"/>
      <c r="S197" s="35"/>
      <c r="T197" s="1827">
        <v>133.13</v>
      </c>
      <c r="U197" s="1827"/>
      <c r="V197" s="1827"/>
      <c r="W197" s="1827"/>
      <c r="X197" s="1827"/>
      <c r="Y197" s="1827"/>
      <c r="Z197" s="1827"/>
      <c r="AA197" s="1827"/>
      <c r="AB197" s="1827"/>
      <c r="AC197" s="1827"/>
      <c r="AD197" s="1827"/>
      <c r="AE197" s="1827"/>
      <c r="AF197" s="35"/>
      <c r="AH197" s="35"/>
      <c r="AJ197" s="3"/>
      <c r="AK197" s="3"/>
      <c r="AL197" s="3"/>
      <c r="BA197" s="47" t="s">
        <v>672</v>
      </c>
      <c r="BG197" s="16" t="s">
        <v>456</v>
      </c>
    </row>
    <row r="198" spans="1:59" ht="12.75">
      <c r="A198" s="35"/>
      <c r="C198" s="59"/>
      <c r="D198" s="35" t="s">
        <v>92</v>
      </c>
      <c r="E198" s="35"/>
      <c r="F198" s="35"/>
      <c r="G198" s="35"/>
      <c r="H198" s="35"/>
      <c r="I198" s="35"/>
      <c r="J198" s="35"/>
      <c r="K198" s="35"/>
      <c r="L198" s="35"/>
      <c r="M198" s="35"/>
      <c r="N198" s="1987" t="s">
        <v>2427</v>
      </c>
      <c r="O198" s="1987"/>
      <c r="P198" s="1987"/>
      <c r="Q198" s="1987"/>
      <c r="R198" s="1987"/>
      <c r="S198" s="1987"/>
      <c r="T198" s="1987"/>
      <c r="U198" s="1987"/>
      <c r="V198" s="1987"/>
      <c r="W198" s="1987"/>
      <c r="X198" s="1987"/>
      <c r="Y198" s="1987"/>
      <c r="Z198" s="1987"/>
      <c r="AA198" s="1987"/>
      <c r="AB198" s="1987"/>
      <c r="AC198" s="1987"/>
      <c r="AD198" s="1987"/>
      <c r="AE198" s="1987"/>
      <c r="AF198" s="35"/>
      <c r="AH198" s="35"/>
      <c r="AJ198" s="3"/>
      <c r="AK198" s="3"/>
      <c r="AL198" s="3"/>
      <c r="AP198" s="8" t="s">
        <v>136</v>
      </c>
      <c r="BA198" s="47" t="s">
        <v>673</v>
      </c>
      <c r="BG198" s="16" t="s">
        <v>457</v>
      </c>
    </row>
    <row r="199" spans="1:59" ht="12.75">
      <c r="A199" s="35"/>
      <c r="C199" s="59"/>
      <c r="D199" s="35"/>
      <c r="E199" s="35"/>
      <c r="F199" s="35"/>
      <c r="G199" s="35"/>
      <c r="H199" s="35"/>
      <c r="I199" s="35"/>
      <c r="J199" s="35"/>
      <c r="K199" s="35"/>
      <c r="L199" s="35"/>
      <c r="M199" s="330"/>
      <c r="N199" s="1986"/>
      <c r="O199" s="1986"/>
      <c r="P199" s="1986"/>
      <c r="Q199" s="1986"/>
      <c r="R199" s="1986"/>
      <c r="S199" s="1986"/>
      <c r="T199" s="1986"/>
      <c r="U199" s="1986"/>
      <c r="V199" s="1986"/>
      <c r="W199" s="1986"/>
      <c r="X199" s="1986"/>
      <c r="Y199" s="1986"/>
      <c r="Z199" s="1986"/>
      <c r="AA199" s="1986"/>
      <c r="AB199" s="1986"/>
      <c r="AC199" s="1986"/>
      <c r="AD199" s="1986"/>
      <c r="AE199" s="1986"/>
      <c r="AF199" s="35"/>
      <c r="AH199" s="35"/>
      <c r="AJ199" s="3"/>
      <c r="AK199" s="3"/>
      <c r="AL199" s="3"/>
      <c r="AP199" s="8" t="s">
        <v>1302</v>
      </c>
      <c r="BA199" s="47" t="s">
        <v>674</v>
      </c>
      <c r="BG199" s="16" t="s">
        <v>458</v>
      </c>
    </row>
    <row r="200" spans="1:59" ht="12.75">
      <c r="A200" s="35"/>
      <c r="C200" s="59"/>
      <c r="D200" s="3" t="s">
        <v>491</v>
      </c>
      <c r="E200" s="3"/>
      <c r="F200" s="3"/>
      <c r="G200" s="3"/>
      <c r="H200" s="3"/>
      <c r="I200" s="3"/>
      <c r="J200" s="3"/>
      <c r="K200" s="3"/>
      <c r="L200" s="3"/>
      <c r="M200" s="3"/>
      <c r="N200" s="35"/>
      <c r="O200" s="35"/>
      <c r="P200" s="35"/>
      <c r="Q200" s="35"/>
      <c r="R200" s="35"/>
      <c r="T200" s="1630" t="s">
        <v>119</v>
      </c>
      <c r="U200" s="1630"/>
      <c r="W200" s="72" t="s">
        <v>2223</v>
      </c>
      <c r="AA200" s="1591">
        <v>2020</v>
      </c>
      <c r="AB200" s="1591"/>
      <c r="AC200" s="1591"/>
      <c r="AJ200" s="3"/>
      <c r="AK200" s="3"/>
      <c r="AL200" s="3"/>
      <c r="AP200" s="8" t="s">
        <v>1303</v>
      </c>
      <c r="BA200" s="47" t="s">
        <v>676</v>
      </c>
      <c r="BG200" s="16" t="s">
        <v>459</v>
      </c>
    </row>
    <row r="201" spans="1:59" ht="12.75">
      <c r="A201" s="35"/>
      <c r="C201" s="59"/>
      <c r="D201" s="3" t="s">
        <v>130</v>
      </c>
      <c r="E201" s="3"/>
      <c r="F201" s="3"/>
      <c r="G201" s="3"/>
      <c r="H201" s="3"/>
      <c r="I201" s="3"/>
      <c r="J201" s="3"/>
      <c r="K201" s="3"/>
      <c r="L201" s="3"/>
      <c r="M201" s="3"/>
      <c r="N201" s="35"/>
      <c r="O201" s="35"/>
      <c r="P201" s="35"/>
      <c r="Q201" s="35"/>
      <c r="R201" s="35"/>
      <c r="T201" s="1611" t="s">
        <v>537</v>
      </c>
      <c r="U201" s="1611"/>
      <c r="W201" s="35" t="s">
        <v>68</v>
      </c>
      <c r="X201" s="35"/>
      <c r="Y201" s="35"/>
      <c r="Z201" s="35"/>
      <c r="AA201" s="35"/>
      <c r="AB201" s="35"/>
      <c r="AC201" s="35"/>
      <c r="AD201" s="35"/>
      <c r="AE201" s="35"/>
      <c r="AF201" s="35"/>
      <c r="AG201" s="35"/>
      <c r="AH201" s="35"/>
      <c r="AI201" s="1630" t="s">
        <v>537</v>
      </c>
      <c r="AJ201" s="1630"/>
      <c r="AK201" s="3"/>
      <c r="AL201" s="3"/>
      <c r="AP201" s="8" t="s">
        <v>1304</v>
      </c>
      <c r="BA201" s="47" t="s">
        <v>677</v>
      </c>
      <c r="BG201" s="16" t="s">
        <v>460</v>
      </c>
    </row>
    <row r="202" spans="1:59" ht="12.75">
      <c r="A202" s="35"/>
      <c r="C202" s="59"/>
      <c r="D202" s="1152" t="s">
        <v>2015</v>
      </c>
      <c r="E202" s="3"/>
      <c r="F202" s="3"/>
      <c r="G202" s="3"/>
      <c r="H202" s="3"/>
      <c r="I202" s="3"/>
      <c r="J202" s="3"/>
      <c r="K202" s="3"/>
      <c r="L202" s="3"/>
      <c r="M202" s="3"/>
      <c r="N202" s="35"/>
      <c r="O202" s="35"/>
      <c r="P202" s="35"/>
      <c r="Q202" s="35"/>
      <c r="R202" s="35"/>
      <c r="T202" s="1611" t="s">
        <v>537</v>
      </c>
      <c r="U202" s="1611"/>
      <c r="X202" s="1421" t="s">
        <v>2253</v>
      </c>
      <c r="AJ202" s="3"/>
      <c r="AK202" s="3"/>
      <c r="AL202" s="3"/>
      <c r="AP202" s="8" t="s">
        <v>1305</v>
      </c>
      <c r="BA202" s="47" t="s">
        <v>678</v>
      </c>
      <c r="BG202" s="16" t="s">
        <v>461</v>
      </c>
    </row>
    <row r="203" spans="1:59" ht="12.75">
      <c r="A203" s="35"/>
      <c r="C203" s="59"/>
      <c r="D203" s="74" t="s">
        <v>1309</v>
      </c>
      <c r="E203" s="35"/>
      <c r="F203" s="35"/>
      <c r="G203" s="35"/>
      <c r="H203" s="35"/>
      <c r="I203" s="35"/>
      <c r="J203" s="35"/>
      <c r="K203" s="35"/>
      <c r="L203" s="35"/>
      <c r="M203" s="35"/>
      <c r="N203" s="35"/>
      <c r="O203" s="35"/>
      <c r="P203" s="35"/>
      <c r="Q203" s="35"/>
      <c r="R203" s="35"/>
      <c r="T203" s="1611" t="s">
        <v>537</v>
      </c>
      <c r="U203" s="1611"/>
      <c r="AJ203" s="3"/>
      <c r="AK203" s="3"/>
      <c r="AL203" s="3"/>
      <c r="AP203" s="8" t="s">
        <v>1306</v>
      </c>
      <c r="BA203" s="47" t="s">
        <v>640</v>
      </c>
      <c r="BG203" s="16" t="s">
        <v>462</v>
      </c>
    </row>
    <row r="204" spans="1:59" ht="12.75">
      <c r="A204" s="35"/>
      <c r="C204" s="59"/>
      <c r="D204" s="72" t="s">
        <v>2224</v>
      </c>
      <c r="T204" s="1630" t="s">
        <v>537</v>
      </c>
      <c r="U204" s="1630"/>
      <c r="AJ204" s="3"/>
      <c r="AK204" s="3"/>
      <c r="AL204" s="3"/>
      <c r="AM204" s="35" t="s">
        <v>132</v>
      </c>
      <c r="AP204" s="8" t="s">
        <v>1307</v>
      </c>
      <c r="BA204" s="47" t="s">
        <v>642</v>
      </c>
      <c r="BG204" s="16" t="s">
        <v>463</v>
      </c>
    </row>
    <row r="205" spans="1:59" ht="12.75" customHeight="1">
      <c r="A205" s="35"/>
      <c r="C205" s="59"/>
      <c r="D205" s="1152" t="s">
        <v>2263</v>
      </c>
      <c r="W205" s="1817" t="s">
        <v>537</v>
      </c>
      <c r="X205" s="1630"/>
      <c r="AG205" s="35"/>
      <c r="AH205" s="3"/>
      <c r="AI205" s="3"/>
      <c r="AJ205" s="3"/>
      <c r="AK205" s="3"/>
      <c r="AL205" s="3"/>
      <c r="AM205" s="35" t="s">
        <v>133</v>
      </c>
      <c r="AP205" s="8" t="s">
        <v>1308</v>
      </c>
      <c r="BA205" s="47" t="s">
        <v>643</v>
      </c>
      <c r="BG205" s="16" t="s">
        <v>931</v>
      </c>
    </row>
    <row r="206" spans="1:59" ht="12.75">
      <c r="A206" s="35"/>
      <c r="C206" s="59"/>
      <c r="R206" s="35"/>
      <c r="W206" s="35"/>
      <c r="AC206" s="35"/>
      <c r="AD206" s="35"/>
      <c r="AE206" s="35"/>
      <c r="AF206" s="35"/>
      <c r="AG206" s="35"/>
      <c r="AH206" s="408"/>
      <c r="AI206" s="408"/>
      <c r="AJ206" s="3"/>
      <c r="AK206" s="3"/>
      <c r="AL206" s="3"/>
      <c r="AP206" s="8" t="s">
        <v>632</v>
      </c>
      <c r="BA206" s="47" t="s">
        <v>644</v>
      </c>
      <c r="BG206" s="16" t="s">
        <v>932</v>
      </c>
    </row>
    <row r="207" spans="1:59" ht="12.75">
      <c r="A207" s="35"/>
      <c r="C207" s="59"/>
      <c r="D207" s="35"/>
      <c r="AB207" s="35"/>
      <c r="AC207" s="35"/>
      <c r="AD207" s="35"/>
      <c r="AE207" s="35"/>
      <c r="AF207" s="35"/>
      <c r="AG207" s="35"/>
      <c r="AH207" s="408"/>
      <c r="AI207" s="408"/>
      <c r="AJ207" s="3"/>
      <c r="AK207" s="3"/>
      <c r="AL207" s="3"/>
      <c r="AM207" s="16" t="s">
        <v>136</v>
      </c>
      <c r="AP207" s="8" t="s">
        <v>738</v>
      </c>
      <c r="BA207" s="47" t="s">
        <v>645</v>
      </c>
      <c r="BG207" s="16" t="s">
        <v>933</v>
      </c>
    </row>
    <row r="208" spans="1:59" ht="12.75">
      <c r="A208" s="35"/>
      <c r="C208" s="59"/>
      <c r="Q208" s="35"/>
      <c r="R208" s="35"/>
      <c r="T208" s="35"/>
      <c r="U208" s="35"/>
      <c r="V208" s="35"/>
      <c r="W208" s="35"/>
      <c r="Y208" s="35"/>
      <c r="AA208" s="3"/>
      <c r="AB208" s="35"/>
      <c r="AC208" s="35"/>
      <c r="AD208" s="35"/>
      <c r="AE208" s="35"/>
      <c r="AF208" s="35"/>
      <c r="AG208" s="35"/>
      <c r="AI208" s="35"/>
      <c r="AJ208" s="3"/>
      <c r="AK208" s="3"/>
      <c r="AL208" s="3"/>
      <c r="AM208" s="16" t="s">
        <v>119</v>
      </c>
      <c r="AP208" s="8" t="s">
        <v>1559</v>
      </c>
      <c r="BA208" s="47" t="s">
        <v>647</v>
      </c>
      <c r="BG208" s="16" t="s">
        <v>934</v>
      </c>
    </row>
    <row r="209" spans="1:61" ht="12.75">
      <c r="A209" s="48" t="s">
        <v>131</v>
      </c>
      <c r="C209" s="48" t="s">
        <v>1301</v>
      </c>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H209" s="3"/>
      <c r="AJ209" s="3"/>
      <c r="AK209" s="3"/>
      <c r="AL209" s="3"/>
      <c r="AM209" s="16" t="s">
        <v>537</v>
      </c>
      <c r="BA209" s="47" t="s">
        <v>648</v>
      </c>
      <c r="BG209" s="16" t="s">
        <v>120</v>
      </c>
    </row>
    <row r="210" spans="1:61" ht="12" customHeight="1">
      <c r="A210" s="35"/>
      <c r="C210" s="35"/>
      <c r="D210" s="1802" t="str">
        <f>IF(AND(M25&gt;0,M27&gt;0),"Federal and State","Federal Only")</f>
        <v>Federal Only</v>
      </c>
      <c r="E210" s="1802"/>
      <c r="F210" s="1802"/>
      <c r="G210" s="1802"/>
      <c r="H210" s="1802"/>
      <c r="I210" s="1802"/>
      <c r="J210" s="1802"/>
      <c r="K210" s="1802"/>
      <c r="L210" s="1802"/>
      <c r="M210" s="1802"/>
      <c r="P210" s="1989">
        <f>M25</f>
        <v>2957364</v>
      </c>
      <c r="Q210" s="1989"/>
      <c r="R210" s="1989"/>
      <c r="S210" s="1989"/>
      <c r="T210" s="1989"/>
      <c r="U210" s="1989"/>
      <c r="V210" s="35"/>
      <c r="W210" s="1989">
        <f>M27</f>
        <v>0</v>
      </c>
      <c r="X210" s="1989"/>
      <c r="Y210" s="1989"/>
      <c r="Z210" s="1989"/>
      <c r="AA210" s="1989"/>
      <c r="AB210" s="1989"/>
      <c r="AD210" s="35"/>
      <c r="AE210" s="35"/>
      <c r="AF210" s="35"/>
      <c r="AG210" s="35"/>
      <c r="AH210" s="35"/>
      <c r="AI210" s="35"/>
      <c r="AJ210" s="3"/>
      <c r="AK210" s="3"/>
      <c r="AL210" s="3"/>
      <c r="AP210" s="16" t="s">
        <v>86</v>
      </c>
      <c r="BA210" s="47" t="s">
        <v>476</v>
      </c>
      <c r="BG210" s="16" t="s">
        <v>121</v>
      </c>
    </row>
    <row r="211" spans="1:61" ht="12.75">
      <c r="A211" s="35"/>
      <c r="C211" s="58"/>
      <c r="E211" s="35"/>
      <c r="F211" s="35"/>
      <c r="G211" s="35"/>
      <c r="P211" s="1812" t="s">
        <v>193</v>
      </c>
      <c r="Q211" s="1812"/>
      <c r="R211" s="1812"/>
      <c r="S211" s="1812"/>
      <c r="T211" s="1812"/>
      <c r="U211" s="1812"/>
      <c r="V211" s="60"/>
      <c r="W211" s="1812" t="s">
        <v>194</v>
      </c>
      <c r="X211" s="1812"/>
      <c r="Y211" s="1812"/>
      <c r="Z211" s="1812"/>
      <c r="AA211" s="1812"/>
      <c r="AB211" s="1812"/>
      <c r="AD211" s="35"/>
      <c r="AE211" s="35"/>
      <c r="AF211" s="35"/>
      <c r="AG211" s="35"/>
      <c r="AH211" s="35"/>
      <c r="AI211" s="35"/>
      <c r="AJ211" s="3"/>
      <c r="AK211" s="3"/>
      <c r="AL211" s="3"/>
      <c r="AP211" s="16" t="s">
        <v>737</v>
      </c>
      <c r="BA211" s="47" t="s">
        <v>650</v>
      </c>
      <c r="BG211" s="16" t="s">
        <v>122</v>
      </c>
    </row>
    <row r="212" spans="1:61" ht="13.5" thickBot="1">
      <c r="A212" s="35"/>
      <c r="C212" s="35"/>
      <c r="D212" s="769" t="s">
        <v>195</v>
      </c>
      <c r="E212" s="61"/>
      <c r="F212" s="61"/>
      <c r="G212" s="61"/>
      <c r="H212" s="61"/>
      <c r="I212" s="61"/>
      <c r="J212" s="61"/>
      <c r="K212" s="61"/>
      <c r="L212" s="61"/>
      <c r="M212" s="61"/>
      <c r="N212" s="61"/>
      <c r="O212" s="61"/>
      <c r="P212" s="61"/>
      <c r="Q212" s="35"/>
      <c r="R212" s="35"/>
      <c r="S212" s="35"/>
      <c r="T212" s="35"/>
      <c r="U212" s="35"/>
      <c r="V212" s="35"/>
      <c r="W212" s="35"/>
      <c r="X212" s="35"/>
      <c r="Y212" s="35"/>
      <c r="Z212" s="35"/>
      <c r="AA212" s="35"/>
      <c r="AB212" s="35"/>
      <c r="AD212" s="35"/>
      <c r="AE212" s="35"/>
      <c r="AF212" s="35"/>
      <c r="AH212" s="35"/>
      <c r="AJ212" s="3"/>
      <c r="AK212" s="3"/>
      <c r="AL212" s="3"/>
      <c r="AP212" s="16" t="s">
        <v>1615</v>
      </c>
      <c r="BA212" s="47" t="s">
        <v>651</v>
      </c>
      <c r="BG212" s="16" t="s">
        <v>123</v>
      </c>
    </row>
    <row r="213" spans="1:61" ht="12.75">
      <c r="A213" s="35"/>
      <c r="C213" s="35"/>
      <c r="E213" s="35"/>
      <c r="F213" s="35"/>
      <c r="G213" s="35"/>
      <c r="H213" s="35"/>
      <c r="I213" s="35"/>
      <c r="J213" s="35"/>
      <c r="K213" s="35"/>
      <c r="L213" s="35"/>
      <c r="M213" s="35"/>
      <c r="N213" s="35"/>
      <c r="O213" s="35"/>
      <c r="P213" s="35"/>
      <c r="Q213" s="35"/>
      <c r="R213" s="35"/>
      <c r="S213" s="35"/>
      <c r="T213" s="35"/>
      <c r="U213" s="35"/>
      <c r="V213" s="35"/>
      <c r="W213" s="35"/>
      <c r="X213" s="1435"/>
      <c r="Y213" s="1436"/>
      <c r="Z213" s="1436"/>
      <c r="AA213" s="1436"/>
      <c r="AB213" s="1436"/>
      <c r="AC213" s="1436"/>
      <c r="AD213" s="1436"/>
      <c r="AE213" s="1436"/>
      <c r="AF213" s="1436"/>
      <c r="AG213" s="1436"/>
      <c r="AH213" s="1436"/>
      <c r="AI213" s="1436"/>
      <c r="AJ213" s="1436"/>
      <c r="AK213" s="1437"/>
      <c r="AL213" s="3"/>
      <c r="AP213" s="16" t="s">
        <v>738</v>
      </c>
      <c r="BA213" s="47" t="s">
        <v>652</v>
      </c>
      <c r="BG213" s="16" t="s">
        <v>124</v>
      </c>
    </row>
    <row r="214" spans="1:61" ht="12.75">
      <c r="A214" s="62" t="s">
        <v>134</v>
      </c>
      <c r="C214" s="62" t="s">
        <v>892</v>
      </c>
      <c r="D214" s="35"/>
      <c r="E214" s="35"/>
      <c r="F214" s="35"/>
      <c r="G214" s="35"/>
      <c r="H214" s="35"/>
      <c r="I214" s="35"/>
      <c r="J214" s="35"/>
      <c r="K214" s="35"/>
      <c r="L214" s="35"/>
      <c r="M214" s="35"/>
      <c r="N214" s="35"/>
      <c r="O214" s="35"/>
      <c r="P214" s="35"/>
      <c r="Q214" s="35"/>
      <c r="R214" s="35"/>
      <c r="S214" s="35"/>
      <c r="T214" s="35"/>
      <c r="U214" s="35"/>
      <c r="V214" s="35"/>
      <c r="W214" s="35"/>
      <c r="X214" s="1438"/>
      <c r="Y214" s="1439" t="s">
        <v>2291</v>
      </c>
      <c r="Z214" s="1439"/>
      <c r="AA214" s="1439"/>
      <c r="AB214" s="1439"/>
      <c r="AC214" s="1439"/>
      <c r="AD214" s="1439"/>
      <c r="AE214" s="1439"/>
      <c r="AF214" s="1439"/>
      <c r="AG214" s="1439"/>
      <c r="AH214" s="1439"/>
      <c r="AI214" s="1439"/>
      <c r="AJ214" s="1439"/>
      <c r="AK214" s="1440"/>
      <c r="AL214" s="3"/>
      <c r="AP214" s="16" t="s">
        <v>632</v>
      </c>
      <c r="BA214" s="47" t="s">
        <v>833</v>
      </c>
      <c r="BG214" s="16" t="s">
        <v>125</v>
      </c>
    </row>
    <row r="215" spans="1:61" ht="12.75">
      <c r="A215" s="35"/>
      <c r="C215" s="58"/>
      <c r="D215" s="1729" t="s">
        <v>2317</v>
      </c>
      <c r="E215" s="1729"/>
      <c r="F215" s="1729"/>
      <c r="G215" s="1729"/>
      <c r="H215" s="1729"/>
      <c r="I215" s="1729"/>
      <c r="J215" s="1729"/>
      <c r="K215" s="1729"/>
      <c r="L215" s="1729"/>
      <c r="M215" s="1729"/>
      <c r="N215" s="35"/>
      <c r="O215" s="35"/>
      <c r="P215" s="35"/>
      <c r="Q215" s="35"/>
      <c r="R215" s="35"/>
      <c r="S215" s="35"/>
      <c r="T215" s="35"/>
      <c r="U215" s="35"/>
      <c r="V215" s="35"/>
      <c r="W215" s="35"/>
      <c r="X215" s="1438"/>
      <c r="Y215" s="1439" t="s">
        <v>2292</v>
      </c>
      <c r="Z215" s="1439"/>
      <c r="AA215" s="1439"/>
      <c r="AB215" s="1439"/>
      <c r="AC215" s="1439"/>
      <c r="AD215" s="1439"/>
      <c r="AE215" s="1439"/>
      <c r="AF215" s="1439"/>
      <c r="AG215" s="1439"/>
      <c r="AH215" s="1439"/>
      <c r="AI215" s="1439"/>
      <c r="AJ215" s="1439"/>
      <c r="AK215" s="1440"/>
      <c r="AL215" s="3"/>
      <c r="AP215" s="16" t="s">
        <v>689</v>
      </c>
      <c r="BA215" s="47" t="s">
        <v>834</v>
      </c>
      <c r="BG215" s="16" t="s">
        <v>126</v>
      </c>
    </row>
    <row r="216" spans="1:61" ht="12.75">
      <c r="A216" s="35"/>
      <c r="C216" s="55"/>
      <c r="D216" s="35"/>
      <c r="E216" s="35"/>
      <c r="F216" s="35"/>
      <c r="G216" s="35"/>
      <c r="H216" s="35"/>
      <c r="I216" s="35"/>
      <c r="J216" s="35"/>
      <c r="K216" s="35"/>
      <c r="L216" s="35"/>
      <c r="M216" s="35"/>
      <c r="N216" s="35"/>
      <c r="O216" s="35"/>
      <c r="P216" s="35"/>
      <c r="Q216" s="35"/>
      <c r="R216" s="35"/>
      <c r="S216" s="35"/>
      <c r="T216" s="35"/>
      <c r="U216" s="35"/>
      <c r="V216" s="35"/>
      <c r="W216" s="35"/>
      <c r="X216" s="1438"/>
      <c r="Y216" s="1439" t="s">
        <v>2293</v>
      </c>
      <c r="Z216" s="1439"/>
      <c r="AA216" s="1439"/>
      <c r="AB216" s="1439"/>
      <c r="AC216" s="1439"/>
      <c r="AD216" s="1439"/>
      <c r="AE216" s="1439"/>
      <c r="AF216" s="1439"/>
      <c r="AG216" s="1439"/>
      <c r="AH216" s="1439"/>
      <c r="AI216" s="1439"/>
      <c r="AJ216" s="1439"/>
      <c r="AK216" s="1440"/>
      <c r="AL216" s="3"/>
      <c r="AP216" s="8" t="s">
        <v>136</v>
      </c>
      <c r="BA216" s="47" t="s">
        <v>835</v>
      </c>
      <c r="BG216" s="16" t="s">
        <v>127</v>
      </c>
    </row>
    <row r="217" spans="1:61" ht="12.75">
      <c r="A217" s="63" t="s">
        <v>135</v>
      </c>
      <c r="C217" s="63" t="s">
        <v>1300</v>
      </c>
      <c r="X217" s="1438"/>
      <c r="Y217" s="1441" t="s">
        <v>2294</v>
      </c>
      <c r="Z217" s="1439"/>
      <c r="AA217" s="1439"/>
      <c r="AB217" s="1439"/>
      <c r="AC217" s="1439"/>
      <c r="AD217" s="1439"/>
      <c r="AE217" s="1439"/>
      <c r="AF217" s="1439"/>
      <c r="AG217" s="1439"/>
      <c r="AH217" s="1439"/>
      <c r="AI217" s="1439"/>
      <c r="AJ217" s="1439"/>
      <c r="AK217" s="1440"/>
      <c r="AL217" s="3"/>
      <c r="AP217" s="16" t="s">
        <v>737</v>
      </c>
      <c r="BA217" s="47" t="s">
        <v>836</v>
      </c>
      <c r="BG217" s="16" t="s">
        <v>128</v>
      </c>
    </row>
    <row r="218" spans="1:61" ht="12.75">
      <c r="C218" s="58"/>
      <c r="D218" s="1729" t="s">
        <v>136</v>
      </c>
      <c r="E218" s="1729"/>
      <c r="F218" s="1729"/>
      <c r="G218" s="1729"/>
      <c r="H218" s="1729"/>
      <c r="I218" s="1729"/>
      <c r="J218" s="1729"/>
      <c r="K218" s="1729"/>
      <c r="L218" s="1729"/>
      <c r="M218" s="1729"/>
      <c r="N218" s="1729"/>
      <c r="O218" s="1729"/>
      <c r="P218" s="1729"/>
      <c r="X218" s="1438"/>
      <c r="Y218" s="1630" t="s">
        <v>119</v>
      </c>
      <c r="Z218" s="1630"/>
      <c r="AA218" s="1439"/>
      <c r="AB218" s="1439"/>
      <c r="AC218" s="1439"/>
      <c r="AD218" s="1439"/>
      <c r="AE218" s="1439"/>
      <c r="AF218" s="1439"/>
      <c r="AG218" s="1439"/>
      <c r="AH218" s="1439"/>
      <c r="AI218" s="1439"/>
      <c r="AJ218" s="1439"/>
      <c r="AK218" s="1440"/>
      <c r="AL218" s="3"/>
      <c r="AP218" s="16" t="s">
        <v>1615</v>
      </c>
      <c r="BA218" s="47" t="s">
        <v>837</v>
      </c>
      <c r="BG218" s="16" t="s">
        <v>893</v>
      </c>
    </row>
    <row r="219" spans="1:61" ht="13.5" thickBot="1">
      <c r="X219" s="1444"/>
      <c r="Y219" s="1442"/>
      <c r="Z219" s="1442"/>
      <c r="AA219" s="1442"/>
      <c r="AB219" s="1442"/>
      <c r="AC219" s="1442"/>
      <c r="AD219" s="1442"/>
      <c r="AE219" s="1442"/>
      <c r="AF219" s="1442"/>
      <c r="AG219" s="1442"/>
      <c r="AH219" s="1442"/>
      <c r="AI219" s="1442"/>
      <c r="AJ219" s="1442"/>
      <c r="AK219" s="1443"/>
      <c r="AL219" s="3"/>
      <c r="AP219" s="8" t="s">
        <v>1622</v>
      </c>
      <c r="BA219" s="47" t="s">
        <v>838</v>
      </c>
      <c r="BB219" s="67"/>
      <c r="BC219" s="68"/>
      <c r="BD219" s="68"/>
      <c r="BE219" s="68"/>
      <c r="BF219" s="68"/>
      <c r="BG219" s="68" t="s">
        <v>894</v>
      </c>
    </row>
    <row r="220" spans="1:61" ht="12.75" customHeight="1">
      <c r="A220" s="63" t="s">
        <v>137</v>
      </c>
      <c r="C220" s="63" t="s">
        <v>1616</v>
      </c>
      <c r="AG220" s="3"/>
      <c r="AJ220" s="3"/>
      <c r="AK220" s="3"/>
      <c r="AL220" s="3"/>
      <c r="AP220" s="8" t="s">
        <v>1623</v>
      </c>
      <c r="BA220" s="47" t="s">
        <v>732</v>
      </c>
      <c r="BB220" s="65"/>
      <c r="BC220" s="68"/>
      <c r="BD220" s="68"/>
      <c r="BE220" s="68"/>
      <c r="BF220" s="68"/>
      <c r="BG220" s="68" t="s">
        <v>895</v>
      </c>
    </row>
    <row r="221" spans="1:61" ht="12.75">
      <c r="C221" s="58"/>
      <c r="D221" s="1729" t="s">
        <v>737</v>
      </c>
      <c r="E221" s="1729"/>
      <c r="F221" s="1729"/>
      <c r="G221" s="1729"/>
      <c r="H221" s="1729"/>
      <c r="I221" s="1729"/>
      <c r="J221" s="1729"/>
      <c r="K221" s="1729"/>
      <c r="L221" s="1729"/>
      <c r="M221" s="1729"/>
      <c r="N221" s="1729"/>
      <c r="O221" s="1729"/>
      <c r="P221" s="1729"/>
      <c r="Q221" s="1729"/>
      <c r="R221" s="1729"/>
      <c r="S221" s="1729"/>
      <c r="T221" s="1729"/>
      <c r="U221" s="1729"/>
      <c r="V221" s="1729"/>
      <c r="W221" s="1729"/>
      <c r="X221" s="1729"/>
      <c r="Y221" s="1729"/>
      <c r="Z221" s="1729"/>
      <c r="AG221" s="3"/>
      <c r="AJ221" s="3"/>
      <c r="AK221" s="3"/>
      <c r="AL221" s="3"/>
      <c r="BA221" s="47" t="s">
        <v>733</v>
      </c>
      <c r="BB221" s="65"/>
      <c r="BC221" s="68"/>
      <c r="BD221" s="68"/>
      <c r="BE221" s="68"/>
      <c r="BF221" s="69"/>
      <c r="BG221" s="69" t="s">
        <v>896</v>
      </c>
    </row>
    <row r="222" spans="1:61" ht="12.75">
      <c r="D222" s="64"/>
      <c r="E222" s="8" t="s">
        <v>1632</v>
      </c>
      <c r="AE222" s="1982">
        <v>0</v>
      </c>
      <c r="AF222" s="1982"/>
      <c r="AG222" s="3"/>
      <c r="AJ222" s="3"/>
      <c r="AK222" s="3"/>
      <c r="AL222" s="3"/>
      <c r="AP222" s="16" t="s">
        <v>86</v>
      </c>
      <c r="BA222" s="47" t="s">
        <v>734</v>
      </c>
      <c r="BG222" s="69" t="s">
        <v>897</v>
      </c>
      <c r="BH222" s="65"/>
      <c r="BI222" s="67"/>
    </row>
    <row r="223" spans="1:61" ht="12.75" customHeight="1">
      <c r="D223" s="64"/>
      <c r="E223" s="8" t="s">
        <v>1629</v>
      </c>
      <c r="AG223" s="3"/>
      <c r="AJ223" s="3"/>
      <c r="AK223" s="3"/>
      <c r="AL223" s="3"/>
      <c r="AP223" s="673" t="s">
        <v>1247</v>
      </c>
      <c r="BA223" s="47" t="s">
        <v>735</v>
      </c>
      <c r="BG223" s="69" t="s">
        <v>898</v>
      </c>
      <c r="BH223" s="65"/>
      <c r="BI223" s="65"/>
    </row>
    <row r="224" spans="1:61" s="65" customFormat="1" ht="12.75" customHeight="1">
      <c r="A224" s="16"/>
      <c r="B224" s="16"/>
      <c r="C224" s="16"/>
      <c r="D224" s="16"/>
      <c r="E224" s="1985" t="s">
        <v>136</v>
      </c>
      <c r="F224" s="1986"/>
      <c r="G224" s="1986"/>
      <c r="H224" s="1986"/>
      <c r="I224" s="1986"/>
      <c r="J224" s="1986"/>
      <c r="K224" s="1986"/>
      <c r="L224" s="1986"/>
      <c r="M224" s="1986"/>
      <c r="N224" s="1986"/>
      <c r="O224" s="1986"/>
      <c r="P224" s="1986"/>
      <c r="Q224" s="1986"/>
      <c r="R224" s="1986"/>
      <c r="S224" s="1986"/>
      <c r="T224" s="1986"/>
      <c r="U224" s="1986"/>
      <c r="V224" s="1986"/>
      <c r="W224" s="1986"/>
      <c r="X224" s="1986"/>
      <c r="Y224" s="1986"/>
      <c r="Z224" s="1986"/>
      <c r="AA224" s="83"/>
      <c r="AB224" s="83"/>
      <c r="AC224" s="83"/>
      <c r="AD224" s="83"/>
      <c r="AE224" s="83"/>
      <c r="AF224" s="83"/>
      <c r="AG224" s="3"/>
      <c r="AH224" s="16"/>
      <c r="AI224" s="16"/>
      <c r="AJ224" s="3"/>
      <c r="AK224" s="3"/>
      <c r="AL224" s="3"/>
      <c r="AM224" s="66"/>
      <c r="AN224" s="66"/>
      <c r="AO224" s="30"/>
      <c r="AP224" s="300" t="s">
        <v>1248</v>
      </c>
      <c r="AQ224" s="30"/>
      <c r="AR224" s="30"/>
      <c r="AS224" s="30"/>
      <c r="BA224" s="47" t="s">
        <v>736</v>
      </c>
      <c r="BB224" s="16"/>
      <c r="BC224" s="16"/>
      <c r="BD224" s="16"/>
      <c r="BE224" s="16"/>
      <c r="BF224" s="16"/>
      <c r="BG224" s="69" t="s">
        <v>899</v>
      </c>
      <c r="BH224" s="70"/>
      <c r="BI224" s="70"/>
    </row>
    <row r="225" spans="1:66" s="65" customFormat="1" ht="12.75" customHeight="1">
      <c r="A225" s="16"/>
      <c r="B225" s="16"/>
      <c r="C225" s="16"/>
      <c r="D225" s="16"/>
      <c r="E225" s="35"/>
      <c r="F225" s="35"/>
      <c r="G225" s="35"/>
      <c r="H225" s="35"/>
      <c r="I225" s="35"/>
      <c r="J225" s="35"/>
      <c r="K225" s="35"/>
      <c r="L225" s="35"/>
      <c r="M225" s="35"/>
      <c r="N225" s="35"/>
      <c r="O225" s="35"/>
      <c r="P225" s="35"/>
      <c r="Q225" s="35"/>
      <c r="R225" s="35"/>
      <c r="S225" s="35"/>
      <c r="T225" s="35"/>
      <c r="U225" s="35"/>
      <c r="V225" s="35"/>
      <c r="W225" s="35"/>
      <c r="X225" s="35"/>
      <c r="Y225" s="35"/>
      <c r="Z225" s="35"/>
      <c r="AA225" s="35"/>
      <c r="AB225" s="35"/>
      <c r="AC225" s="35"/>
      <c r="AD225" s="35"/>
      <c r="AE225" s="35"/>
      <c r="AF225" s="35"/>
      <c r="AG225" s="35"/>
      <c r="AH225" s="16"/>
      <c r="AI225" s="16"/>
      <c r="AJ225" s="8"/>
      <c r="AK225" s="16"/>
      <c r="AL225" s="16"/>
      <c r="AM225" s="66"/>
      <c r="AN225" s="66"/>
      <c r="AO225" s="30"/>
      <c r="AP225" s="300" t="s">
        <v>1635</v>
      </c>
      <c r="AQ225" s="30"/>
      <c r="AR225" s="30"/>
      <c r="AS225" s="30"/>
      <c r="BA225" s="47" t="s">
        <v>1013</v>
      </c>
      <c r="BB225" s="16"/>
      <c r="BC225" s="16"/>
      <c r="BD225" s="16"/>
      <c r="BE225" s="16"/>
      <c r="BF225" s="16"/>
      <c r="BG225" s="69" t="s">
        <v>937</v>
      </c>
      <c r="BH225" s="16"/>
      <c r="BI225" s="16"/>
    </row>
    <row r="226" spans="1:66" s="65" customFormat="1" ht="12.75">
      <c r="A226" s="63" t="s">
        <v>417</v>
      </c>
      <c r="C226" s="63" t="s">
        <v>2045</v>
      </c>
      <c r="D226" s="16"/>
      <c r="E226" s="16"/>
      <c r="F226" s="16"/>
      <c r="G226" s="16"/>
      <c r="H226" s="16"/>
      <c r="I226" s="16"/>
      <c r="J226" s="16"/>
      <c r="K226" s="16"/>
      <c r="L226" s="16"/>
      <c r="M226" s="16"/>
      <c r="N226" s="16"/>
      <c r="O226" s="16"/>
      <c r="P226" s="16"/>
      <c r="Q226" s="16"/>
      <c r="R226" s="16"/>
      <c r="S226" s="16"/>
      <c r="T226" s="16"/>
      <c r="U226" s="16"/>
      <c r="V226" s="16"/>
      <c r="W226" s="16"/>
      <c r="X226" s="16"/>
      <c r="Y226" s="16"/>
      <c r="Z226" s="16"/>
      <c r="AA226" s="16"/>
      <c r="AB226" s="16"/>
      <c r="AC226" s="16"/>
      <c r="AD226" s="16"/>
      <c r="AE226" s="16"/>
      <c r="AF226" s="16"/>
      <c r="AG226" s="3"/>
      <c r="AH226" s="3"/>
      <c r="AI226" s="16"/>
      <c r="AL226" s="30"/>
      <c r="AM226" s="66"/>
      <c r="AN226" s="66"/>
      <c r="AO226" s="30"/>
      <c r="AP226" s="284" t="s">
        <v>955</v>
      </c>
      <c r="AQ226" s="30"/>
      <c r="AR226" s="30"/>
      <c r="AS226" s="30"/>
      <c r="BA226" s="47" t="s">
        <v>1014</v>
      </c>
      <c r="BB226" s="16"/>
      <c r="BC226" s="16"/>
      <c r="BD226" s="16"/>
      <c r="BE226" s="16"/>
      <c r="BF226" s="16"/>
      <c r="BG226" s="69" t="s">
        <v>900</v>
      </c>
      <c r="BH226" s="16"/>
      <c r="BI226" s="16"/>
      <c r="BJ226" s="70"/>
      <c r="BK226" s="70"/>
      <c r="BL226" s="70"/>
      <c r="BM226" s="70"/>
      <c r="BN226" s="70"/>
    </row>
    <row r="227" spans="1:66" ht="12.75" customHeight="1">
      <c r="A227" s="30"/>
      <c r="D227" s="16" t="s">
        <v>419</v>
      </c>
      <c r="AG227" s="3"/>
      <c r="AH227" s="3"/>
      <c r="AJ227" s="65"/>
      <c r="AK227" s="65"/>
      <c r="AL227" s="30"/>
      <c r="AP227" s="284" t="s">
        <v>1636</v>
      </c>
      <c r="BA227" s="47" t="s">
        <v>1</v>
      </c>
      <c r="BG227" s="69" t="s">
        <v>901</v>
      </c>
    </row>
    <row r="228" spans="1:66" ht="12.75" customHeight="1">
      <c r="A228" s="30"/>
      <c r="D228" s="1597" t="s">
        <v>955</v>
      </c>
      <c r="E228" s="1597"/>
      <c r="F228" s="1597"/>
      <c r="G228" s="1597"/>
      <c r="H228" s="1597"/>
      <c r="I228" s="1597"/>
      <c r="J228" s="1597"/>
      <c r="K228" s="1597"/>
      <c r="L228" s="1597"/>
      <c r="M228" s="1597"/>
      <c r="N228" s="1597"/>
      <c r="O228" s="1597"/>
      <c r="P228" s="1597"/>
      <c r="Q228" s="1597"/>
      <c r="R228" s="1597"/>
      <c r="S228" s="1597"/>
      <c r="T228" s="1597"/>
      <c r="U228" s="1597"/>
      <c r="V228" s="1597"/>
      <c r="W228" s="1597"/>
      <c r="X228" s="1597"/>
      <c r="Y228" s="1597"/>
      <c r="Z228" s="1597"/>
      <c r="AA228" s="1597"/>
      <c r="AB228" s="1597"/>
      <c r="AC228" s="1597"/>
      <c r="AD228" s="1597"/>
      <c r="AE228" s="1597"/>
      <c r="AF228" s="1597"/>
      <c r="AG228" s="1597"/>
      <c r="AH228" s="1597"/>
      <c r="AI228" s="1597"/>
      <c r="AJ228" s="65"/>
      <c r="AK228" s="65"/>
      <c r="AL228" s="30"/>
      <c r="AP228" s="3" t="s">
        <v>1633</v>
      </c>
      <c r="BA228" s="47" t="s">
        <v>2</v>
      </c>
      <c r="BG228" s="69" t="s">
        <v>902</v>
      </c>
    </row>
    <row r="229" spans="1:66" ht="12.75" customHeight="1">
      <c r="AJ229" s="8"/>
      <c r="AP229" s="284" t="s">
        <v>954</v>
      </c>
      <c r="BA229" s="47" t="s">
        <v>3</v>
      </c>
      <c r="BG229" s="69" t="s">
        <v>903</v>
      </c>
    </row>
    <row r="230" spans="1:66" ht="12.75" customHeight="1">
      <c r="D230" s="35" t="s">
        <v>625</v>
      </c>
      <c r="E230" s="35"/>
      <c r="F230" s="35"/>
      <c r="G230" s="35"/>
      <c r="H230" s="35"/>
      <c r="I230" s="35"/>
      <c r="J230" s="35"/>
      <c r="K230" s="35"/>
      <c r="L230" s="35"/>
      <c r="M230" s="35"/>
      <c r="N230" s="35"/>
      <c r="O230" s="1630">
        <v>53</v>
      </c>
      <c r="P230" s="1630"/>
      <c r="AP230" s="284" t="s">
        <v>152</v>
      </c>
      <c r="BA230" s="47" t="s">
        <v>4</v>
      </c>
      <c r="BG230" s="69" t="s">
        <v>904</v>
      </c>
    </row>
    <row r="231" spans="1:66" ht="12" customHeight="1">
      <c r="D231" s="35" t="s">
        <v>626</v>
      </c>
      <c r="E231" s="35"/>
      <c r="F231" s="35"/>
      <c r="G231" s="35"/>
      <c r="H231" s="35"/>
      <c r="I231" s="35"/>
      <c r="J231" s="35"/>
      <c r="K231" s="35"/>
      <c r="L231" s="35"/>
      <c r="M231" s="35"/>
      <c r="N231" s="35"/>
      <c r="O231" s="1630">
        <v>79</v>
      </c>
      <c r="P231" s="1630"/>
      <c r="AP231" s="285" t="s">
        <v>1637</v>
      </c>
      <c r="BA231" s="47" t="s">
        <v>21</v>
      </c>
      <c r="BG231" s="69" t="s">
        <v>22</v>
      </c>
    </row>
    <row r="232" spans="1:66" ht="12.75">
      <c r="D232" s="35" t="s">
        <v>627</v>
      </c>
      <c r="E232" s="35"/>
      <c r="F232" s="35"/>
      <c r="G232" s="35"/>
      <c r="H232" s="35"/>
      <c r="I232" s="35"/>
      <c r="J232" s="35"/>
      <c r="K232" s="35"/>
      <c r="L232" s="35"/>
      <c r="M232" s="35"/>
      <c r="N232" s="35"/>
      <c r="O232" s="1630">
        <v>40</v>
      </c>
      <c r="P232" s="1630"/>
      <c r="AP232" s="284" t="s">
        <v>2044</v>
      </c>
      <c r="BA232" s="47" t="s">
        <v>5</v>
      </c>
      <c r="BG232" s="69" t="s">
        <v>905</v>
      </c>
    </row>
    <row r="233" spans="1:66" ht="12.75">
      <c r="D233" s="3" t="s">
        <v>628</v>
      </c>
      <c r="AP233" s="3" t="s">
        <v>1634</v>
      </c>
      <c r="BA233" s="47" t="s">
        <v>6</v>
      </c>
      <c r="BG233" s="69" t="s">
        <v>906</v>
      </c>
    </row>
    <row r="234" spans="1:66" ht="12.75">
      <c r="D234" s="606" t="s">
        <v>1336</v>
      </c>
      <c r="U234" s="606" t="s">
        <v>1337</v>
      </c>
      <c r="AP234" s="284" t="s">
        <v>81</v>
      </c>
      <c r="BA234" s="47" t="s">
        <v>498</v>
      </c>
      <c r="BG234" s="69" t="s">
        <v>907</v>
      </c>
    </row>
    <row r="235" spans="1:66" ht="12.75"/>
    <row r="236" spans="1:66" ht="12.75">
      <c r="A236" s="1601" t="s">
        <v>550</v>
      </c>
      <c r="B236" s="1601"/>
      <c r="C236" s="1601"/>
      <c r="D236" s="1601"/>
      <c r="E236" s="1601"/>
      <c r="F236" s="1601"/>
      <c r="G236" s="1601"/>
      <c r="H236" s="1601"/>
      <c r="I236" s="1601"/>
      <c r="J236" s="1601"/>
      <c r="K236" s="1601"/>
      <c r="L236" s="1601"/>
      <c r="M236" s="1601"/>
      <c r="N236" s="1601"/>
      <c r="O236" s="1601"/>
      <c r="P236" s="1601"/>
      <c r="Q236" s="1601"/>
      <c r="R236" s="1601"/>
      <c r="S236" s="1601"/>
      <c r="T236" s="1601"/>
      <c r="U236" s="1601"/>
      <c r="V236" s="1601"/>
      <c r="W236" s="1601"/>
      <c r="X236" s="1601"/>
      <c r="Y236" s="1601"/>
      <c r="Z236" s="1601"/>
      <c r="AA236" s="1601"/>
      <c r="AB236" s="1601"/>
      <c r="AC236" s="1601"/>
      <c r="AD236" s="1601"/>
      <c r="AE236" s="1601"/>
      <c r="AF236" s="1601"/>
      <c r="AG236" s="1601"/>
      <c r="AH236" s="1601"/>
      <c r="AI236" s="1601"/>
      <c r="AJ236" s="1601"/>
      <c r="AK236" s="1601"/>
      <c r="AL236" s="1601"/>
      <c r="AP236" s="784" t="s">
        <v>86</v>
      </c>
    </row>
    <row r="237" spans="1:66" ht="13.5" thickBot="1">
      <c r="A237" s="1602"/>
      <c r="B237" s="1602"/>
      <c r="C237" s="1602"/>
      <c r="D237" s="1602"/>
      <c r="E237" s="1602"/>
      <c r="F237" s="1602"/>
      <c r="G237" s="1602"/>
      <c r="H237" s="1602"/>
      <c r="I237" s="1602"/>
      <c r="J237" s="1602"/>
      <c r="K237" s="1602"/>
      <c r="L237" s="1602"/>
      <c r="M237" s="1602"/>
      <c r="N237" s="1602"/>
      <c r="O237" s="1602"/>
      <c r="P237" s="1602"/>
      <c r="Q237" s="1602"/>
      <c r="R237" s="1602"/>
      <c r="S237" s="1602"/>
      <c r="T237" s="1602"/>
      <c r="U237" s="1602"/>
      <c r="V237" s="1602"/>
      <c r="W237" s="1602"/>
      <c r="X237" s="1602"/>
      <c r="Y237" s="1602"/>
      <c r="Z237" s="1602"/>
      <c r="AA237" s="1602"/>
      <c r="AB237" s="1602"/>
      <c r="AC237" s="1602"/>
      <c r="AD237" s="1602"/>
      <c r="AE237" s="1602"/>
      <c r="AF237" s="1602"/>
      <c r="AG237" s="1602"/>
      <c r="AH237" s="1602"/>
      <c r="AI237" s="1602"/>
      <c r="AJ237" s="1602"/>
      <c r="AK237" s="1602"/>
      <c r="AL237" s="1602"/>
      <c r="AP237" s="16" t="s">
        <v>700</v>
      </c>
    </row>
    <row r="238" spans="1:66" ht="13.5" thickTop="1">
      <c r="B238" s="40"/>
      <c r="D238" s="8"/>
      <c r="E238" s="40"/>
      <c r="F238" s="40"/>
      <c r="G238" s="40"/>
      <c r="H238" s="40"/>
      <c r="I238" s="40"/>
      <c r="J238" s="8"/>
      <c r="K238" s="8"/>
      <c r="L238" s="8"/>
      <c r="M238" s="8"/>
      <c r="N238" s="8"/>
      <c r="O238" s="8"/>
      <c r="P238" s="8"/>
      <c r="Q238" s="8"/>
      <c r="R238" s="8"/>
      <c r="S238" s="8"/>
      <c r="T238" s="8"/>
      <c r="U238" s="8"/>
      <c r="V238" s="8"/>
      <c r="W238" s="8"/>
      <c r="X238" s="8"/>
      <c r="Y238" s="8"/>
      <c r="Z238" s="8"/>
      <c r="AA238" s="8"/>
      <c r="AB238" s="8"/>
      <c r="AC238" s="8"/>
      <c r="AD238" s="8"/>
      <c r="AE238" s="8"/>
      <c r="AF238" s="8"/>
      <c r="AG238" s="8"/>
      <c r="AH238" s="8"/>
      <c r="AI238" s="71"/>
      <c r="AJ238" s="71"/>
      <c r="AL238" s="72"/>
      <c r="AP238" s="16" t="s">
        <v>704</v>
      </c>
    </row>
    <row r="239" spans="1:66" ht="12.75">
      <c r="A239" s="63" t="s">
        <v>727</v>
      </c>
      <c r="B239" s="40"/>
      <c r="C239" s="63" t="s">
        <v>698</v>
      </c>
      <c r="D239" s="8"/>
      <c r="E239" s="40"/>
      <c r="F239" s="40"/>
      <c r="G239" s="40"/>
      <c r="H239" s="40"/>
      <c r="I239" s="40"/>
      <c r="J239" s="8"/>
      <c r="K239" s="8"/>
      <c r="L239" s="8"/>
      <c r="M239" s="8"/>
      <c r="N239" s="8"/>
      <c r="O239" s="8"/>
      <c r="P239" s="8"/>
      <c r="Q239" s="8"/>
      <c r="R239" s="8"/>
      <c r="S239" s="8"/>
      <c r="T239" s="8"/>
      <c r="U239" s="8"/>
      <c r="V239" s="8"/>
      <c r="W239" s="8"/>
      <c r="X239" s="8"/>
      <c r="Y239" s="8"/>
      <c r="Z239" s="8"/>
      <c r="AA239" s="8"/>
      <c r="AB239" s="8"/>
      <c r="AC239" s="8"/>
      <c r="AD239" s="8"/>
      <c r="AE239" s="8"/>
      <c r="AF239" s="8"/>
      <c r="AG239" s="8"/>
      <c r="AH239" s="8"/>
      <c r="AI239" s="8"/>
      <c r="AJ239" s="8"/>
      <c r="AL239" s="72"/>
      <c r="AP239" s="16" t="s">
        <v>701</v>
      </c>
    </row>
    <row r="240" spans="1:66" ht="12.75" customHeight="1">
      <c r="D240" s="71" t="s">
        <v>421</v>
      </c>
      <c r="E240" s="71"/>
      <c r="F240" s="71"/>
      <c r="G240" s="71"/>
      <c r="H240" s="71"/>
      <c r="I240" s="71"/>
      <c r="J240" s="71"/>
      <c r="K240" s="8"/>
      <c r="M240" s="1811" t="str">
        <f>H15</f>
        <v>Otay Affordable II V8, L.P.</v>
      </c>
      <c r="N240" s="1811"/>
      <c r="O240" s="1811"/>
      <c r="P240" s="1811"/>
      <c r="Q240" s="1811"/>
      <c r="R240" s="1811"/>
      <c r="S240" s="1811"/>
      <c r="T240" s="1811"/>
      <c r="U240" s="1811"/>
      <c r="V240" s="1811"/>
      <c r="W240" s="1811"/>
      <c r="X240" s="1811"/>
      <c r="Y240" s="1811"/>
      <c r="Z240" s="1811"/>
      <c r="AA240" s="1811"/>
      <c r="AB240" s="1811"/>
      <c r="AC240" s="1811"/>
      <c r="AD240" s="1811"/>
      <c r="AE240" s="1811"/>
      <c r="AF240" s="1811"/>
      <c r="AG240" s="1811"/>
      <c r="AH240" s="1811"/>
      <c r="AI240" s="1811"/>
      <c r="AJ240" s="1811"/>
      <c r="AK240" s="1811"/>
      <c r="AM240" s="72"/>
      <c r="AN240" s="72"/>
      <c r="AP240" s="16" t="s">
        <v>820</v>
      </c>
    </row>
    <row r="241" spans="1:56" ht="12.75">
      <c r="D241" s="71" t="s">
        <v>422</v>
      </c>
      <c r="E241" s="71"/>
      <c r="F241" s="71"/>
      <c r="G241" s="71"/>
      <c r="H241" s="71"/>
      <c r="I241" s="71"/>
      <c r="J241" s="71"/>
      <c r="K241" s="8"/>
      <c r="M241" s="1597" t="s">
        <v>2318</v>
      </c>
      <c r="N241" s="1597"/>
      <c r="O241" s="1597"/>
      <c r="P241" s="1597"/>
      <c r="Q241" s="1597"/>
      <c r="R241" s="1597"/>
      <c r="S241" s="1597"/>
      <c r="T241" s="1597"/>
      <c r="U241" s="1597"/>
      <c r="V241" s="1597"/>
      <c r="W241" s="1597"/>
      <c r="X241" s="1597"/>
      <c r="Y241" s="1597"/>
      <c r="Z241" s="1597"/>
      <c r="AA241" s="1597"/>
      <c r="AB241" s="1597"/>
      <c r="AC241" s="1597"/>
      <c r="AD241" s="1597"/>
      <c r="AE241" s="1597"/>
      <c r="AN241" s="72"/>
      <c r="AP241" s="16" t="s">
        <v>702</v>
      </c>
    </row>
    <row r="242" spans="1:56" ht="12.75">
      <c r="D242" s="71" t="s">
        <v>485</v>
      </c>
      <c r="E242" s="71"/>
      <c r="M242" s="1597" t="s">
        <v>454</v>
      </c>
      <c r="N242" s="1597"/>
      <c r="O242" s="1597"/>
      <c r="P242" s="1597"/>
      <c r="Q242" s="1597"/>
      <c r="R242" s="1597"/>
      <c r="S242" s="1597"/>
      <c r="T242" s="1597"/>
      <c r="V242" s="73" t="s">
        <v>423</v>
      </c>
      <c r="W242" s="1791" t="s">
        <v>2319</v>
      </c>
      <c r="X242" s="1600"/>
      <c r="Y242" s="71" t="s">
        <v>488</v>
      </c>
      <c r="AC242" s="1729">
        <v>90064</v>
      </c>
      <c r="AD242" s="1729"/>
      <c r="AE242" s="1729"/>
      <c r="AN242" s="72"/>
      <c r="AP242" s="16" t="s">
        <v>703</v>
      </c>
    </row>
    <row r="243" spans="1:56" ht="12.75">
      <c r="D243" s="74" t="s">
        <v>424</v>
      </c>
      <c r="E243" s="8"/>
      <c r="F243" s="8"/>
      <c r="G243" s="8"/>
      <c r="H243" s="8"/>
      <c r="I243" s="8"/>
      <c r="J243" s="8"/>
      <c r="K243" s="39"/>
      <c r="M243" s="1597" t="s">
        <v>2320</v>
      </c>
      <c r="N243" s="1597"/>
      <c r="O243" s="1597"/>
      <c r="P243" s="1597"/>
      <c r="Q243" s="1597"/>
      <c r="R243" s="1597"/>
      <c r="S243" s="1597"/>
      <c r="T243" s="1597"/>
      <c r="U243" s="1597"/>
      <c r="V243" s="1597"/>
      <c r="W243" s="1597"/>
      <c r="X243" s="1597"/>
      <c r="Y243" s="1597"/>
      <c r="Z243" s="1597"/>
      <c r="AA243" s="1597"/>
      <c r="AB243" s="1597"/>
      <c r="AC243" s="1597"/>
      <c r="AD243" s="1597"/>
      <c r="AE243" s="1597"/>
      <c r="AI243" s="8"/>
      <c r="AJ243" s="8"/>
      <c r="AK243" s="8"/>
      <c r="AL243" s="8"/>
      <c r="AM243" s="72"/>
      <c r="AN243" s="72"/>
      <c r="AP243" s="16" t="s">
        <v>549</v>
      </c>
      <c r="BC243" s="75"/>
    </row>
    <row r="244" spans="1:56" ht="12.75">
      <c r="D244" s="74" t="s">
        <v>425</v>
      </c>
      <c r="E244" s="8"/>
      <c r="F244" s="8"/>
      <c r="M244" s="1595" t="s">
        <v>2321</v>
      </c>
      <c r="N244" s="1595"/>
      <c r="O244" s="1595"/>
      <c r="P244" s="1595"/>
      <c r="Q244" s="1595"/>
      <c r="R244" s="1595"/>
      <c r="S244" s="8" t="s">
        <v>908</v>
      </c>
      <c r="T244" s="8"/>
      <c r="U244" s="1791">
        <v>108</v>
      </c>
      <c r="V244" s="1791"/>
      <c r="W244" s="1791"/>
      <c r="X244" s="8" t="s">
        <v>426</v>
      </c>
      <c r="Z244" s="1595" t="s">
        <v>2322</v>
      </c>
      <c r="AA244" s="1595"/>
      <c r="AB244" s="1595"/>
      <c r="AC244" s="1595"/>
      <c r="AD244" s="1595"/>
      <c r="AE244" s="1595"/>
      <c r="AN244" s="72"/>
      <c r="AO244" s="72"/>
      <c r="AP244" s="16" t="s">
        <v>554</v>
      </c>
      <c r="BD244" s="75"/>
    </row>
    <row r="245" spans="1:56" ht="12.75">
      <c r="D245" s="74" t="s">
        <v>427</v>
      </c>
      <c r="E245" s="8"/>
      <c r="F245" s="8"/>
      <c r="M245" s="1596" t="s">
        <v>2323</v>
      </c>
      <c r="N245" s="1596"/>
      <c r="O245" s="1596"/>
      <c r="P245" s="1596"/>
      <c r="Q245" s="1596"/>
      <c r="R245" s="1596"/>
      <c r="S245" s="1596"/>
      <c r="T245" s="1596"/>
      <c r="U245" s="1596"/>
      <c r="V245" s="1596"/>
      <c r="W245" s="1596"/>
      <c r="X245" s="1596"/>
      <c r="Y245" s="1596"/>
      <c r="Z245" s="1596"/>
      <c r="AA245" s="1596"/>
      <c r="AB245" s="1596"/>
      <c r="AC245" s="1596"/>
      <c r="AD245" s="1596"/>
      <c r="AE245" s="1596"/>
      <c r="AF245" s="8"/>
      <c r="AG245" s="8"/>
      <c r="AH245" s="8"/>
      <c r="AI245" s="8"/>
      <c r="AJ245" s="8"/>
      <c r="AK245" s="8"/>
      <c r="AL245" s="8"/>
      <c r="AM245" s="8"/>
      <c r="AN245" s="72"/>
      <c r="AO245" s="72"/>
      <c r="BD245" s="75"/>
    </row>
    <row r="246" spans="1:56" ht="12.75">
      <c r="A246" s="63" t="s">
        <v>8</v>
      </c>
      <c r="C246" s="48" t="s">
        <v>699</v>
      </c>
      <c r="M246" s="1724" t="s">
        <v>702</v>
      </c>
      <c r="N246" s="1724"/>
      <c r="O246" s="1724"/>
      <c r="P246" s="1724"/>
      <c r="Q246" s="1724"/>
      <c r="R246" s="1724"/>
      <c r="S246" s="1724"/>
      <c r="T246" s="1724"/>
      <c r="U246" s="8" t="s">
        <v>1294</v>
      </c>
      <c r="AA246" s="1593" t="s">
        <v>2324</v>
      </c>
      <c r="AB246" s="1808"/>
      <c r="AC246" s="1808"/>
      <c r="AD246" s="1808"/>
      <c r="AE246" s="1808"/>
      <c r="AF246" s="1808"/>
      <c r="AG246" s="1808"/>
      <c r="AH246" s="1808"/>
      <c r="AI246" s="1808"/>
      <c r="AJ246" s="1808"/>
      <c r="AK246" s="1808"/>
      <c r="AL246" s="72"/>
      <c r="AO246" s="8" t="s">
        <v>712</v>
      </c>
      <c r="AT246" s="674">
        <f>IF(AND(AND($M$256="for profit",$M$264="for profit",$M$272="nonprofit")),2,0)</f>
        <v>0</v>
      </c>
      <c r="BB246" s="75"/>
    </row>
    <row r="247" spans="1:56" ht="12.75">
      <c r="D247" s="16" t="s">
        <v>705</v>
      </c>
      <c r="M247" s="1599"/>
      <c r="N247" s="1599"/>
      <c r="O247" s="1599"/>
      <c r="P247" s="1599"/>
      <c r="Q247" s="1599"/>
      <c r="R247" s="1599"/>
      <c r="S247" s="1599"/>
      <c r="T247" s="1599"/>
      <c r="U247" s="1599"/>
      <c r="V247" s="1599"/>
      <c r="W247" s="1599"/>
      <c r="X247" s="1599"/>
      <c r="Y247" s="1599"/>
      <c r="Z247" s="1599"/>
      <c r="AA247" s="1599"/>
      <c r="AB247" s="1599"/>
      <c r="AC247" s="1599"/>
      <c r="AD247" s="1599"/>
      <c r="AE247" s="1599"/>
      <c r="AF247" s="8"/>
      <c r="AG247" s="8"/>
      <c r="AH247" s="8"/>
      <c r="AI247" s="8"/>
      <c r="AJ247" s="8"/>
      <c r="AK247" s="72"/>
      <c r="AL247" s="72"/>
      <c r="AM247" s="8"/>
      <c r="AO247" s="8" t="s">
        <v>712</v>
      </c>
      <c r="AT247" s="674">
        <f>IF(AND(AND($M$256="for profit",$M$264="nonprofit",$M$272="for profit")),2,0)</f>
        <v>0</v>
      </c>
      <c r="BB247" s="75"/>
    </row>
    <row r="248" spans="1:56" ht="12.75" customHeight="1">
      <c r="D248" s="74"/>
      <c r="K248" s="3"/>
      <c r="AN248" s="72"/>
      <c r="AO248" s="16" t="s">
        <v>712</v>
      </c>
      <c r="AT248" s="674">
        <f>IF(AND(AND($M$256="nonprofit",$M$264="for profit",$M$272="for profit")),2,0)</f>
        <v>0</v>
      </c>
      <c r="BD248" s="75"/>
    </row>
    <row r="249" spans="1:56" ht="12.75">
      <c r="A249" s="63" t="s">
        <v>131</v>
      </c>
      <c r="C249" s="63" t="s">
        <v>707</v>
      </c>
      <c r="D249" s="74"/>
      <c r="K249" s="3"/>
      <c r="L249" s="18"/>
      <c r="M249" s="18"/>
      <c r="N249" s="18"/>
      <c r="AM249" s="8"/>
      <c r="AN249" s="72"/>
      <c r="AO249" s="16" t="s">
        <v>712</v>
      </c>
      <c r="AT249" s="674">
        <f>IF(AND(AND($M$256="for profit",$M$264="nonprofit",$M$272="(select one)")),2,0)</f>
        <v>0</v>
      </c>
      <c r="BD249" s="75"/>
    </row>
    <row r="250" spans="1:56" ht="12.75">
      <c r="A250" s="39"/>
      <c r="C250" s="159" t="s">
        <v>1678</v>
      </c>
      <c r="D250" s="71" t="s">
        <v>706</v>
      </c>
      <c r="E250" s="71"/>
      <c r="F250" s="71"/>
      <c r="G250" s="71"/>
      <c r="H250" s="71"/>
      <c r="I250" s="71"/>
      <c r="J250" s="71"/>
      <c r="K250" s="71"/>
      <c r="L250" s="8"/>
      <c r="M250" s="1777" t="s">
        <v>2409</v>
      </c>
      <c r="N250" s="1777"/>
      <c r="O250" s="1777"/>
      <c r="P250" s="1777"/>
      <c r="Q250" s="1777"/>
      <c r="R250" s="1777"/>
      <c r="S250" s="1777"/>
      <c r="T250" s="1777"/>
      <c r="U250" s="1777"/>
      <c r="V250" s="1777"/>
      <c r="W250" s="1777"/>
      <c r="X250" s="1777"/>
      <c r="Y250" s="1777"/>
      <c r="Z250" s="1777"/>
      <c r="AA250" s="1777"/>
      <c r="AB250" s="1777"/>
      <c r="AC250" s="1777"/>
      <c r="AD250" s="1777"/>
      <c r="AE250" s="1777"/>
      <c r="AF250" s="1818" t="s">
        <v>2325</v>
      </c>
      <c r="AG250" s="1818"/>
      <c r="AH250" s="1818"/>
      <c r="AI250" s="1818"/>
      <c r="AJ250" s="1818"/>
      <c r="AK250" s="1818"/>
      <c r="AN250" s="72"/>
      <c r="AO250" s="16" t="s">
        <v>712</v>
      </c>
      <c r="AT250" s="675">
        <f>IF(AND(AND($M$256="nonprofit",$M$264="for profit",$M$272="(select one)")),2,0)</f>
        <v>2</v>
      </c>
      <c r="BB250" s="75"/>
    </row>
    <row r="251" spans="1:56" ht="12.75">
      <c r="A251" s="39"/>
      <c r="B251" s="8"/>
      <c r="C251" s="8"/>
      <c r="D251" s="71" t="s">
        <v>422</v>
      </c>
      <c r="E251" s="71"/>
      <c r="F251" s="71"/>
      <c r="G251" s="71"/>
      <c r="H251" s="71"/>
      <c r="I251" s="71"/>
      <c r="J251" s="71"/>
      <c r="K251" s="71"/>
      <c r="L251" s="8"/>
      <c r="M251" s="1597" t="s">
        <v>2326</v>
      </c>
      <c r="N251" s="1597"/>
      <c r="O251" s="1597"/>
      <c r="P251" s="1597"/>
      <c r="Q251" s="1597"/>
      <c r="R251" s="1597"/>
      <c r="S251" s="1597"/>
      <c r="T251" s="1597"/>
      <c r="U251" s="1597"/>
      <c r="V251" s="1597"/>
      <c r="W251" s="1597"/>
      <c r="X251" s="1597"/>
      <c r="Y251" s="1597"/>
      <c r="Z251" s="1597"/>
      <c r="AA251" s="1597"/>
      <c r="AB251" s="1597"/>
      <c r="AC251" s="1597"/>
      <c r="AD251" s="1597"/>
      <c r="AE251" s="1597"/>
      <c r="AL251" s="8"/>
      <c r="AN251" s="72"/>
      <c r="BB251" s="75"/>
    </row>
    <row r="252" spans="1:56" ht="12.75">
      <c r="A252" s="39"/>
      <c r="B252" s="8"/>
      <c r="C252" s="8"/>
      <c r="D252" s="71" t="s">
        <v>485</v>
      </c>
      <c r="E252" s="71"/>
      <c r="M252" s="1597" t="s">
        <v>2327</v>
      </c>
      <c r="N252" s="1597"/>
      <c r="O252" s="1597"/>
      <c r="P252" s="1597"/>
      <c r="Q252" s="1597"/>
      <c r="R252" s="1597"/>
      <c r="S252" s="1597"/>
      <c r="T252" s="1597"/>
      <c r="V252" s="73" t="s">
        <v>423</v>
      </c>
      <c r="W252" s="1791" t="s">
        <v>2319</v>
      </c>
      <c r="X252" s="1791"/>
      <c r="Y252" s="71" t="s">
        <v>488</v>
      </c>
      <c r="AC252" s="1597">
        <v>92651</v>
      </c>
      <c r="AD252" s="1597"/>
      <c r="AE252" s="1597"/>
      <c r="AN252" s="72"/>
      <c r="AO252" s="63" t="s">
        <v>712</v>
      </c>
      <c r="AP252" s="63"/>
      <c r="AQ252" s="63"/>
      <c r="AR252" s="63"/>
      <c r="AS252" s="63"/>
      <c r="AT252" s="318">
        <f>IF(AND(AND($M$256="nonprofit",$M$264="nonprofit",$M$272="for profit")),2,0)</f>
        <v>0</v>
      </c>
      <c r="BD252" s="75"/>
    </row>
    <row r="253" spans="1:56" ht="12.75">
      <c r="A253" s="39"/>
      <c r="B253" s="8"/>
      <c r="C253" s="8"/>
      <c r="D253" s="74" t="s">
        <v>424</v>
      </c>
      <c r="E253" s="8"/>
      <c r="F253" s="8"/>
      <c r="G253" s="8"/>
      <c r="H253" s="8"/>
      <c r="I253" s="8"/>
      <c r="J253" s="8"/>
      <c r="K253" s="8"/>
      <c r="L253" s="39"/>
      <c r="M253" s="1597" t="s">
        <v>2328</v>
      </c>
      <c r="N253" s="1597"/>
      <c r="O253" s="1597"/>
      <c r="P253" s="1597"/>
      <c r="Q253" s="1597"/>
      <c r="R253" s="1597"/>
      <c r="S253" s="1597"/>
      <c r="T253" s="1597"/>
      <c r="U253" s="1597"/>
      <c r="V253" s="1597"/>
      <c r="W253" s="1597"/>
      <c r="X253" s="1597"/>
      <c r="Y253" s="1597"/>
      <c r="Z253" s="1597"/>
      <c r="AA253" s="1597"/>
      <c r="AB253" s="1597"/>
      <c r="AC253" s="1597"/>
      <c r="AD253" s="1597"/>
      <c r="AE253" s="1597"/>
      <c r="AJ253" s="8"/>
      <c r="AK253" s="8"/>
      <c r="AL253" s="8"/>
      <c r="AM253" s="8"/>
      <c r="AN253" s="72"/>
      <c r="AO253" s="63" t="s">
        <v>712</v>
      </c>
      <c r="AP253" s="63"/>
      <c r="AQ253" s="63"/>
      <c r="AR253" s="63"/>
      <c r="AS253" s="63"/>
      <c r="AT253" s="318">
        <f>IF(AND(AND($M$256="nonprofit",$M$264="for profit",$M$272="nonprofit")),2,0)</f>
        <v>0</v>
      </c>
      <c r="BD253" s="75"/>
    </row>
    <row r="254" spans="1:56" ht="12.75">
      <c r="A254" s="39"/>
      <c r="B254" s="8"/>
      <c r="C254" s="8"/>
      <c r="D254" s="74" t="s">
        <v>425</v>
      </c>
      <c r="E254" s="8"/>
      <c r="F254" s="8"/>
      <c r="M254" s="1595" t="s">
        <v>2329</v>
      </c>
      <c r="N254" s="1595"/>
      <c r="O254" s="1595"/>
      <c r="P254" s="1595"/>
      <c r="Q254" s="1595"/>
      <c r="R254" s="1595"/>
      <c r="S254" s="8" t="s">
        <v>908</v>
      </c>
      <c r="T254" s="8"/>
      <c r="U254" s="1600"/>
      <c r="V254" s="1600"/>
      <c r="W254" s="1600"/>
      <c r="X254" s="8" t="s">
        <v>426</v>
      </c>
      <c r="Z254" s="1613"/>
      <c r="AA254" s="1613"/>
      <c r="AB254" s="1613"/>
      <c r="AC254" s="1613"/>
      <c r="AD254" s="1613"/>
      <c r="AE254" s="1613"/>
      <c r="AO254" s="63" t="s">
        <v>712</v>
      </c>
      <c r="AP254" s="63"/>
      <c r="AQ254" s="63"/>
      <c r="AR254" s="63"/>
      <c r="AS254" s="63"/>
      <c r="AT254" s="272">
        <f>IF(AND(AND($M$256="for profit",$M$264="nonprofit",$M$272="nonprofit")),2,0)</f>
        <v>0</v>
      </c>
    </row>
    <row r="255" spans="1:56" ht="12.75">
      <c r="A255" s="39"/>
      <c r="B255" s="8"/>
      <c r="C255" s="8"/>
      <c r="D255" s="74" t="s">
        <v>427</v>
      </c>
      <c r="E255" s="8"/>
      <c r="F255" s="8"/>
      <c r="M255" s="1596" t="s">
        <v>2330</v>
      </c>
      <c r="N255" s="1596"/>
      <c r="O255" s="1596"/>
      <c r="P255" s="1596"/>
      <c r="Q255" s="1596"/>
      <c r="R255" s="1596"/>
      <c r="S255" s="1596"/>
      <c r="T255" s="1596"/>
      <c r="U255" s="1596"/>
      <c r="V255" s="1596"/>
      <c r="W255" s="1596"/>
      <c r="X255" s="1596"/>
      <c r="Y255" s="1596"/>
      <c r="Z255" s="1596"/>
      <c r="AA255" s="1596"/>
      <c r="AB255" s="1596"/>
      <c r="AC255" s="1596"/>
      <c r="AD255" s="1596"/>
      <c r="AE255" s="1596"/>
      <c r="AG255" s="8"/>
      <c r="AH255" s="8"/>
      <c r="AI255" s="8"/>
      <c r="AJ255" s="8"/>
      <c r="AK255" s="8"/>
      <c r="AL255" s="8"/>
      <c r="AM255" s="8"/>
      <c r="AO255" s="62"/>
      <c r="AP255" s="35"/>
      <c r="AQ255" s="35"/>
      <c r="AR255" s="35"/>
      <c r="AS255" s="35"/>
      <c r="AT255" s="71"/>
    </row>
    <row r="256" spans="1:56" ht="12.95" customHeight="1">
      <c r="A256" s="33"/>
      <c r="B256" s="8"/>
      <c r="C256" s="159"/>
      <c r="D256" s="74" t="s">
        <v>709</v>
      </c>
      <c r="E256" s="8"/>
      <c r="F256" s="8"/>
      <c r="G256" s="8"/>
      <c r="H256" s="8"/>
      <c r="I256" s="8"/>
      <c r="J256" s="8"/>
      <c r="K256" s="8"/>
      <c r="L256" s="8"/>
      <c r="M256" s="1724" t="s">
        <v>708</v>
      </c>
      <c r="N256" s="1724"/>
      <c r="O256" s="1724"/>
      <c r="P256" s="1724"/>
      <c r="Q256" s="1724"/>
      <c r="R256" s="1724"/>
      <c r="S256" s="1724"/>
      <c r="T256" s="1724"/>
      <c r="U256" s="8" t="s">
        <v>1294</v>
      </c>
      <c r="AA256" s="1593" t="s">
        <v>2331</v>
      </c>
      <c r="AB256" s="1593"/>
      <c r="AC256" s="1593"/>
      <c r="AD256" s="1593"/>
      <c r="AE256" s="1593"/>
      <c r="AF256" s="1593"/>
      <c r="AG256" s="1593"/>
      <c r="AH256" s="1593"/>
      <c r="AI256" s="1593"/>
      <c r="AJ256" s="1593"/>
      <c r="AK256" s="1593"/>
      <c r="AO256" s="16" t="s">
        <v>711</v>
      </c>
      <c r="AT256" s="674">
        <f>IF(AND(AND($M$256="nonprofit",$M$264="nonprofit",$M$272="nonprofit")),1,0)</f>
        <v>0</v>
      </c>
    </row>
    <row r="257" spans="1:58" ht="12.75">
      <c r="A257" s="39"/>
      <c r="B257" s="8"/>
      <c r="C257" s="8"/>
      <c r="D257" s="8"/>
      <c r="E257" s="8"/>
      <c r="F257" s="8"/>
      <c r="G257" s="8"/>
      <c r="H257" s="8"/>
      <c r="I257" s="8"/>
      <c r="J257" s="8"/>
      <c r="K257" s="8"/>
      <c r="L257" s="8"/>
      <c r="AG257" s="8"/>
      <c r="AH257" s="8"/>
      <c r="AI257" s="8"/>
      <c r="AJ257" s="71"/>
      <c r="AM257" s="8"/>
      <c r="AO257" s="16" t="s">
        <v>711</v>
      </c>
      <c r="AT257" s="674">
        <f>IF(AND(AND($M$256="nonprofit",$M$264="nonprofit",$M$272="(select one)")),1,0)</f>
        <v>0</v>
      </c>
      <c r="BB257" s="75"/>
    </row>
    <row r="258" spans="1:58" ht="12.75">
      <c r="A258" s="116"/>
      <c r="B258" s="8"/>
      <c r="C258" s="159" t="s">
        <v>1679</v>
      </c>
      <c r="D258" s="71" t="s">
        <v>1371</v>
      </c>
      <c r="E258" s="71"/>
      <c r="F258" s="71"/>
      <c r="G258" s="71"/>
      <c r="H258" s="71"/>
      <c r="I258" s="71"/>
      <c r="J258" s="71"/>
      <c r="K258" s="71"/>
      <c r="L258" s="8"/>
      <c r="M258" s="1777" t="s">
        <v>2332</v>
      </c>
      <c r="N258" s="1777"/>
      <c r="O258" s="1777"/>
      <c r="P258" s="1777"/>
      <c r="Q258" s="1777"/>
      <c r="R258" s="1777"/>
      <c r="S258" s="1777"/>
      <c r="T258" s="1777"/>
      <c r="U258" s="1777"/>
      <c r="V258" s="1777"/>
      <c r="W258" s="1777"/>
      <c r="X258" s="1777"/>
      <c r="Y258" s="1777"/>
      <c r="Z258" s="1777"/>
      <c r="AA258" s="1777"/>
      <c r="AB258" s="1777"/>
      <c r="AC258" s="1777"/>
      <c r="AD258" s="1777"/>
      <c r="AE258" s="1777"/>
      <c r="AF258" s="1818" t="s">
        <v>2333</v>
      </c>
      <c r="AG258" s="1818"/>
      <c r="AH258" s="1818"/>
      <c r="AI258" s="1818"/>
      <c r="AJ258" s="1818"/>
      <c r="AK258" s="1818"/>
      <c r="AO258" s="16" t="s">
        <v>711</v>
      </c>
      <c r="AT258" s="674">
        <f>IF(AND(AND($M$256="nonprofit",$M$264="(select one)",$M$272="(select one)")),1,0)</f>
        <v>0</v>
      </c>
    </row>
    <row r="259" spans="1:58" ht="12.75">
      <c r="A259" s="39"/>
      <c r="B259" s="8"/>
      <c r="C259" s="8"/>
      <c r="D259" s="71" t="s">
        <v>422</v>
      </c>
      <c r="E259" s="71"/>
      <c r="F259" s="71"/>
      <c r="G259" s="71"/>
      <c r="H259" s="71"/>
      <c r="I259" s="71"/>
      <c r="J259" s="71"/>
      <c r="K259" s="71"/>
      <c r="L259" s="8"/>
      <c r="M259" s="1597" t="s">
        <v>2334</v>
      </c>
      <c r="N259" s="1597"/>
      <c r="O259" s="1597"/>
      <c r="P259" s="1597"/>
      <c r="Q259" s="1597"/>
      <c r="R259" s="1597"/>
      <c r="S259" s="1597"/>
      <c r="T259" s="1597"/>
      <c r="U259" s="1597"/>
      <c r="V259" s="1597"/>
      <c r="W259" s="1597"/>
      <c r="X259" s="1597"/>
      <c r="Y259" s="1597"/>
      <c r="Z259" s="1597"/>
      <c r="AA259" s="1597"/>
      <c r="AB259" s="1597"/>
      <c r="AC259" s="1597"/>
      <c r="AD259" s="1597"/>
      <c r="AE259" s="1597"/>
      <c r="AL259" s="8"/>
      <c r="AO259" s="16" t="s">
        <v>1135</v>
      </c>
      <c r="AT259" s="674">
        <f>IF(AND(AND($M$256="for profit",$M$264="for profit",$M$272="for profit")),3,0)</f>
        <v>0</v>
      </c>
    </row>
    <row r="260" spans="1:58" ht="12.75">
      <c r="A260" s="39"/>
      <c r="B260" s="8"/>
      <c r="C260" s="8"/>
      <c r="D260" s="71" t="s">
        <v>485</v>
      </c>
      <c r="E260" s="71"/>
      <c r="M260" s="1597" t="s">
        <v>454</v>
      </c>
      <c r="N260" s="1597"/>
      <c r="O260" s="1597"/>
      <c r="P260" s="1597"/>
      <c r="Q260" s="1597"/>
      <c r="R260" s="1597"/>
      <c r="S260" s="1597"/>
      <c r="T260" s="1597"/>
      <c r="V260" s="73" t="s">
        <v>423</v>
      </c>
      <c r="W260" s="1791" t="s">
        <v>2319</v>
      </c>
      <c r="X260" s="1791"/>
      <c r="Y260" s="71" t="s">
        <v>488</v>
      </c>
      <c r="AC260" s="1597">
        <v>90064</v>
      </c>
      <c r="AD260" s="1597"/>
      <c r="AE260" s="1597"/>
      <c r="AO260" s="16" t="s">
        <v>1135</v>
      </c>
      <c r="AT260" s="675">
        <f>IF(AND(AND($M$256="for profit",$M$264="for profit",$M$272="(select one)")),3,0)</f>
        <v>0</v>
      </c>
    </row>
    <row r="261" spans="1:58" ht="12.75">
      <c r="A261" s="39"/>
      <c r="B261" s="8"/>
      <c r="C261" s="8"/>
      <c r="D261" s="74" t="s">
        <v>424</v>
      </c>
      <c r="E261" s="8"/>
      <c r="F261" s="8"/>
      <c r="G261" s="8"/>
      <c r="H261" s="8"/>
      <c r="I261" s="8"/>
      <c r="J261" s="8"/>
      <c r="K261" s="8"/>
      <c r="L261" s="39"/>
      <c r="M261" s="1597" t="s">
        <v>2320</v>
      </c>
      <c r="N261" s="1597"/>
      <c r="O261" s="1597"/>
      <c r="P261" s="1597"/>
      <c r="Q261" s="1597"/>
      <c r="R261" s="1597"/>
      <c r="S261" s="1597"/>
      <c r="T261" s="1597"/>
      <c r="U261" s="1597"/>
      <c r="V261" s="1597"/>
      <c r="W261" s="1597"/>
      <c r="X261" s="1597"/>
      <c r="Y261" s="1597"/>
      <c r="Z261" s="1597"/>
      <c r="AA261" s="1597"/>
      <c r="AB261" s="1597"/>
      <c r="AC261" s="1597"/>
      <c r="AD261" s="1597"/>
      <c r="AE261" s="1597"/>
      <c r="AJ261" s="8"/>
      <c r="AK261" s="8"/>
      <c r="AL261" s="8"/>
      <c r="AO261" s="16" t="s">
        <v>1135</v>
      </c>
      <c r="AP261" s="35"/>
      <c r="AQ261" s="35"/>
      <c r="AR261" s="35"/>
      <c r="AS261" s="35"/>
      <c r="AT261" s="675">
        <f>IF(AND(AND($M$256="for profit",$M$264="(select one)",$M$272="(select one)")),3,0)</f>
        <v>0</v>
      </c>
      <c r="BA261" s="75"/>
    </row>
    <row r="262" spans="1:58" ht="12.75">
      <c r="A262" s="39"/>
      <c r="B262" s="8"/>
      <c r="C262" s="8"/>
      <c r="D262" s="74" t="s">
        <v>425</v>
      </c>
      <c r="E262" s="8"/>
      <c r="F262" s="8"/>
      <c r="M262" s="1595" t="s">
        <v>2321</v>
      </c>
      <c r="N262" s="1595"/>
      <c r="O262" s="1595"/>
      <c r="P262" s="1595"/>
      <c r="Q262" s="1595"/>
      <c r="R262" s="1595"/>
      <c r="S262" s="8" t="s">
        <v>908</v>
      </c>
      <c r="T262" s="8"/>
      <c r="U262" s="1600">
        <v>108</v>
      </c>
      <c r="V262" s="1600"/>
      <c r="W262" s="1600"/>
      <c r="X262" s="8" t="s">
        <v>426</v>
      </c>
      <c r="Z262" s="1595" t="s">
        <v>2322</v>
      </c>
      <c r="AA262" s="1595"/>
      <c r="AB262" s="1595"/>
      <c r="AC262" s="1595"/>
      <c r="AD262" s="1595"/>
      <c r="AE262" s="1595"/>
      <c r="BA262" s="35"/>
      <c r="BB262" s="35"/>
    </row>
    <row r="263" spans="1:58" ht="12.75">
      <c r="A263" s="39"/>
      <c r="B263" s="8"/>
      <c r="C263" s="8"/>
      <c r="D263" s="74" t="s">
        <v>427</v>
      </c>
      <c r="E263" s="8"/>
      <c r="F263" s="8"/>
      <c r="M263" s="1596" t="s">
        <v>2323</v>
      </c>
      <c r="N263" s="1596"/>
      <c r="O263" s="1596"/>
      <c r="P263" s="1596"/>
      <c r="Q263" s="1596"/>
      <c r="R263" s="1596"/>
      <c r="S263" s="1596"/>
      <c r="T263" s="1596"/>
      <c r="U263" s="1596"/>
      <c r="V263" s="1596"/>
      <c r="W263" s="1596"/>
      <c r="X263" s="1596"/>
      <c r="Y263" s="1596"/>
      <c r="Z263" s="1596"/>
      <c r="AA263" s="1596"/>
      <c r="AB263" s="1596"/>
      <c r="AC263" s="1596"/>
      <c r="AD263" s="1596"/>
      <c r="AE263" s="1596"/>
      <c r="AG263" s="8"/>
      <c r="AH263" s="8"/>
      <c r="AI263" s="8"/>
      <c r="AJ263" s="8"/>
      <c r="AK263" s="8"/>
      <c r="AL263" s="8"/>
      <c r="BA263" s="3"/>
      <c r="BB263" s="679"/>
      <c r="BC263" s="263"/>
      <c r="BD263" s="263"/>
      <c r="BE263" s="263"/>
      <c r="BF263" s="263"/>
    </row>
    <row r="264" spans="1:58" ht="12.95" customHeight="1">
      <c r="A264" s="33"/>
      <c r="B264" s="8"/>
      <c r="C264" s="159"/>
      <c r="D264" s="74" t="s">
        <v>709</v>
      </c>
      <c r="E264" s="8"/>
      <c r="F264" s="8"/>
      <c r="G264" s="8"/>
      <c r="H264" s="8"/>
      <c r="I264" s="8"/>
      <c r="J264" s="8"/>
      <c r="K264" s="8"/>
      <c r="L264" s="8"/>
      <c r="M264" s="1724" t="s">
        <v>710</v>
      </c>
      <c r="N264" s="1724"/>
      <c r="O264" s="1724"/>
      <c r="P264" s="1724"/>
      <c r="Q264" s="1724"/>
      <c r="R264" s="1724"/>
      <c r="S264" s="1724"/>
      <c r="T264" s="1724"/>
      <c r="U264" s="8" t="s">
        <v>1294</v>
      </c>
      <c r="AA264" s="1593" t="s">
        <v>2324</v>
      </c>
      <c r="AB264" s="1593"/>
      <c r="AC264" s="1593"/>
      <c r="AD264" s="1593"/>
      <c r="AE264" s="1593"/>
      <c r="AF264" s="1593"/>
      <c r="AG264" s="1593"/>
      <c r="AH264" s="1593"/>
      <c r="AI264" s="1593"/>
      <c r="AJ264" s="1593"/>
      <c r="AK264" s="1593"/>
      <c r="AL264" s="72"/>
      <c r="AT264" s="16">
        <f>SUM(AT246:AT261)</f>
        <v>2</v>
      </c>
      <c r="BA264" s="3"/>
      <c r="BB264" s="3"/>
    </row>
    <row r="265" spans="1:58" ht="12.75">
      <c r="A265" s="33"/>
      <c r="B265" s="8"/>
      <c r="C265" s="159"/>
      <c r="D265" s="74"/>
      <c r="E265" s="8"/>
      <c r="F265" s="8"/>
      <c r="G265" s="8"/>
      <c r="H265" s="8"/>
      <c r="I265" s="8"/>
      <c r="J265" s="8"/>
      <c r="K265" s="8"/>
      <c r="L265" s="8"/>
      <c r="M265" s="18"/>
      <c r="N265" s="18"/>
      <c r="O265" s="18"/>
      <c r="P265" s="18"/>
      <c r="Q265" s="18"/>
      <c r="R265" s="18"/>
      <c r="S265" s="18"/>
      <c r="T265" s="18"/>
      <c r="U265" s="430"/>
      <c r="V265" s="430"/>
      <c r="W265" s="430"/>
      <c r="X265" s="430"/>
      <c r="Y265" s="430"/>
      <c r="Z265" s="430"/>
      <c r="AA265" s="430"/>
      <c r="AB265" s="430"/>
      <c r="AC265" s="430"/>
      <c r="AD265" s="430"/>
      <c r="AE265" s="8"/>
      <c r="AF265" s="8"/>
      <c r="AG265" s="8"/>
      <c r="AH265" s="8"/>
      <c r="AI265" s="8"/>
      <c r="AJ265" s="8"/>
      <c r="AK265" s="8"/>
      <c r="AL265" s="72"/>
      <c r="AN265" s="16" t="s">
        <v>86</v>
      </c>
      <c r="AT265" s="16">
        <v>1</v>
      </c>
      <c r="AU265" s="16" t="s">
        <v>708</v>
      </c>
      <c r="BA265" s="3"/>
      <c r="BB265" s="676" t="str">
        <f>VLOOKUP(AT264,AT265:AU267,2,FALSE)</f>
        <v>Joint Venture</v>
      </c>
    </row>
    <row r="266" spans="1:58" ht="12.75">
      <c r="A266" s="33"/>
      <c r="B266" s="8"/>
      <c r="C266" s="159" t="s">
        <v>2222</v>
      </c>
      <c r="D266" s="71" t="s">
        <v>706</v>
      </c>
      <c r="E266" s="71"/>
      <c r="F266" s="71"/>
      <c r="G266" s="71"/>
      <c r="H266" s="71"/>
      <c r="I266" s="71"/>
      <c r="J266" s="71"/>
      <c r="K266" s="71"/>
      <c r="L266" s="8"/>
      <c r="M266" s="1818"/>
      <c r="N266" s="1818"/>
      <c r="O266" s="1818"/>
      <c r="P266" s="1818"/>
      <c r="Q266" s="1818"/>
      <c r="R266" s="1818"/>
      <c r="S266" s="1818"/>
      <c r="T266" s="1818"/>
      <c r="U266" s="1818"/>
      <c r="V266" s="1818"/>
      <c r="W266" s="1818"/>
      <c r="X266" s="1818"/>
      <c r="Y266" s="1818"/>
      <c r="Z266" s="1818"/>
      <c r="AA266" s="1818"/>
      <c r="AB266" s="1818"/>
      <c r="AC266" s="1818"/>
      <c r="AD266" s="1818"/>
      <c r="AE266" s="1818"/>
      <c r="AF266" s="1818" t="s">
        <v>86</v>
      </c>
      <c r="AG266" s="1818"/>
      <c r="AH266" s="1818"/>
      <c r="AI266" s="1818"/>
      <c r="AJ266" s="1818"/>
      <c r="AK266" s="1818"/>
      <c r="AL266" s="72"/>
      <c r="AN266" s="8" t="s">
        <v>1006</v>
      </c>
      <c r="AT266" s="16">
        <v>2</v>
      </c>
      <c r="AU266" s="16" t="s">
        <v>820</v>
      </c>
      <c r="BA266" s="679"/>
      <c r="BB266" s="3"/>
    </row>
    <row r="267" spans="1:58" ht="12.75">
      <c r="A267" s="33"/>
      <c r="B267" s="8"/>
      <c r="C267" s="8"/>
      <c r="D267" s="71" t="s">
        <v>422</v>
      </c>
      <c r="E267" s="71"/>
      <c r="F267" s="71"/>
      <c r="G267" s="71"/>
      <c r="H267" s="71"/>
      <c r="I267" s="71"/>
      <c r="J267" s="71"/>
      <c r="K267" s="71"/>
      <c r="L267" s="8"/>
      <c r="M267" s="1729"/>
      <c r="N267" s="1729"/>
      <c r="O267" s="1729"/>
      <c r="P267" s="1729"/>
      <c r="Q267" s="1729"/>
      <c r="R267" s="1729"/>
      <c r="S267" s="1729"/>
      <c r="T267" s="1729"/>
      <c r="U267" s="1729"/>
      <c r="V267" s="1729"/>
      <c r="W267" s="1729"/>
      <c r="X267" s="1729"/>
      <c r="Y267" s="1729"/>
      <c r="Z267" s="1729"/>
      <c r="AA267" s="1729"/>
      <c r="AB267" s="1729"/>
      <c r="AC267" s="1729"/>
      <c r="AD267" s="1729"/>
      <c r="AE267" s="1729"/>
      <c r="AL267" s="72"/>
      <c r="AN267" s="8" t="s">
        <v>509</v>
      </c>
      <c r="AT267" s="16">
        <v>3</v>
      </c>
      <c r="AU267" s="16" t="s">
        <v>710</v>
      </c>
      <c r="BA267" s="75"/>
    </row>
    <row r="268" spans="1:58" ht="12.75">
      <c r="A268" s="33"/>
      <c r="B268" s="8"/>
      <c r="C268" s="8"/>
      <c r="D268" s="71" t="s">
        <v>485</v>
      </c>
      <c r="E268" s="71"/>
      <c r="M268" s="1729"/>
      <c r="N268" s="1729"/>
      <c r="O268" s="1729"/>
      <c r="P268" s="1729"/>
      <c r="Q268" s="1729"/>
      <c r="R268" s="1729"/>
      <c r="S268" s="1729"/>
      <c r="T268" s="1729"/>
      <c r="V268" s="73" t="s">
        <v>423</v>
      </c>
      <c r="W268" s="1600"/>
      <c r="X268" s="1600"/>
      <c r="Y268" s="71" t="s">
        <v>488</v>
      </c>
      <c r="AC268" s="1729"/>
      <c r="AD268" s="1729"/>
      <c r="AE268" s="1729"/>
      <c r="AL268" s="72"/>
      <c r="BA268" s="75"/>
    </row>
    <row r="269" spans="1:58" ht="12.75">
      <c r="A269" s="33"/>
      <c r="B269" s="8"/>
      <c r="C269" s="8"/>
      <c r="D269" s="74" t="s">
        <v>424</v>
      </c>
      <c r="E269" s="8"/>
      <c r="F269" s="8"/>
      <c r="G269" s="8"/>
      <c r="H269" s="8"/>
      <c r="I269" s="8"/>
      <c r="J269" s="8"/>
      <c r="K269" s="8"/>
      <c r="L269" s="39"/>
      <c r="M269" s="1729"/>
      <c r="N269" s="1729"/>
      <c r="O269" s="1729"/>
      <c r="P269" s="1729"/>
      <c r="Q269" s="1729"/>
      <c r="R269" s="1729"/>
      <c r="S269" s="1729"/>
      <c r="T269" s="1729"/>
      <c r="U269" s="1729"/>
      <c r="V269" s="1729"/>
      <c r="W269" s="1729"/>
      <c r="X269" s="1729"/>
      <c r="Y269" s="1729"/>
      <c r="Z269" s="1729"/>
      <c r="AA269" s="1729"/>
      <c r="AB269" s="1729"/>
      <c r="AC269" s="1729"/>
      <c r="AD269" s="1729"/>
      <c r="AE269" s="1729"/>
      <c r="AJ269" s="8"/>
      <c r="AK269" s="8"/>
      <c r="AL269" s="72"/>
      <c r="BA269" s="75"/>
    </row>
    <row r="270" spans="1:58" ht="12.75">
      <c r="A270" s="33"/>
      <c r="B270" s="8"/>
      <c r="C270" s="8"/>
      <c r="D270" s="74" t="s">
        <v>425</v>
      </c>
      <c r="E270" s="8"/>
      <c r="F270" s="8"/>
      <c r="M270" s="1613"/>
      <c r="N270" s="1613"/>
      <c r="O270" s="1613"/>
      <c r="P270" s="1613"/>
      <c r="Q270" s="1613"/>
      <c r="R270" s="1613"/>
      <c r="S270" s="8" t="s">
        <v>908</v>
      </c>
      <c r="T270" s="8"/>
      <c r="U270" s="1600"/>
      <c r="V270" s="1600"/>
      <c r="W270" s="1600"/>
      <c r="X270" s="8" t="s">
        <v>426</v>
      </c>
      <c r="Z270" s="1613"/>
      <c r="AA270" s="1613"/>
      <c r="AB270" s="1613"/>
      <c r="AC270" s="1613"/>
      <c r="AD270" s="1613"/>
      <c r="AE270" s="1613"/>
      <c r="AL270" s="72"/>
      <c r="BA270" s="75"/>
    </row>
    <row r="271" spans="1:58" ht="12.75">
      <c r="A271" s="33"/>
      <c r="B271" s="8"/>
      <c r="C271" s="8"/>
      <c r="D271" s="74" t="s">
        <v>427</v>
      </c>
      <c r="E271" s="8"/>
      <c r="F271" s="8"/>
      <c r="M271" s="1596"/>
      <c r="N271" s="1596"/>
      <c r="O271" s="1596"/>
      <c r="P271" s="1596"/>
      <c r="Q271" s="1596"/>
      <c r="R271" s="1596"/>
      <c r="S271" s="1596"/>
      <c r="T271" s="1596"/>
      <c r="U271" s="1596"/>
      <c r="V271" s="1596"/>
      <c r="W271" s="1596"/>
      <c r="X271" s="1596"/>
      <c r="Y271" s="1596"/>
      <c r="Z271" s="1596"/>
      <c r="AA271" s="1596"/>
      <c r="AB271" s="1596"/>
      <c r="AC271" s="1596"/>
      <c r="AD271" s="1596"/>
      <c r="AE271" s="1596"/>
      <c r="AG271" s="8"/>
      <c r="AH271" s="8"/>
      <c r="AI271" s="8"/>
      <c r="AJ271" s="8"/>
      <c r="AK271" s="8"/>
      <c r="AL271" s="72"/>
      <c r="BA271" s="75"/>
    </row>
    <row r="272" spans="1:58" ht="12.75">
      <c r="A272" s="33"/>
      <c r="B272" s="8"/>
      <c r="C272" s="159"/>
      <c r="D272" s="74" t="s">
        <v>709</v>
      </c>
      <c r="E272" s="8"/>
      <c r="F272" s="8"/>
      <c r="G272" s="8"/>
      <c r="H272" s="8"/>
      <c r="I272" s="8"/>
      <c r="J272" s="8"/>
      <c r="K272" s="8"/>
      <c r="L272" s="8"/>
      <c r="M272" s="1724" t="s">
        <v>86</v>
      </c>
      <c r="N272" s="1724"/>
      <c r="O272" s="1724"/>
      <c r="P272" s="1724"/>
      <c r="Q272" s="1724"/>
      <c r="R272" s="1724"/>
      <c r="S272" s="1724"/>
      <c r="T272" s="1724"/>
      <c r="U272" s="8" t="s">
        <v>1294</v>
      </c>
      <c r="AA272" s="1808"/>
      <c r="AB272" s="1808"/>
      <c r="AC272" s="1808"/>
      <c r="AD272" s="1808"/>
      <c r="AE272" s="1808"/>
      <c r="AF272" s="1808"/>
      <c r="AG272" s="1808"/>
      <c r="AH272" s="1808"/>
      <c r="AI272" s="1808"/>
      <c r="AJ272" s="1808"/>
      <c r="AK272" s="1808"/>
      <c r="AL272" s="72"/>
      <c r="BA272" s="75"/>
    </row>
    <row r="273" spans="1:53" ht="12.95" customHeight="1">
      <c r="A273" s="39"/>
      <c r="B273" s="8"/>
      <c r="C273" s="8"/>
      <c r="D273" s="74"/>
      <c r="E273" s="8"/>
      <c r="F273" s="8"/>
      <c r="J273" s="412"/>
      <c r="K273" s="430"/>
      <c r="L273" s="430"/>
      <c r="M273" s="430"/>
      <c r="N273" s="430"/>
      <c r="O273" s="430"/>
      <c r="P273" s="430"/>
      <c r="Q273" s="430"/>
      <c r="R273" s="430"/>
      <c r="S273" s="430"/>
      <c r="T273" s="430"/>
      <c r="U273" s="430"/>
      <c r="V273" s="430"/>
      <c r="W273" s="430"/>
      <c r="X273" s="430"/>
      <c r="Y273" s="430"/>
      <c r="Z273" s="430"/>
      <c r="AA273" s="430"/>
      <c r="AB273" s="430"/>
      <c r="AC273" s="430"/>
      <c r="AD273" s="8"/>
      <c r="AE273" s="8"/>
      <c r="AF273" s="8"/>
      <c r="AG273" s="8"/>
      <c r="AH273" s="8"/>
      <c r="AI273" s="8"/>
      <c r="AJ273" s="8"/>
      <c r="AK273" s="72"/>
      <c r="BA273" s="75"/>
    </row>
    <row r="274" spans="1:53" ht="12.95" customHeight="1">
      <c r="A274" s="154" t="s">
        <v>134</v>
      </c>
      <c r="B274" s="8"/>
      <c r="C274" s="63" t="s">
        <v>296</v>
      </c>
      <c r="D274" s="8"/>
      <c r="E274" s="8"/>
      <c r="F274" s="8"/>
      <c r="G274" s="8"/>
      <c r="H274" s="8"/>
      <c r="I274" s="8"/>
      <c r="J274" s="8"/>
      <c r="K274" s="8"/>
      <c r="L274" s="8"/>
      <c r="M274" s="286"/>
      <c r="N274" s="286"/>
      <c r="O274" s="286"/>
      <c r="P274" s="286"/>
      <c r="Q274" s="286"/>
      <c r="T274" s="1801" t="str">
        <f>BB265</f>
        <v>Joint Venture</v>
      </c>
      <c r="U274" s="1801"/>
      <c r="V274" s="1801"/>
      <c r="W274" s="1801"/>
      <c r="X274" s="1801"/>
      <c r="Z274" s="791" t="s">
        <v>1372</v>
      </c>
      <c r="AA274" s="86"/>
      <c r="AB274" s="86"/>
      <c r="AC274" s="86"/>
      <c r="AD274" s="86"/>
      <c r="AE274" s="86"/>
      <c r="AF274" s="321"/>
      <c r="AG274" s="321"/>
      <c r="AH274" s="321"/>
      <c r="AI274" s="321"/>
      <c r="AJ274" s="321"/>
      <c r="AK274" s="86"/>
      <c r="AL274" s="108"/>
      <c r="BA274" s="75"/>
    </row>
    <row r="275" spans="1:53" ht="12.75">
      <c r="A275" s="63"/>
      <c r="B275" s="8"/>
      <c r="C275" s="63"/>
      <c r="I275" s="8"/>
      <c r="J275" s="8"/>
      <c r="K275" s="8"/>
      <c r="L275" s="8"/>
      <c r="M275" s="286"/>
      <c r="N275" s="286"/>
      <c r="O275" s="286"/>
      <c r="P275" s="286"/>
      <c r="Q275" s="286"/>
      <c r="T275" s="8"/>
      <c r="U275" s="8"/>
      <c r="V275" s="8"/>
      <c r="W275" s="76"/>
      <c r="Z275" s="792" t="s">
        <v>1369</v>
      </c>
      <c r="AA275" s="35"/>
      <c r="AB275" s="35"/>
      <c r="AC275" s="35"/>
      <c r="AD275" s="35"/>
      <c r="AE275" s="35"/>
      <c r="AF275" s="71"/>
      <c r="AG275" s="71"/>
      <c r="AH275" s="71"/>
      <c r="AI275" s="71"/>
      <c r="AJ275" s="71"/>
      <c r="AK275" s="35"/>
      <c r="AL275" s="115"/>
    </row>
    <row r="276" spans="1:53" ht="12.75">
      <c r="A276" s="63" t="s">
        <v>135</v>
      </c>
      <c r="B276" s="8"/>
      <c r="C276" s="63" t="s">
        <v>508</v>
      </c>
      <c r="D276" s="8"/>
      <c r="E276" s="8"/>
      <c r="F276" s="8"/>
      <c r="G276" s="8"/>
      <c r="H276" s="8"/>
      <c r="I276" s="8"/>
      <c r="J276" s="8"/>
      <c r="K276" s="8"/>
      <c r="L276" s="8"/>
      <c r="M276" s="8"/>
      <c r="N276" s="8"/>
      <c r="O276" s="8"/>
      <c r="P276" s="8"/>
      <c r="Q276" s="8"/>
      <c r="R276" s="8"/>
      <c r="S276" s="8"/>
      <c r="T276" s="8"/>
      <c r="U276" s="8"/>
      <c r="V276" s="8"/>
      <c r="W276" s="8"/>
      <c r="Z276" s="793" t="s">
        <v>1370</v>
      </c>
      <c r="AA276" s="94"/>
      <c r="AB276" s="94"/>
      <c r="AC276" s="94"/>
      <c r="AD276" s="318"/>
      <c r="AE276" s="318"/>
      <c r="AF276" s="318"/>
      <c r="AG276" s="318"/>
      <c r="AH276" s="318"/>
      <c r="AI276" s="318"/>
      <c r="AJ276" s="318"/>
      <c r="AK276" s="674"/>
      <c r="AL276" s="794"/>
      <c r="BA276" s="75"/>
    </row>
    <row r="277" spans="1:53" ht="12.75">
      <c r="A277" s="71"/>
      <c r="B277" s="77">
        <v>0</v>
      </c>
      <c r="D277" s="1729" t="s">
        <v>1006</v>
      </c>
      <c r="E277" s="1729"/>
      <c r="F277" s="1729"/>
      <c r="G277" s="1729"/>
      <c r="H277" s="1729"/>
      <c r="J277" s="16" t="s">
        <v>1005</v>
      </c>
      <c r="X277" s="1598"/>
      <c r="Y277" s="1598"/>
      <c r="Z277" s="1598"/>
      <c r="AA277" s="1598"/>
      <c r="AB277" s="1598"/>
      <c r="AC277" s="1598"/>
      <c r="BA277" s="75"/>
    </row>
    <row r="278" spans="1:53" ht="12.75" customHeight="1">
      <c r="A278" s="8"/>
      <c r="B278" s="39"/>
      <c r="D278" s="78" t="s">
        <v>162</v>
      </c>
      <c r="E278" s="8"/>
      <c r="F278" s="8"/>
      <c r="G278" s="8"/>
      <c r="H278" s="8"/>
      <c r="I278" s="8"/>
      <c r="J278" s="8"/>
      <c r="K278" s="8"/>
      <c r="L278" s="8"/>
      <c r="M278" s="8"/>
      <c r="N278" s="8"/>
      <c r="O278" s="8"/>
      <c r="P278" s="8"/>
      <c r="Q278" s="8"/>
      <c r="R278" s="8"/>
      <c r="S278" s="8"/>
      <c r="T278" s="8"/>
      <c r="U278" s="8"/>
      <c r="V278" s="8"/>
      <c r="W278" s="8"/>
      <c r="X278" s="8"/>
      <c r="Y278" s="8"/>
      <c r="Z278" s="8"/>
      <c r="AA278" s="8"/>
      <c r="AH278" s="8"/>
      <c r="AI278" s="8"/>
      <c r="AJ278" s="8"/>
      <c r="AK278" s="72"/>
      <c r="AL278" s="72"/>
      <c r="BA278" s="75"/>
    </row>
    <row r="279" spans="1:53" ht="12.75" customHeight="1">
      <c r="A279" s="76"/>
      <c r="B279" s="76"/>
      <c r="C279" s="76"/>
      <c r="D279" s="76"/>
      <c r="E279" s="76"/>
      <c r="F279" s="76"/>
      <c r="G279" s="76"/>
      <c r="H279" s="76"/>
      <c r="I279" s="76"/>
      <c r="J279" s="76"/>
      <c r="K279" s="76"/>
      <c r="L279" s="76"/>
      <c r="M279" s="76"/>
      <c r="N279" s="76"/>
      <c r="O279" s="76"/>
      <c r="P279" s="76"/>
      <c r="Q279" s="76"/>
      <c r="R279" s="76"/>
      <c r="S279" s="76"/>
      <c r="T279" s="76"/>
      <c r="U279" s="74"/>
      <c r="V279" s="74"/>
      <c r="W279" s="77"/>
      <c r="X279" s="74"/>
      <c r="Y279" s="74"/>
      <c r="Z279" s="25"/>
      <c r="AA279" s="25"/>
      <c r="AB279" s="25"/>
      <c r="AC279" s="25"/>
      <c r="AD279" s="25"/>
      <c r="AE279" s="74"/>
      <c r="AK279" s="72"/>
      <c r="AL279" s="72"/>
      <c r="BA279" s="75"/>
    </row>
    <row r="280" spans="1:53" ht="13.9" customHeight="1">
      <c r="A280" s="63" t="s">
        <v>137</v>
      </c>
      <c r="B280" s="63"/>
      <c r="C280" s="63" t="s">
        <v>203</v>
      </c>
      <c r="D280" s="8"/>
      <c r="E280" s="8"/>
      <c r="F280" s="8"/>
      <c r="G280" s="8"/>
      <c r="H280" s="8"/>
      <c r="I280" s="8"/>
      <c r="J280" s="8"/>
      <c r="K280" s="8"/>
      <c r="L280" s="8"/>
      <c r="M280" s="8"/>
      <c r="N280" s="8"/>
      <c r="O280" s="8"/>
      <c r="P280" s="8"/>
      <c r="Q280" s="8"/>
      <c r="R280" s="8"/>
      <c r="S280" s="8"/>
      <c r="T280" s="8"/>
      <c r="BA280" s="75"/>
    </row>
    <row r="281" spans="1:53" ht="12.75" customHeight="1">
      <c r="D281" s="71" t="s">
        <v>297</v>
      </c>
      <c r="E281" s="71"/>
      <c r="F281" s="71"/>
      <c r="G281" s="71"/>
      <c r="H281" s="71"/>
      <c r="I281" s="71"/>
      <c r="J281" s="71"/>
      <c r="K281" s="8"/>
      <c r="L281" s="1777" t="s">
        <v>2324</v>
      </c>
      <c r="M281" s="1777"/>
      <c r="N281" s="1777"/>
      <c r="O281" s="1777"/>
      <c r="P281" s="1777"/>
      <c r="Q281" s="1777"/>
      <c r="R281" s="1777"/>
      <c r="S281" s="1777"/>
      <c r="T281" s="1777"/>
      <c r="U281" s="1777"/>
      <c r="V281" s="1777"/>
      <c r="W281" s="1777"/>
      <c r="X281" s="1777"/>
      <c r="Y281" s="1777"/>
      <c r="Z281" s="1777"/>
      <c r="AA281" s="1777"/>
      <c r="AB281" s="1777"/>
      <c r="AC281" s="1777"/>
      <c r="AD281" s="1777"/>
      <c r="AE281" s="1777"/>
      <c r="AF281" s="1777"/>
      <c r="AG281" s="1777"/>
      <c r="AH281" s="1777"/>
      <c r="AI281" s="1777"/>
      <c r="AJ281" s="1777"/>
      <c r="AK281" s="72"/>
      <c r="AL281" s="72"/>
      <c r="BA281" s="75"/>
    </row>
    <row r="282" spans="1:53" ht="12.75">
      <c r="D282" s="71" t="s">
        <v>422</v>
      </c>
      <c r="E282" s="71"/>
      <c r="F282" s="71"/>
      <c r="G282" s="71"/>
      <c r="H282" s="71"/>
      <c r="I282" s="71"/>
      <c r="J282" s="71"/>
      <c r="K282" s="8"/>
      <c r="L282" s="1597" t="s">
        <v>2334</v>
      </c>
      <c r="M282" s="1597"/>
      <c r="N282" s="1597"/>
      <c r="O282" s="1597"/>
      <c r="P282" s="1597"/>
      <c r="Q282" s="1597"/>
      <c r="R282" s="1597"/>
      <c r="S282" s="1597"/>
      <c r="T282" s="1597"/>
      <c r="U282" s="1597"/>
      <c r="V282" s="1597"/>
      <c r="W282" s="1597"/>
      <c r="X282" s="1597"/>
      <c r="Y282" s="1597"/>
      <c r="Z282" s="1597"/>
      <c r="AA282" s="1597"/>
      <c r="AB282" s="1597"/>
      <c r="AC282" s="1597"/>
      <c r="AD282" s="1597"/>
      <c r="AK282" s="72"/>
      <c r="AL282" s="72"/>
      <c r="BA282" s="75"/>
    </row>
    <row r="283" spans="1:53" ht="12.75">
      <c r="D283" s="71" t="s">
        <v>485</v>
      </c>
      <c r="E283" s="71"/>
      <c r="L283" s="1597" t="s">
        <v>454</v>
      </c>
      <c r="M283" s="1597"/>
      <c r="N283" s="1597"/>
      <c r="O283" s="1597"/>
      <c r="P283" s="1597"/>
      <c r="Q283" s="1597"/>
      <c r="R283" s="1597"/>
      <c r="S283" s="1597"/>
      <c r="U283" s="73" t="s">
        <v>423</v>
      </c>
      <c r="V283" s="1791" t="s">
        <v>2319</v>
      </c>
      <c r="W283" s="1600"/>
      <c r="X283" s="71" t="s">
        <v>488</v>
      </c>
      <c r="AB283" s="1729">
        <v>90064</v>
      </c>
      <c r="AC283" s="1729"/>
      <c r="AD283" s="1729"/>
      <c r="AK283" s="72"/>
      <c r="AL283" s="72"/>
      <c r="BA283" s="75"/>
    </row>
    <row r="284" spans="1:53" ht="12.75">
      <c r="D284" s="74" t="s">
        <v>424</v>
      </c>
      <c r="E284" s="8"/>
      <c r="F284" s="8"/>
      <c r="G284" s="8"/>
      <c r="H284" s="8"/>
      <c r="I284" s="8"/>
      <c r="J284" s="8"/>
      <c r="K284" s="39"/>
      <c r="L284" s="1597" t="s">
        <v>2320</v>
      </c>
      <c r="M284" s="1597"/>
      <c r="N284" s="1597"/>
      <c r="O284" s="1597"/>
      <c r="P284" s="1597"/>
      <c r="Q284" s="1597"/>
      <c r="R284" s="1597"/>
      <c r="S284" s="1597"/>
      <c r="T284" s="1597"/>
      <c r="U284" s="1597"/>
      <c r="V284" s="1597"/>
      <c r="W284" s="1597"/>
      <c r="X284" s="1597"/>
      <c r="Y284" s="1597"/>
      <c r="Z284" s="1597"/>
      <c r="AA284" s="1597"/>
      <c r="AB284" s="1597"/>
      <c r="AC284" s="1597"/>
      <c r="AD284" s="1597"/>
      <c r="AI284" s="8"/>
      <c r="AJ284" s="8"/>
      <c r="AK284" s="72"/>
      <c r="AL284" s="72"/>
      <c r="BA284" s="75"/>
    </row>
    <row r="285" spans="1:53" ht="12.75">
      <c r="D285" s="74" t="s">
        <v>425</v>
      </c>
      <c r="E285" s="8"/>
      <c r="F285" s="8"/>
      <c r="L285" s="1595" t="s">
        <v>2321</v>
      </c>
      <c r="M285" s="1595"/>
      <c r="N285" s="1595"/>
      <c r="O285" s="1595"/>
      <c r="P285" s="1595"/>
      <c r="Q285" s="1595"/>
      <c r="R285" s="8" t="s">
        <v>908</v>
      </c>
      <c r="S285" s="8"/>
      <c r="T285" s="1600">
        <v>108</v>
      </c>
      <c r="U285" s="1600"/>
      <c r="V285" s="1600"/>
      <c r="W285" s="8" t="s">
        <v>426</v>
      </c>
      <c r="Y285" s="1595" t="s">
        <v>2322</v>
      </c>
      <c r="Z285" s="1595"/>
      <c r="AA285" s="1595"/>
      <c r="AB285" s="1595"/>
      <c r="AC285" s="1595"/>
      <c r="AD285" s="1595"/>
      <c r="BA285" s="75"/>
    </row>
    <row r="286" spans="1:53" ht="12.75">
      <c r="D286" s="74" t="s">
        <v>427</v>
      </c>
      <c r="E286" s="8"/>
      <c r="F286" s="8"/>
      <c r="L286" s="1596" t="s">
        <v>2323</v>
      </c>
      <c r="M286" s="1596"/>
      <c r="N286" s="1596"/>
      <c r="O286" s="1596"/>
      <c r="P286" s="1596"/>
      <c r="Q286" s="1596"/>
      <c r="R286" s="1596"/>
      <c r="S286" s="1596"/>
      <c r="T286" s="1596"/>
      <c r="U286" s="1596"/>
      <c r="V286" s="1596"/>
      <c r="W286" s="1596"/>
      <c r="X286" s="1596"/>
      <c r="Y286" s="1596"/>
      <c r="Z286" s="1596"/>
      <c r="AA286" s="1596"/>
      <c r="AB286" s="1596"/>
      <c r="AC286" s="1596"/>
      <c r="AD286" s="1596"/>
      <c r="AF286" s="8"/>
      <c r="AG286" s="8"/>
      <c r="AH286" s="8"/>
      <c r="AI286" s="8"/>
      <c r="AJ286" s="8"/>
      <c r="BA286" s="75"/>
    </row>
    <row r="287" spans="1:53" ht="12.75">
      <c r="D287" s="72" t="s">
        <v>204</v>
      </c>
      <c r="E287" s="72"/>
      <c r="F287" s="72"/>
      <c r="G287" s="72"/>
      <c r="H287" s="72"/>
      <c r="I287" s="72"/>
      <c r="L287" s="1791" t="s">
        <v>2335</v>
      </c>
      <c r="M287" s="1791"/>
      <c r="N287" s="1791"/>
      <c r="O287" s="1791"/>
      <c r="P287" s="1791"/>
      <c r="Q287" s="1791"/>
      <c r="R287" s="1791"/>
      <c r="S287" s="1791"/>
      <c r="T287" s="1791"/>
      <c r="U287" s="1791"/>
      <c r="V287" s="1791"/>
      <c r="W287" s="1791"/>
      <c r="X287" s="1791"/>
      <c r="Y287" s="1791"/>
      <c r="Z287" s="1791"/>
      <c r="AA287" s="1791"/>
      <c r="AB287" s="1791"/>
      <c r="AC287" s="1791"/>
      <c r="AD287" s="1791"/>
      <c r="AK287" s="72"/>
      <c r="AL287" s="72"/>
      <c r="BA287" s="75"/>
    </row>
    <row r="288" spans="1:53" ht="12.75">
      <c r="L288" s="46" t="s">
        <v>205</v>
      </c>
      <c r="BA288" s="75"/>
    </row>
    <row r="289" spans="1:53" ht="12.75">
      <c r="A289" s="1601" t="s">
        <v>551</v>
      </c>
      <c r="B289" s="1601"/>
      <c r="C289" s="1601"/>
      <c r="D289" s="1601"/>
      <c r="E289" s="1601"/>
      <c r="F289" s="1601"/>
      <c r="G289" s="1601"/>
      <c r="H289" s="1601"/>
      <c r="I289" s="1601"/>
      <c r="J289" s="1601"/>
      <c r="K289" s="1601"/>
      <c r="L289" s="1601"/>
      <c r="M289" s="1601"/>
      <c r="N289" s="1601"/>
      <c r="O289" s="1601"/>
      <c r="P289" s="1601"/>
      <c r="Q289" s="1601"/>
      <c r="R289" s="1601"/>
      <c r="S289" s="1601"/>
      <c r="T289" s="1601"/>
      <c r="U289" s="1601"/>
      <c r="V289" s="1601"/>
      <c r="W289" s="1601"/>
      <c r="X289" s="1601"/>
      <c r="Y289" s="1601"/>
      <c r="Z289" s="1601"/>
      <c r="AA289" s="1601"/>
      <c r="AB289" s="1601"/>
      <c r="AC289" s="1601"/>
      <c r="AD289" s="1601"/>
      <c r="AE289" s="1601"/>
      <c r="AF289" s="1601"/>
      <c r="AG289" s="1601"/>
      <c r="AH289" s="1601"/>
      <c r="AI289" s="1601"/>
      <c r="AJ289" s="1601"/>
      <c r="AK289" s="1601"/>
      <c r="AL289" s="1601"/>
      <c r="BA289" s="75"/>
    </row>
    <row r="290" spans="1:53" ht="13.5" thickBot="1">
      <c r="A290" s="1602"/>
      <c r="B290" s="1602"/>
      <c r="C290" s="1602"/>
      <c r="D290" s="1602"/>
      <c r="E290" s="1602"/>
      <c r="F290" s="1602"/>
      <c r="G290" s="1602"/>
      <c r="H290" s="1602"/>
      <c r="I290" s="1602"/>
      <c r="J290" s="1602"/>
      <c r="K290" s="1602"/>
      <c r="L290" s="1602"/>
      <c r="M290" s="1602"/>
      <c r="N290" s="1602"/>
      <c r="O290" s="1602"/>
      <c r="P290" s="1602"/>
      <c r="Q290" s="1602"/>
      <c r="R290" s="1602"/>
      <c r="S290" s="1602"/>
      <c r="T290" s="1602"/>
      <c r="U290" s="1602"/>
      <c r="V290" s="1602"/>
      <c r="W290" s="1602"/>
      <c r="X290" s="1602"/>
      <c r="Y290" s="1602"/>
      <c r="Z290" s="1602"/>
      <c r="AA290" s="1602"/>
      <c r="AB290" s="1602"/>
      <c r="AC290" s="1602"/>
      <c r="AD290" s="1602"/>
      <c r="AE290" s="1602"/>
      <c r="AF290" s="1602"/>
      <c r="AG290" s="1602"/>
      <c r="AH290" s="1602"/>
      <c r="AI290" s="1602"/>
      <c r="AJ290" s="1602"/>
      <c r="AK290" s="1602"/>
      <c r="AL290" s="1602"/>
      <c r="BA290" s="75"/>
    </row>
    <row r="291" spans="1:53" ht="13.5" thickTop="1">
      <c r="A291" s="35"/>
      <c r="B291" s="35"/>
      <c r="C291" s="35"/>
      <c r="D291" s="35"/>
      <c r="E291" s="35"/>
      <c r="F291" s="35"/>
      <c r="G291" s="3"/>
      <c r="H291" s="35"/>
      <c r="I291" s="80"/>
      <c r="J291" s="80"/>
      <c r="K291" s="80"/>
      <c r="L291" s="80"/>
      <c r="M291" s="80"/>
      <c r="N291" s="80"/>
      <c r="O291" s="80"/>
      <c r="P291" s="80"/>
      <c r="Q291" s="80"/>
      <c r="R291" s="80"/>
      <c r="S291" s="80"/>
      <c r="T291" s="80"/>
      <c r="U291" s="80"/>
      <c r="V291" s="80"/>
      <c r="W291" s="80"/>
      <c r="X291" s="80"/>
      <c r="Y291" s="80"/>
      <c r="Z291" s="80"/>
      <c r="AA291" s="80"/>
      <c r="AB291" s="80"/>
      <c r="AC291" s="80"/>
      <c r="AD291" s="80"/>
      <c r="AE291" s="80"/>
      <c r="AF291" s="80"/>
      <c r="AG291" s="80"/>
      <c r="AH291" s="80"/>
      <c r="AI291" s="80"/>
      <c r="AJ291" s="80"/>
      <c r="AK291" s="74"/>
      <c r="AL291" s="80"/>
      <c r="BA291" s="75"/>
    </row>
    <row r="292" spans="1:53" ht="12.75">
      <c r="A292" s="63" t="s">
        <v>727</v>
      </c>
      <c r="C292" s="63" t="s">
        <v>206</v>
      </c>
      <c r="D292" s="72"/>
      <c r="E292" s="72"/>
      <c r="F292" s="72"/>
      <c r="G292" s="72"/>
      <c r="H292" s="72"/>
      <c r="I292" s="72"/>
      <c r="J292" s="72"/>
      <c r="K292" s="72"/>
      <c r="L292" s="72"/>
      <c r="M292" s="72"/>
      <c r="N292" s="72"/>
      <c r="O292" s="72"/>
      <c r="P292" s="72"/>
      <c r="Q292" s="72"/>
      <c r="R292" s="72"/>
      <c r="S292" s="72"/>
      <c r="T292" s="72"/>
      <c r="U292" s="72"/>
      <c r="V292" s="72"/>
      <c r="W292" s="72"/>
      <c r="X292" s="72"/>
      <c r="Y292" s="72"/>
      <c r="Z292" s="72"/>
      <c r="AA292" s="72"/>
      <c r="AB292" s="72"/>
      <c r="AC292" s="72"/>
      <c r="AD292" s="72"/>
      <c r="AE292" s="72"/>
      <c r="AF292" s="72"/>
      <c r="AG292" s="72"/>
      <c r="AH292" s="72"/>
      <c r="AI292" s="72"/>
      <c r="AJ292" s="72"/>
      <c r="AK292" s="72"/>
      <c r="BA292" s="75"/>
    </row>
    <row r="293" spans="1:53" ht="12.75" customHeight="1">
      <c r="B293" s="72"/>
      <c r="C293" s="72"/>
      <c r="D293" s="72"/>
      <c r="E293" s="72"/>
      <c r="F293" s="72"/>
      <c r="G293" s="72"/>
      <c r="H293" s="72"/>
      <c r="I293" s="72"/>
      <c r="J293" s="72"/>
      <c r="K293" s="72"/>
      <c r="L293" s="72"/>
      <c r="M293" s="72"/>
      <c r="N293" s="72"/>
      <c r="O293" s="72"/>
      <c r="P293" s="72"/>
      <c r="Q293" s="72"/>
      <c r="R293" s="72"/>
      <c r="S293" s="72"/>
      <c r="T293" s="72"/>
      <c r="U293" s="72"/>
      <c r="V293" s="72"/>
      <c r="W293" s="72"/>
      <c r="X293" s="72"/>
      <c r="Y293" s="72"/>
      <c r="Z293" s="72"/>
      <c r="AA293" s="72"/>
      <c r="AB293" s="72"/>
      <c r="AC293" s="72"/>
      <c r="AD293" s="72"/>
      <c r="AE293" s="72"/>
      <c r="AF293" s="72"/>
      <c r="AG293" s="72"/>
      <c r="AH293" s="72"/>
      <c r="AI293" s="72"/>
      <c r="AJ293" s="72"/>
      <c r="AK293" s="72"/>
      <c r="BA293" s="75"/>
    </row>
    <row r="294" spans="1:53" ht="12.75">
      <c r="B294" s="72" t="s">
        <v>207</v>
      </c>
      <c r="C294" s="72"/>
      <c r="D294" s="72"/>
      <c r="E294" s="72"/>
      <c r="F294" s="72"/>
      <c r="H294" s="1599" t="s">
        <v>2324</v>
      </c>
      <c r="I294" s="1599"/>
      <c r="J294" s="1599"/>
      <c r="K294" s="1599"/>
      <c r="L294" s="1599"/>
      <c r="M294" s="1599"/>
      <c r="N294" s="1599"/>
      <c r="O294" s="1599"/>
      <c r="P294" s="1599"/>
      <c r="Q294" s="1599"/>
      <c r="R294" s="1599"/>
      <c r="T294" s="72" t="s">
        <v>821</v>
      </c>
      <c r="V294" s="72"/>
      <c r="W294" s="72"/>
      <c r="X294" s="72"/>
      <c r="Y294" s="72"/>
      <c r="AA294" s="1599" t="s">
        <v>2337</v>
      </c>
      <c r="AB294" s="1599"/>
      <c r="AC294" s="1599"/>
      <c r="AD294" s="1599"/>
      <c r="AE294" s="1599"/>
      <c r="AF294" s="1599"/>
      <c r="AG294" s="1599"/>
      <c r="AH294" s="1599"/>
      <c r="AI294" s="1599"/>
      <c r="AJ294" s="1599"/>
      <c r="AK294" s="1599"/>
      <c r="BA294" s="75"/>
    </row>
    <row r="295" spans="1:53" ht="12.75">
      <c r="B295" s="72" t="s">
        <v>773</v>
      </c>
      <c r="C295" s="72"/>
      <c r="D295" s="72"/>
      <c r="E295" s="72"/>
      <c r="F295" s="72"/>
      <c r="H295" s="1724" t="s">
        <v>2334</v>
      </c>
      <c r="I295" s="1724"/>
      <c r="J295" s="1724"/>
      <c r="K295" s="1724"/>
      <c r="L295" s="1724"/>
      <c r="M295" s="1724"/>
      <c r="N295" s="1724"/>
      <c r="O295" s="1724"/>
      <c r="P295" s="1724"/>
      <c r="Q295" s="1724"/>
      <c r="R295" s="1724"/>
      <c r="T295" s="72" t="s">
        <v>773</v>
      </c>
      <c r="V295" s="72"/>
      <c r="W295" s="72"/>
      <c r="X295" s="72"/>
      <c r="Y295" s="72"/>
      <c r="AA295" s="1791" t="s">
        <v>2338</v>
      </c>
      <c r="AB295" s="1724"/>
      <c r="AC295" s="1724"/>
      <c r="AD295" s="1724"/>
      <c r="AE295" s="1724"/>
      <c r="AF295" s="1724"/>
      <c r="AG295" s="1724"/>
      <c r="AH295" s="1724"/>
      <c r="AI295" s="1724"/>
      <c r="AJ295" s="1724"/>
      <c r="AK295" s="1724"/>
      <c r="BA295" s="75"/>
    </row>
    <row r="296" spans="1:53" ht="12.75">
      <c r="B296" s="72" t="s">
        <v>775</v>
      </c>
      <c r="C296" s="72"/>
      <c r="D296" s="72"/>
      <c r="E296" s="72"/>
      <c r="F296" s="72"/>
      <c r="H296" s="1724" t="s">
        <v>2336</v>
      </c>
      <c r="I296" s="1724"/>
      <c r="J296" s="1724"/>
      <c r="K296" s="1724"/>
      <c r="L296" s="1724"/>
      <c r="M296" s="1724"/>
      <c r="N296" s="1724"/>
      <c r="O296" s="1724"/>
      <c r="P296" s="1724"/>
      <c r="Q296" s="1724"/>
      <c r="R296" s="1724"/>
      <c r="T296" s="72" t="s">
        <v>774</v>
      </c>
      <c r="V296" s="72"/>
      <c r="W296" s="72"/>
      <c r="X296" s="72"/>
      <c r="Y296" s="72"/>
      <c r="AA296" s="1791" t="s">
        <v>2339</v>
      </c>
      <c r="AB296" s="1724"/>
      <c r="AC296" s="1724"/>
      <c r="AD296" s="1724"/>
      <c r="AE296" s="1724"/>
      <c r="AF296" s="1724"/>
      <c r="AG296" s="1724"/>
      <c r="AH296" s="1724"/>
      <c r="AI296" s="1724"/>
      <c r="AJ296" s="1724"/>
      <c r="AK296" s="1724"/>
      <c r="BA296" s="75"/>
    </row>
    <row r="297" spans="1:53" ht="12.75" customHeight="1">
      <c r="B297" s="72" t="s">
        <v>424</v>
      </c>
      <c r="C297" s="72"/>
      <c r="D297" s="72"/>
      <c r="E297" s="72"/>
      <c r="F297" s="72"/>
      <c r="H297" s="1724" t="s">
        <v>2320</v>
      </c>
      <c r="I297" s="1724"/>
      <c r="J297" s="1724"/>
      <c r="K297" s="1724"/>
      <c r="L297" s="1724"/>
      <c r="M297" s="1724"/>
      <c r="N297" s="1724"/>
      <c r="O297" s="1724"/>
      <c r="P297" s="1724"/>
      <c r="Q297" s="1724"/>
      <c r="R297" s="1724"/>
      <c r="T297" s="72" t="s">
        <v>424</v>
      </c>
      <c r="V297" s="72"/>
      <c r="W297" s="72"/>
      <c r="X297" s="72"/>
      <c r="Y297" s="72"/>
      <c r="AA297" s="1791" t="s">
        <v>2340</v>
      </c>
      <c r="AB297" s="1724"/>
      <c r="AC297" s="1724"/>
      <c r="AD297" s="1724"/>
      <c r="AE297" s="1724"/>
      <c r="AF297" s="1724"/>
      <c r="AG297" s="1724"/>
      <c r="AH297" s="1724"/>
      <c r="AI297" s="1724"/>
      <c r="AJ297" s="1724"/>
      <c r="AK297" s="1724"/>
      <c r="BA297" s="75"/>
    </row>
    <row r="298" spans="1:53" ht="12.75">
      <c r="B298" s="72" t="s">
        <v>425</v>
      </c>
      <c r="C298" s="72"/>
      <c r="D298" s="72"/>
      <c r="E298" s="72"/>
      <c r="F298" s="72"/>
      <c r="G298" s="72"/>
      <c r="H298" s="1593" t="s">
        <v>2321</v>
      </c>
      <c r="I298" s="1593"/>
      <c r="J298" s="1593"/>
      <c r="K298" s="1593"/>
      <c r="L298" s="1593"/>
      <c r="M298" s="1593"/>
      <c r="N298" s="8" t="s">
        <v>908</v>
      </c>
      <c r="O298" s="8"/>
      <c r="P298" s="1729">
        <v>108</v>
      </c>
      <c r="Q298" s="1729"/>
      <c r="R298" s="1729"/>
      <c r="S298" s="72"/>
      <c r="T298" s="72" t="s">
        <v>425</v>
      </c>
      <c r="V298" s="72"/>
      <c r="W298" s="72"/>
      <c r="X298" s="72"/>
      <c r="Y298" s="72"/>
      <c r="AA298" s="1593" t="s">
        <v>2341</v>
      </c>
      <c r="AB298" s="1593"/>
      <c r="AC298" s="1593"/>
      <c r="AD298" s="1593"/>
      <c r="AE298" s="1593"/>
      <c r="AF298" s="1593"/>
      <c r="AG298" s="8" t="s">
        <v>908</v>
      </c>
      <c r="AH298" s="8"/>
      <c r="AI298" s="1729"/>
      <c r="AJ298" s="1729"/>
      <c r="AK298" s="1729"/>
      <c r="BA298" s="75"/>
    </row>
    <row r="299" spans="1:53" ht="12.75">
      <c r="B299" s="72" t="s">
        <v>426</v>
      </c>
      <c r="C299" s="72"/>
      <c r="D299" s="72"/>
      <c r="E299" s="72"/>
      <c r="F299" s="72"/>
      <c r="G299" s="72"/>
      <c r="H299" s="1595" t="s">
        <v>2322</v>
      </c>
      <c r="I299" s="1595"/>
      <c r="J299" s="1595"/>
      <c r="K299" s="1595"/>
      <c r="L299" s="1595"/>
      <c r="M299" s="1595"/>
      <c r="N299" s="74"/>
      <c r="O299" s="74"/>
      <c r="P299" s="76"/>
      <c r="Q299" s="76"/>
      <c r="R299" s="76"/>
      <c r="S299" s="72"/>
      <c r="T299" s="72" t="s">
        <v>426</v>
      </c>
      <c r="V299" s="72"/>
      <c r="W299" s="72"/>
      <c r="X299" s="72"/>
      <c r="Y299" s="72"/>
      <c r="AA299" s="1613"/>
      <c r="AB299" s="1613"/>
      <c r="AC299" s="1613"/>
      <c r="AD299" s="1613"/>
      <c r="AE299" s="1613"/>
      <c r="AF299" s="1613"/>
      <c r="AG299" s="74"/>
      <c r="AH299" s="74"/>
      <c r="AI299" s="76"/>
      <c r="AJ299" s="76"/>
      <c r="AK299" s="76"/>
      <c r="BA299" s="75"/>
    </row>
    <row r="300" spans="1:53" ht="12.75">
      <c r="B300" s="72" t="s">
        <v>776</v>
      </c>
      <c r="C300" s="72"/>
      <c r="D300" s="72"/>
      <c r="E300" s="72"/>
      <c r="F300" s="72"/>
      <c r="G300" s="72"/>
      <c r="H300" s="1724" t="s">
        <v>2323</v>
      </c>
      <c r="I300" s="1724"/>
      <c r="J300" s="1724"/>
      <c r="K300" s="1724"/>
      <c r="L300" s="1724"/>
      <c r="M300" s="1724"/>
      <c r="N300" s="1599"/>
      <c r="O300" s="1599"/>
      <c r="P300" s="1599"/>
      <c r="Q300" s="1599"/>
      <c r="R300" s="1599"/>
      <c r="S300" s="72"/>
      <c r="T300" s="72" t="s">
        <v>776</v>
      </c>
      <c r="V300" s="72"/>
      <c r="W300" s="72"/>
      <c r="X300" s="72"/>
      <c r="Y300" s="72"/>
      <c r="AA300" s="1791" t="s">
        <v>2342</v>
      </c>
      <c r="AB300" s="1724"/>
      <c r="AC300" s="1724"/>
      <c r="AD300" s="1724"/>
      <c r="AE300" s="1724"/>
      <c r="AF300" s="1724"/>
      <c r="AG300" s="1599"/>
      <c r="AH300" s="1599"/>
      <c r="AI300" s="1599"/>
      <c r="AJ300" s="1599"/>
      <c r="AK300" s="1599"/>
      <c r="BA300" s="75"/>
    </row>
    <row r="301" spans="1:53" ht="12.75">
      <c r="B301" s="72"/>
      <c r="C301" s="72"/>
      <c r="D301" s="72"/>
      <c r="E301" s="72"/>
      <c r="F301" s="72"/>
      <c r="G301" s="72"/>
      <c r="H301" s="72"/>
      <c r="I301" s="72"/>
      <c r="J301" s="72"/>
      <c r="K301" s="72"/>
      <c r="L301" s="72"/>
      <c r="M301" s="72"/>
      <c r="N301" s="72"/>
      <c r="O301" s="72"/>
      <c r="P301" s="72"/>
      <c r="Q301" s="72"/>
      <c r="R301" s="72"/>
      <c r="S301" s="72"/>
      <c r="T301" s="72"/>
      <c r="V301" s="72"/>
      <c r="W301" s="72"/>
      <c r="X301" s="72"/>
      <c r="Y301" s="72"/>
      <c r="AA301" s="72"/>
      <c r="AB301" s="72"/>
      <c r="AC301" s="72"/>
      <c r="AD301" s="72"/>
      <c r="AE301" s="72"/>
      <c r="AF301" s="72"/>
      <c r="AG301" s="72"/>
      <c r="AH301" s="72"/>
      <c r="AI301" s="72"/>
      <c r="AJ301" s="72"/>
      <c r="AK301" s="72"/>
      <c r="BA301" s="75"/>
    </row>
    <row r="302" spans="1:53" ht="12.75">
      <c r="B302" s="72" t="s">
        <v>494</v>
      </c>
      <c r="C302" s="72"/>
      <c r="D302" s="72"/>
      <c r="E302" s="72"/>
      <c r="F302" s="72"/>
      <c r="H302" s="1597" t="s">
        <v>2343</v>
      </c>
      <c r="I302" s="1599"/>
      <c r="J302" s="1599"/>
      <c r="K302" s="1599"/>
      <c r="L302" s="1599"/>
      <c r="M302" s="1599"/>
      <c r="N302" s="1599"/>
      <c r="O302" s="1599"/>
      <c r="P302" s="1599"/>
      <c r="Q302" s="1599"/>
      <c r="R302" s="1599"/>
      <c r="T302" s="72" t="s">
        <v>40</v>
      </c>
      <c r="V302" s="72"/>
      <c r="W302" s="72"/>
      <c r="X302" s="72"/>
      <c r="Y302" s="72"/>
      <c r="AA302" s="1599" t="s">
        <v>2350</v>
      </c>
      <c r="AB302" s="1599"/>
      <c r="AC302" s="1599"/>
      <c r="AD302" s="1599"/>
      <c r="AE302" s="1599"/>
      <c r="AF302" s="1599"/>
      <c r="AG302" s="1599"/>
      <c r="AH302" s="1599"/>
      <c r="AI302" s="1599"/>
      <c r="AJ302" s="1599"/>
      <c r="AK302" s="1599"/>
      <c r="BA302" s="75"/>
    </row>
    <row r="303" spans="1:53" ht="12.75">
      <c r="B303" s="72" t="s">
        <v>773</v>
      </c>
      <c r="C303" s="72"/>
      <c r="D303" s="72"/>
      <c r="E303" s="72"/>
      <c r="F303" s="72"/>
      <c r="H303" s="1791" t="s">
        <v>2344</v>
      </c>
      <c r="I303" s="1724"/>
      <c r="J303" s="1724"/>
      <c r="K303" s="1724"/>
      <c r="L303" s="1724"/>
      <c r="M303" s="1724"/>
      <c r="N303" s="1724"/>
      <c r="O303" s="1724"/>
      <c r="P303" s="1724"/>
      <c r="Q303" s="1724"/>
      <c r="R303" s="1724"/>
      <c r="T303" s="72" t="s">
        <v>773</v>
      </c>
      <c r="V303" s="72"/>
      <c r="W303" s="72"/>
      <c r="X303" s="72"/>
      <c r="Y303" s="72"/>
      <c r="AA303" s="1724"/>
      <c r="AB303" s="1724"/>
      <c r="AC303" s="1724"/>
      <c r="AD303" s="1724"/>
      <c r="AE303" s="1724"/>
      <c r="AF303" s="1724"/>
      <c r="AG303" s="1724"/>
      <c r="AH303" s="1724"/>
      <c r="AI303" s="1724"/>
      <c r="AJ303" s="1724"/>
      <c r="AK303" s="1724"/>
      <c r="BA303" s="75"/>
    </row>
    <row r="304" spans="1:53" ht="12.75">
      <c r="B304" s="72" t="s">
        <v>775</v>
      </c>
      <c r="C304" s="72"/>
      <c r="D304" s="72"/>
      <c r="E304" s="72"/>
      <c r="F304" s="72"/>
      <c r="H304" s="1791" t="s">
        <v>2345</v>
      </c>
      <c r="I304" s="1724"/>
      <c r="J304" s="1724"/>
      <c r="K304" s="1724"/>
      <c r="L304" s="1724"/>
      <c r="M304" s="1724"/>
      <c r="N304" s="1724"/>
      <c r="O304" s="1724"/>
      <c r="P304" s="1724"/>
      <c r="Q304" s="1724"/>
      <c r="R304" s="1724"/>
      <c r="T304" s="72" t="s">
        <v>774</v>
      </c>
      <c r="V304" s="72"/>
      <c r="W304" s="72"/>
      <c r="X304" s="72"/>
      <c r="Y304" s="72"/>
      <c r="AA304" s="1724"/>
      <c r="AB304" s="1724"/>
      <c r="AC304" s="1724"/>
      <c r="AD304" s="1724"/>
      <c r="AE304" s="1724"/>
      <c r="AF304" s="1724"/>
      <c r="AG304" s="1724"/>
      <c r="AH304" s="1724"/>
      <c r="AI304" s="1724"/>
      <c r="AJ304" s="1724"/>
      <c r="AK304" s="1724"/>
      <c r="BA304" s="75"/>
    </row>
    <row r="305" spans="2:53" ht="12.75" customHeight="1">
      <c r="B305" s="72" t="s">
        <v>424</v>
      </c>
      <c r="C305" s="72"/>
      <c r="D305" s="72"/>
      <c r="E305" s="72"/>
      <c r="F305" s="72"/>
      <c r="H305" s="1791" t="s">
        <v>2346</v>
      </c>
      <c r="I305" s="1724"/>
      <c r="J305" s="1724"/>
      <c r="K305" s="1724"/>
      <c r="L305" s="1724"/>
      <c r="M305" s="1724"/>
      <c r="N305" s="1724"/>
      <c r="O305" s="1724"/>
      <c r="P305" s="1724"/>
      <c r="Q305" s="1724"/>
      <c r="R305" s="1724"/>
      <c r="T305" s="72" t="s">
        <v>424</v>
      </c>
      <c r="V305" s="72"/>
      <c r="W305" s="72"/>
      <c r="X305" s="72"/>
      <c r="Y305" s="72"/>
      <c r="AA305" s="1724"/>
      <c r="AB305" s="1724"/>
      <c r="AC305" s="1724"/>
      <c r="AD305" s="1724"/>
      <c r="AE305" s="1724"/>
      <c r="AF305" s="1724"/>
      <c r="AG305" s="1724"/>
      <c r="AH305" s="1724"/>
      <c r="AI305" s="1724"/>
      <c r="AJ305" s="1724"/>
      <c r="AK305" s="1724"/>
      <c r="BA305" s="75"/>
    </row>
    <row r="306" spans="2:53" ht="12.75">
      <c r="B306" s="72" t="s">
        <v>425</v>
      </c>
      <c r="C306" s="72"/>
      <c r="D306" s="72"/>
      <c r="E306" s="72"/>
      <c r="F306" s="72"/>
      <c r="G306" s="72"/>
      <c r="H306" s="1593" t="s">
        <v>2347</v>
      </c>
      <c r="I306" s="1593"/>
      <c r="J306" s="1593"/>
      <c r="K306" s="1593"/>
      <c r="L306" s="1593"/>
      <c r="M306" s="1593"/>
      <c r="N306" s="8" t="s">
        <v>908</v>
      </c>
      <c r="O306" s="8"/>
      <c r="P306" s="1729"/>
      <c r="Q306" s="1729"/>
      <c r="R306" s="1729"/>
      <c r="S306" s="72"/>
      <c r="T306" s="72" t="s">
        <v>425</v>
      </c>
      <c r="V306" s="72"/>
      <c r="W306" s="72"/>
      <c r="X306" s="72"/>
      <c r="Y306" s="72"/>
      <c r="AA306" s="1808"/>
      <c r="AB306" s="1808"/>
      <c r="AC306" s="1808"/>
      <c r="AD306" s="1808"/>
      <c r="AE306" s="1808"/>
      <c r="AF306" s="1808"/>
      <c r="AG306" s="8" t="s">
        <v>908</v>
      </c>
      <c r="AH306" s="8"/>
      <c r="AI306" s="1729"/>
      <c r="AJ306" s="1729"/>
      <c r="AK306" s="1729"/>
      <c r="BA306" s="75"/>
    </row>
    <row r="307" spans="2:53" ht="12.75">
      <c r="B307" s="72" t="s">
        <v>426</v>
      </c>
      <c r="C307" s="72"/>
      <c r="D307" s="72"/>
      <c r="E307" s="72"/>
      <c r="F307" s="72"/>
      <c r="G307" s="72"/>
      <c r="H307" s="1595" t="s">
        <v>2348</v>
      </c>
      <c r="I307" s="1595"/>
      <c r="J307" s="1595"/>
      <c r="K307" s="1595"/>
      <c r="L307" s="1595"/>
      <c r="M307" s="1595"/>
      <c r="N307" s="74"/>
      <c r="O307" s="74"/>
      <c r="P307" s="76"/>
      <c r="Q307" s="76"/>
      <c r="R307" s="76"/>
      <c r="S307" s="72"/>
      <c r="T307" s="72" t="s">
        <v>426</v>
      </c>
      <c r="V307" s="72"/>
      <c r="W307" s="72"/>
      <c r="X307" s="72"/>
      <c r="Y307" s="72"/>
      <c r="AA307" s="1613"/>
      <c r="AB307" s="1613"/>
      <c r="AC307" s="1613"/>
      <c r="AD307" s="1613"/>
      <c r="AE307" s="1613"/>
      <c r="AF307" s="1613"/>
      <c r="AG307" s="74"/>
      <c r="AH307" s="74"/>
      <c r="AI307" s="76"/>
      <c r="AJ307" s="76"/>
      <c r="AK307" s="76"/>
      <c r="BA307" s="75"/>
    </row>
    <row r="308" spans="2:53" ht="12.75">
      <c r="B308" s="72" t="s">
        <v>776</v>
      </c>
      <c r="C308" s="72"/>
      <c r="D308" s="72"/>
      <c r="E308" s="72"/>
      <c r="F308" s="72"/>
      <c r="G308" s="72"/>
      <c r="H308" s="1724" t="s">
        <v>2349</v>
      </c>
      <c r="I308" s="1724"/>
      <c r="J308" s="1724"/>
      <c r="K308" s="1724"/>
      <c r="L308" s="1724"/>
      <c r="M308" s="1724"/>
      <c r="N308" s="1599"/>
      <c r="O308" s="1599"/>
      <c r="P308" s="1599"/>
      <c r="Q308" s="1599"/>
      <c r="R308" s="1599"/>
      <c r="S308" s="72"/>
      <c r="T308" s="72" t="s">
        <v>776</v>
      </c>
      <c r="V308" s="72"/>
      <c r="W308" s="72"/>
      <c r="X308" s="72"/>
      <c r="Y308" s="72"/>
      <c r="AA308" s="1724"/>
      <c r="AB308" s="1724"/>
      <c r="AC308" s="1724"/>
      <c r="AD308" s="1724"/>
      <c r="AE308" s="1724"/>
      <c r="AF308" s="1724"/>
      <c r="AG308" s="1599"/>
      <c r="AH308" s="1599"/>
      <c r="AI308" s="1599"/>
      <c r="AJ308" s="1599"/>
      <c r="AK308" s="1599"/>
      <c r="BA308" s="75"/>
    </row>
    <row r="309" spans="2:53" ht="12.75" customHeight="1">
      <c r="BA309" s="75"/>
    </row>
    <row r="310" spans="2:53" ht="12.75" customHeight="1">
      <c r="B310" s="72" t="s">
        <v>777</v>
      </c>
      <c r="C310" s="72"/>
      <c r="D310" s="72"/>
      <c r="E310" s="72"/>
      <c r="F310" s="72"/>
      <c r="H310" s="1597" t="s">
        <v>2351</v>
      </c>
      <c r="I310" s="1599"/>
      <c r="J310" s="1599"/>
      <c r="K310" s="1599"/>
      <c r="L310" s="1599"/>
      <c r="M310" s="1599"/>
      <c r="N310" s="1599"/>
      <c r="O310" s="1599"/>
      <c r="P310" s="1599"/>
      <c r="Q310" s="1599"/>
      <c r="R310" s="1599"/>
      <c r="T310" s="8" t="s">
        <v>1249</v>
      </c>
      <c r="V310" s="72"/>
      <c r="W310" s="72"/>
      <c r="X310" s="72"/>
      <c r="Y310" s="72"/>
      <c r="AA310" s="1597" t="s">
        <v>2410</v>
      </c>
      <c r="AB310" s="1599"/>
      <c r="AC310" s="1599"/>
      <c r="AD310" s="1599"/>
      <c r="AE310" s="1599"/>
      <c r="AF310" s="1599"/>
      <c r="AG310" s="1599"/>
      <c r="AH310" s="1599"/>
      <c r="AI310" s="1599"/>
      <c r="AJ310" s="1599"/>
      <c r="AK310" s="1599"/>
      <c r="BA310" s="75"/>
    </row>
    <row r="311" spans="2:53" ht="12.75" customHeight="1">
      <c r="B311" s="72" t="s">
        <v>773</v>
      </c>
      <c r="C311" s="72"/>
      <c r="D311" s="72"/>
      <c r="E311" s="72"/>
      <c r="F311" s="72"/>
      <c r="H311" s="1791" t="s">
        <v>2352</v>
      </c>
      <c r="I311" s="1724"/>
      <c r="J311" s="1724"/>
      <c r="K311" s="1724"/>
      <c r="L311" s="1724"/>
      <c r="M311" s="1724"/>
      <c r="N311" s="1724"/>
      <c r="O311" s="1724"/>
      <c r="P311" s="1724"/>
      <c r="Q311" s="1724"/>
      <c r="R311" s="1724"/>
      <c r="T311" s="72" t="s">
        <v>773</v>
      </c>
      <c r="V311" s="72"/>
      <c r="W311" s="72"/>
      <c r="X311" s="72"/>
      <c r="Y311" s="72"/>
      <c r="AA311" s="1791"/>
      <c r="AB311" s="1724"/>
      <c r="AC311" s="1724"/>
      <c r="AD311" s="1724"/>
      <c r="AE311" s="1724"/>
      <c r="AF311" s="1724"/>
      <c r="AG311" s="1724"/>
      <c r="AH311" s="1724"/>
      <c r="AI311" s="1724"/>
      <c r="AJ311" s="1724"/>
      <c r="AK311" s="1724"/>
      <c r="BA311" s="75"/>
    </row>
    <row r="312" spans="2:53" ht="12.75" customHeight="1">
      <c r="B312" s="72" t="s">
        <v>775</v>
      </c>
      <c r="C312" s="72"/>
      <c r="D312" s="72"/>
      <c r="E312" s="72"/>
      <c r="F312" s="72"/>
      <c r="H312" s="1791" t="s">
        <v>2353</v>
      </c>
      <c r="I312" s="1724"/>
      <c r="J312" s="1724"/>
      <c r="K312" s="1724"/>
      <c r="L312" s="1724"/>
      <c r="M312" s="1724"/>
      <c r="N312" s="1724"/>
      <c r="O312" s="1724"/>
      <c r="P312" s="1724"/>
      <c r="Q312" s="1724"/>
      <c r="R312" s="1724"/>
      <c r="T312" s="72" t="s">
        <v>774</v>
      </c>
      <c r="V312" s="72"/>
      <c r="W312" s="72"/>
      <c r="X312" s="72"/>
      <c r="Y312" s="72"/>
      <c r="AA312" s="1791"/>
      <c r="AB312" s="1724"/>
      <c r="AC312" s="1724"/>
      <c r="AD312" s="1724"/>
      <c r="AE312" s="1724"/>
      <c r="AF312" s="1724"/>
      <c r="AG312" s="1724"/>
      <c r="AH312" s="1724"/>
      <c r="AI312" s="1724"/>
      <c r="AJ312" s="1724"/>
      <c r="AK312" s="1724"/>
      <c r="BA312" s="75"/>
    </row>
    <row r="313" spans="2:53" ht="12.75">
      <c r="B313" s="72" t="s">
        <v>424</v>
      </c>
      <c r="C313" s="72"/>
      <c r="D313" s="72"/>
      <c r="E313" s="72"/>
      <c r="F313" s="72"/>
      <c r="H313" s="1791" t="s">
        <v>2354</v>
      </c>
      <c r="I313" s="1724"/>
      <c r="J313" s="1724"/>
      <c r="K313" s="1724"/>
      <c r="L313" s="1724"/>
      <c r="M313" s="1724"/>
      <c r="N313" s="1724"/>
      <c r="O313" s="1724"/>
      <c r="P313" s="1724"/>
      <c r="Q313" s="1724"/>
      <c r="R313" s="1724"/>
      <c r="T313" s="72" t="s">
        <v>424</v>
      </c>
      <c r="V313" s="72"/>
      <c r="W313" s="72"/>
      <c r="X313" s="72"/>
      <c r="Y313" s="72"/>
      <c r="AA313" s="1791"/>
      <c r="AB313" s="1724"/>
      <c r="AC313" s="1724"/>
      <c r="AD313" s="1724"/>
      <c r="AE313" s="1724"/>
      <c r="AF313" s="1724"/>
      <c r="AG313" s="1724"/>
      <c r="AH313" s="1724"/>
      <c r="AI313" s="1724"/>
      <c r="AJ313" s="1724"/>
      <c r="AK313" s="1724"/>
      <c r="BA313" s="75"/>
    </row>
    <row r="314" spans="2:53" ht="12.75">
      <c r="B314" s="72" t="s">
        <v>425</v>
      </c>
      <c r="C314" s="72"/>
      <c r="D314" s="72"/>
      <c r="E314" s="72"/>
      <c r="F314" s="72"/>
      <c r="G314" s="72"/>
      <c r="H314" s="1593" t="s">
        <v>2355</v>
      </c>
      <c r="I314" s="1593"/>
      <c r="J314" s="1593"/>
      <c r="K314" s="1593"/>
      <c r="L314" s="1593"/>
      <c r="M314" s="1593"/>
      <c r="N314" s="8" t="s">
        <v>908</v>
      </c>
      <c r="O314" s="8"/>
      <c r="P314" s="1729"/>
      <c r="Q314" s="1729"/>
      <c r="R314" s="1729"/>
      <c r="S314" s="72"/>
      <c r="T314" s="72" t="s">
        <v>425</v>
      </c>
      <c r="V314" s="72"/>
      <c r="W314" s="72"/>
      <c r="X314" s="72"/>
      <c r="Y314" s="72"/>
      <c r="AA314" s="1593"/>
      <c r="AB314" s="1593"/>
      <c r="AC314" s="1593"/>
      <c r="AD314" s="1593"/>
      <c r="AE314" s="1593"/>
      <c r="AF314" s="1593"/>
      <c r="AG314" s="8" t="s">
        <v>908</v>
      </c>
      <c r="AH314" s="8"/>
      <c r="AI314" s="1729"/>
      <c r="AJ314" s="1729"/>
      <c r="AK314" s="1729"/>
      <c r="BA314" s="75"/>
    </row>
    <row r="315" spans="2:53" ht="12.75">
      <c r="B315" s="72" t="s">
        <v>426</v>
      </c>
      <c r="C315" s="72"/>
      <c r="D315" s="72"/>
      <c r="E315" s="72"/>
      <c r="F315" s="72"/>
      <c r="G315" s="72"/>
      <c r="H315" s="1595" t="s">
        <v>2356</v>
      </c>
      <c r="I315" s="1595"/>
      <c r="J315" s="1595"/>
      <c r="K315" s="1595"/>
      <c r="L315" s="1595"/>
      <c r="M315" s="1595"/>
      <c r="N315" s="74"/>
      <c r="O315" s="74"/>
      <c r="P315" s="76"/>
      <c r="Q315" s="76"/>
      <c r="R315" s="76"/>
      <c r="S315" s="72"/>
      <c r="T315" s="72" t="s">
        <v>426</v>
      </c>
      <c r="V315" s="72"/>
      <c r="W315" s="72"/>
      <c r="X315" s="72"/>
      <c r="Y315" s="72"/>
      <c r="AA315" s="1613"/>
      <c r="AB315" s="1613"/>
      <c r="AC315" s="1613"/>
      <c r="AD315" s="1613"/>
      <c r="AE315" s="1613"/>
      <c r="AF315" s="1613"/>
      <c r="AG315" s="74"/>
      <c r="AH315" s="74"/>
      <c r="AI315" s="76"/>
      <c r="AJ315" s="76"/>
      <c r="AK315" s="76"/>
      <c r="BA315" s="75"/>
    </row>
    <row r="316" spans="2:53" ht="12.75">
      <c r="B316" s="72" t="s">
        <v>776</v>
      </c>
      <c r="C316" s="72"/>
      <c r="D316" s="72"/>
      <c r="E316" s="72"/>
      <c r="F316" s="72"/>
      <c r="G316" s="72"/>
      <c r="H316" s="1791" t="s">
        <v>2357</v>
      </c>
      <c r="I316" s="1724"/>
      <c r="J316" s="1724"/>
      <c r="K316" s="1724"/>
      <c r="L316" s="1724"/>
      <c r="M316" s="1724"/>
      <c r="N316" s="1599"/>
      <c r="O316" s="1599"/>
      <c r="P316" s="1599"/>
      <c r="Q316" s="1599"/>
      <c r="R316" s="1599"/>
      <c r="S316" s="72"/>
      <c r="T316" s="72" t="s">
        <v>776</v>
      </c>
      <c r="V316" s="72"/>
      <c r="W316" s="72"/>
      <c r="X316" s="72"/>
      <c r="Y316" s="72"/>
      <c r="AA316" s="1791"/>
      <c r="AB316" s="1724"/>
      <c r="AC316" s="1724"/>
      <c r="AD316" s="1724"/>
      <c r="AE316" s="1724"/>
      <c r="AF316" s="1724"/>
      <c r="AG316" s="1599"/>
      <c r="AH316" s="1599"/>
      <c r="AI316" s="1599"/>
      <c r="AJ316" s="1599"/>
      <c r="AK316" s="1599"/>
      <c r="BA316" s="75"/>
    </row>
    <row r="317" spans="2:53" ht="12.75">
      <c r="BA317" s="75"/>
    </row>
    <row r="318" spans="2:53" ht="12.75">
      <c r="B318" s="8" t="s">
        <v>1296</v>
      </c>
      <c r="C318" s="72"/>
      <c r="D318" s="72"/>
      <c r="E318" s="72"/>
      <c r="F318" s="72"/>
      <c r="H318" s="1597" t="s">
        <v>2351</v>
      </c>
      <c r="I318" s="1599"/>
      <c r="J318" s="1599"/>
      <c r="K318" s="1599"/>
      <c r="L318" s="1599"/>
      <c r="M318" s="1599"/>
      <c r="N318" s="1599"/>
      <c r="O318" s="1599"/>
      <c r="P318" s="1599"/>
      <c r="Q318" s="1599"/>
      <c r="R318" s="1599"/>
      <c r="T318" s="72" t="s">
        <v>41</v>
      </c>
      <c r="V318" s="72"/>
      <c r="W318" s="72"/>
      <c r="X318" s="72"/>
      <c r="Y318" s="72"/>
      <c r="AA318" s="1597" t="s">
        <v>2358</v>
      </c>
      <c r="AB318" s="1599"/>
      <c r="AC318" s="1599"/>
      <c r="AD318" s="1599"/>
      <c r="AE318" s="1599"/>
      <c r="AF318" s="1599"/>
      <c r="AG318" s="1599"/>
      <c r="AH318" s="1599"/>
      <c r="AI318" s="1599"/>
      <c r="AJ318" s="1599"/>
      <c r="AK318" s="1599"/>
      <c r="BA318" s="75"/>
    </row>
    <row r="319" spans="2:53" ht="12.75" customHeight="1">
      <c r="B319" s="72" t="s">
        <v>773</v>
      </c>
      <c r="C319" s="72"/>
      <c r="D319" s="72"/>
      <c r="E319" s="72"/>
      <c r="F319" s="72"/>
      <c r="H319" s="1791" t="s">
        <v>2352</v>
      </c>
      <c r="I319" s="1724"/>
      <c r="J319" s="1724"/>
      <c r="K319" s="1724"/>
      <c r="L319" s="1724"/>
      <c r="M319" s="1724"/>
      <c r="N319" s="1724"/>
      <c r="O319" s="1724"/>
      <c r="P319" s="1724"/>
      <c r="Q319" s="1724"/>
      <c r="R319" s="1724"/>
      <c r="T319" s="72" t="s">
        <v>773</v>
      </c>
      <c r="V319" s="72"/>
      <c r="W319" s="72"/>
      <c r="X319" s="72"/>
      <c r="Y319" s="72"/>
      <c r="AA319" s="1791" t="s">
        <v>2359</v>
      </c>
      <c r="AB319" s="1724"/>
      <c r="AC319" s="1724"/>
      <c r="AD319" s="1724"/>
      <c r="AE319" s="1724"/>
      <c r="AF319" s="1724"/>
      <c r="AG319" s="1724"/>
      <c r="AH319" s="1724"/>
      <c r="AI319" s="1724"/>
      <c r="AJ319" s="1724"/>
      <c r="AK319" s="1724"/>
      <c r="BA319" s="75"/>
    </row>
    <row r="320" spans="2:53" ht="12.75" customHeight="1">
      <c r="B320" s="72" t="s">
        <v>775</v>
      </c>
      <c r="C320" s="72"/>
      <c r="D320" s="72"/>
      <c r="E320" s="72"/>
      <c r="F320" s="72"/>
      <c r="H320" s="1791" t="s">
        <v>2353</v>
      </c>
      <c r="I320" s="1724"/>
      <c r="J320" s="1724"/>
      <c r="K320" s="1724"/>
      <c r="L320" s="1724"/>
      <c r="M320" s="1724"/>
      <c r="N320" s="1724"/>
      <c r="O320" s="1724"/>
      <c r="P320" s="1724"/>
      <c r="Q320" s="1724"/>
      <c r="R320" s="1724"/>
      <c r="T320" s="72" t="s">
        <v>774</v>
      </c>
      <c r="V320" s="72"/>
      <c r="W320" s="72"/>
      <c r="X320" s="72"/>
      <c r="Y320" s="72"/>
      <c r="AA320" s="1791" t="s">
        <v>2360</v>
      </c>
      <c r="AB320" s="1724"/>
      <c r="AC320" s="1724"/>
      <c r="AD320" s="1724"/>
      <c r="AE320" s="1724"/>
      <c r="AF320" s="1724"/>
      <c r="AG320" s="1724"/>
      <c r="AH320" s="1724"/>
      <c r="AI320" s="1724"/>
      <c r="AJ320" s="1724"/>
      <c r="AK320" s="1724"/>
      <c r="BA320" s="75"/>
    </row>
    <row r="321" spans="1:53" ht="12.75" customHeight="1">
      <c r="A321" s="50"/>
      <c r="B321" s="72" t="s">
        <v>424</v>
      </c>
      <c r="C321" s="72"/>
      <c r="D321" s="72"/>
      <c r="E321" s="72"/>
      <c r="F321" s="72"/>
      <c r="H321" s="1791" t="s">
        <v>2354</v>
      </c>
      <c r="I321" s="1724"/>
      <c r="J321" s="1724"/>
      <c r="K321" s="1724"/>
      <c r="L321" s="1724"/>
      <c r="M321" s="1724"/>
      <c r="N321" s="1724"/>
      <c r="O321" s="1724"/>
      <c r="P321" s="1724"/>
      <c r="Q321" s="1724"/>
      <c r="R321" s="1724"/>
      <c r="T321" s="72" t="s">
        <v>424</v>
      </c>
      <c r="V321" s="72"/>
      <c r="W321" s="72"/>
      <c r="X321" s="72"/>
      <c r="Y321" s="72"/>
      <c r="AA321" s="1791" t="s">
        <v>2361</v>
      </c>
      <c r="AB321" s="1724"/>
      <c r="AC321" s="1724"/>
      <c r="AD321" s="1724"/>
      <c r="AE321" s="1724"/>
      <c r="AF321" s="1724"/>
      <c r="AG321" s="1724"/>
      <c r="AH321" s="1724"/>
      <c r="AI321" s="1724"/>
      <c r="AJ321" s="1724"/>
      <c r="AK321" s="1724"/>
      <c r="AL321" s="50"/>
      <c r="BA321" s="75"/>
    </row>
    <row r="322" spans="1:53" ht="12.75" customHeight="1">
      <c r="A322" s="50"/>
      <c r="B322" s="72" t="s">
        <v>425</v>
      </c>
      <c r="C322" s="72"/>
      <c r="D322" s="72"/>
      <c r="E322" s="72"/>
      <c r="F322" s="72"/>
      <c r="G322" s="72"/>
      <c r="H322" s="1593" t="s">
        <v>2355</v>
      </c>
      <c r="I322" s="1593"/>
      <c r="J322" s="1593"/>
      <c r="K322" s="1593"/>
      <c r="L322" s="1593"/>
      <c r="M322" s="1593"/>
      <c r="N322" s="8" t="s">
        <v>908</v>
      </c>
      <c r="O322" s="8"/>
      <c r="P322" s="1729"/>
      <c r="Q322" s="1729"/>
      <c r="R322" s="1729"/>
      <c r="S322" s="72"/>
      <c r="T322" s="72" t="s">
        <v>425</v>
      </c>
      <c r="V322" s="72"/>
      <c r="W322" s="72"/>
      <c r="X322" s="72"/>
      <c r="Y322" s="72"/>
      <c r="AA322" s="1593" t="s">
        <v>2362</v>
      </c>
      <c r="AB322" s="1593"/>
      <c r="AC322" s="1593"/>
      <c r="AD322" s="1593"/>
      <c r="AE322" s="1593"/>
      <c r="AF322" s="1593"/>
      <c r="AG322" s="8" t="s">
        <v>908</v>
      </c>
      <c r="AH322" s="8"/>
      <c r="AI322" s="1729"/>
      <c r="AJ322" s="1729"/>
      <c r="AK322" s="1729"/>
      <c r="AL322" s="50"/>
      <c r="BA322" s="75"/>
    </row>
    <row r="323" spans="1:53" ht="12.75">
      <c r="A323" s="50"/>
      <c r="B323" s="72" t="s">
        <v>426</v>
      </c>
      <c r="C323" s="72"/>
      <c r="D323" s="72"/>
      <c r="E323" s="72"/>
      <c r="F323" s="72"/>
      <c r="G323" s="72"/>
      <c r="H323" s="1595" t="s">
        <v>2356</v>
      </c>
      <c r="I323" s="1595"/>
      <c r="J323" s="1595"/>
      <c r="K323" s="1595"/>
      <c r="L323" s="1595"/>
      <c r="M323" s="1595"/>
      <c r="N323" s="74"/>
      <c r="O323" s="74"/>
      <c r="P323" s="76"/>
      <c r="Q323" s="76"/>
      <c r="R323" s="76"/>
      <c r="S323" s="72"/>
      <c r="T323" s="72" t="s">
        <v>426</v>
      </c>
      <c r="V323" s="72"/>
      <c r="W323" s="72"/>
      <c r="X323" s="72"/>
      <c r="Y323" s="72"/>
      <c r="AA323" s="1613"/>
      <c r="AB323" s="1613"/>
      <c r="AC323" s="1613"/>
      <c r="AD323" s="1613"/>
      <c r="AE323" s="1613"/>
      <c r="AF323" s="1613"/>
      <c r="AG323" s="74"/>
      <c r="AH323" s="74"/>
      <c r="AI323" s="76"/>
      <c r="AJ323" s="76"/>
      <c r="AK323" s="76"/>
      <c r="AL323" s="50"/>
      <c r="BA323" s="75"/>
    </row>
    <row r="324" spans="1:53" ht="12.75">
      <c r="A324" s="50"/>
      <c r="B324" s="72" t="s">
        <v>776</v>
      </c>
      <c r="C324" s="72"/>
      <c r="D324" s="72"/>
      <c r="E324" s="72"/>
      <c r="F324" s="72"/>
      <c r="G324" s="72"/>
      <c r="H324" s="1791" t="s">
        <v>2357</v>
      </c>
      <c r="I324" s="1724"/>
      <c r="J324" s="1724"/>
      <c r="K324" s="1724"/>
      <c r="L324" s="1724"/>
      <c r="M324" s="1724"/>
      <c r="N324" s="1599"/>
      <c r="O324" s="1599"/>
      <c r="P324" s="1599"/>
      <c r="Q324" s="1599"/>
      <c r="R324" s="1599"/>
      <c r="S324" s="72"/>
      <c r="T324" s="72" t="s">
        <v>776</v>
      </c>
      <c r="V324" s="72"/>
      <c r="W324" s="72"/>
      <c r="X324" s="72"/>
      <c r="Y324" s="72"/>
      <c r="AA324" s="1791" t="s">
        <v>2363</v>
      </c>
      <c r="AB324" s="1724"/>
      <c r="AC324" s="1724"/>
      <c r="AD324" s="1724"/>
      <c r="AE324" s="1724"/>
      <c r="AF324" s="1724"/>
      <c r="AG324" s="1599"/>
      <c r="AH324" s="1599"/>
      <c r="AI324" s="1599"/>
      <c r="AJ324" s="1599"/>
      <c r="AK324" s="1599"/>
      <c r="AL324" s="50"/>
      <c r="BA324" s="75"/>
    </row>
    <row r="325" spans="1:53" ht="12.75">
      <c r="A325" s="50"/>
      <c r="B325" s="409"/>
      <c r="C325" s="409"/>
      <c r="D325" s="409"/>
      <c r="E325" s="409"/>
      <c r="F325" s="409"/>
      <c r="G325" s="409"/>
      <c r="H325" s="50"/>
      <c r="I325" s="50"/>
      <c r="J325" s="50"/>
      <c r="K325" s="50"/>
      <c r="L325" s="50"/>
      <c r="M325" s="50"/>
      <c r="N325" s="50"/>
      <c r="O325" s="50"/>
      <c r="P325" s="410"/>
      <c r="Q325" s="410"/>
      <c r="R325" s="410"/>
      <c r="S325" s="410"/>
      <c r="T325" s="410"/>
      <c r="U325" s="410"/>
      <c r="V325" s="147"/>
      <c r="W325" s="147"/>
      <c r="X325" s="76"/>
      <c r="Y325" s="76"/>
      <c r="Z325" s="76"/>
      <c r="AA325" s="50"/>
      <c r="AB325" s="50"/>
      <c r="AC325" s="50"/>
      <c r="AD325" s="50"/>
      <c r="AE325" s="50"/>
      <c r="AF325" s="50"/>
      <c r="AG325" s="50"/>
      <c r="AH325" s="50"/>
      <c r="AI325" s="50"/>
      <c r="AJ325" s="50"/>
      <c r="AK325" s="50"/>
      <c r="AL325" s="50"/>
      <c r="BA325" s="75"/>
    </row>
    <row r="326" spans="1:53" ht="12.75">
      <c r="A326" s="50"/>
      <c r="B326" s="8" t="s">
        <v>1297</v>
      </c>
      <c r="C326" s="72"/>
      <c r="D326" s="72"/>
      <c r="E326" s="72"/>
      <c r="F326" s="72"/>
      <c r="H326" s="1597" t="s">
        <v>2410</v>
      </c>
      <c r="I326" s="1599"/>
      <c r="J326" s="1599"/>
      <c r="K326" s="1599"/>
      <c r="L326" s="1599"/>
      <c r="M326" s="1599"/>
      <c r="N326" s="1599"/>
      <c r="O326" s="1599"/>
      <c r="P326" s="1599"/>
      <c r="Q326" s="1599"/>
      <c r="R326" s="1599"/>
      <c r="T326" s="72" t="s">
        <v>42</v>
      </c>
      <c r="V326" s="72"/>
      <c r="W326" s="72"/>
      <c r="X326" s="72"/>
      <c r="Y326" s="72"/>
      <c r="AA326" s="1597" t="s">
        <v>2351</v>
      </c>
      <c r="AB326" s="1599"/>
      <c r="AC326" s="1599"/>
      <c r="AD326" s="1599"/>
      <c r="AE326" s="1599"/>
      <c r="AF326" s="1599"/>
      <c r="AG326" s="1599"/>
      <c r="AH326" s="1599"/>
      <c r="AI326" s="1599"/>
      <c r="AJ326" s="1599"/>
      <c r="AK326" s="1599"/>
      <c r="AL326" s="50"/>
      <c r="BA326" s="75"/>
    </row>
    <row r="327" spans="1:53" ht="12.75">
      <c r="A327" s="50"/>
      <c r="B327" s="72" t="s">
        <v>773</v>
      </c>
      <c r="C327" s="72"/>
      <c r="D327" s="72"/>
      <c r="E327" s="72"/>
      <c r="F327" s="72"/>
      <c r="H327" s="1724"/>
      <c r="I327" s="1724"/>
      <c r="J327" s="1724"/>
      <c r="K327" s="1724"/>
      <c r="L327" s="1724"/>
      <c r="M327" s="1724"/>
      <c r="N327" s="1724"/>
      <c r="O327" s="1724"/>
      <c r="P327" s="1724"/>
      <c r="Q327" s="1724"/>
      <c r="R327" s="1724"/>
      <c r="T327" s="72" t="s">
        <v>773</v>
      </c>
      <c r="V327" s="72"/>
      <c r="W327" s="72"/>
      <c r="X327" s="72"/>
      <c r="Y327" s="72"/>
      <c r="AA327" s="1791" t="s">
        <v>2364</v>
      </c>
      <c r="AB327" s="1724"/>
      <c r="AC327" s="1724"/>
      <c r="AD327" s="1724"/>
      <c r="AE327" s="1724"/>
      <c r="AF327" s="1724"/>
      <c r="AG327" s="1724"/>
      <c r="AH327" s="1724"/>
      <c r="AI327" s="1724"/>
      <c r="AJ327" s="1724"/>
      <c r="AK327" s="1724"/>
      <c r="AL327" s="50"/>
      <c r="BA327" s="75"/>
    </row>
    <row r="328" spans="1:53" ht="12.75">
      <c r="A328" s="50"/>
      <c r="B328" s="72" t="s">
        <v>775</v>
      </c>
      <c r="C328" s="72"/>
      <c r="D328" s="72"/>
      <c r="E328" s="72"/>
      <c r="F328" s="72"/>
      <c r="H328" s="1724"/>
      <c r="I328" s="1724"/>
      <c r="J328" s="1724"/>
      <c r="K328" s="1724"/>
      <c r="L328" s="1724"/>
      <c r="M328" s="1724"/>
      <c r="N328" s="1724"/>
      <c r="O328" s="1724"/>
      <c r="P328" s="1724"/>
      <c r="Q328" s="1724"/>
      <c r="R328" s="1724"/>
      <c r="T328" s="72" t="s">
        <v>774</v>
      </c>
      <c r="V328" s="72"/>
      <c r="W328" s="72"/>
      <c r="X328" s="72"/>
      <c r="Y328" s="72"/>
      <c r="AA328" s="1791" t="s">
        <v>2365</v>
      </c>
      <c r="AB328" s="1724"/>
      <c r="AC328" s="1724"/>
      <c r="AD328" s="1724"/>
      <c r="AE328" s="1724"/>
      <c r="AF328" s="1724"/>
      <c r="AG328" s="1724"/>
      <c r="AH328" s="1724"/>
      <c r="AI328" s="1724"/>
      <c r="AJ328" s="1724"/>
      <c r="AK328" s="1724"/>
      <c r="AL328" s="50"/>
      <c r="BA328" s="75"/>
    </row>
    <row r="329" spans="1:53" ht="12.75">
      <c r="A329" s="50"/>
      <c r="B329" s="72" t="s">
        <v>424</v>
      </c>
      <c r="C329" s="72"/>
      <c r="D329" s="72"/>
      <c r="E329" s="72"/>
      <c r="F329" s="72"/>
      <c r="H329" s="1724"/>
      <c r="I329" s="1724"/>
      <c r="J329" s="1724"/>
      <c r="K329" s="1724"/>
      <c r="L329" s="1724"/>
      <c r="M329" s="1724"/>
      <c r="N329" s="1724"/>
      <c r="O329" s="1724"/>
      <c r="P329" s="1724"/>
      <c r="Q329" s="1724"/>
      <c r="R329" s="1724"/>
      <c r="T329" s="72" t="s">
        <v>424</v>
      </c>
      <c r="V329" s="72"/>
      <c r="W329" s="72"/>
      <c r="X329" s="72"/>
      <c r="Y329" s="72"/>
      <c r="AA329" s="1724" t="s">
        <v>2366</v>
      </c>
      <c r="AB329" s="1724"/>
      <c r="AC329" s="1724"/>
      <c r="AD329" s="1724"/>
      <c r="AE329" s="1724"/>
      <c r="AF329" s="1724"/>
      <c r="AG329" s="1724"/>
      <c r="AH329" s="1724"/>
      <c r="AI329" s="1724"/>
      <c r="AJ329" s="1724"/>
      <c r="AK329" s="1724"/>
      <c r="AL329" s="50"/>
      <c r="BA329" s="75"/>
    </row>
    <row r="330" spans="1:53" ht="12.75">
      <c r="A330" s="50"/>
      <c r="B330" s="72" t="s">
        <v>425</v>
      </c>
      <c r="C330" s="72"/>
      <c r="D330" s="72"/>
      <c r="E330" s="72"/>
      <c r="F330" s="72"/>
      <c r="G330" s="72"/>
      <c r="H330" s="1808"/>
      <c r="I330" s="1808"/>
      <c r="J330" s="1808"/>
      <c r="K330" s="1808"/>
      <c r="L330" s="1808"/>
      <c r="M330" s="1808"/>
      <c r="N330" s="8" t="s">
        <v>908</v>
      </c>
      <c r="O330" s="8"/>
      <c r="P330" s="1729"/>
      <c r="Q330" s="1729"/>
      <c r="R330" s="1729"/>
      <c r="S330" s="72"/>
      <c r="T330" s="72" t="s">
        <v>425</v>
      </c>
      <c r="V330" s="72"/>
      <c r="W330" s="72"/>
      <c r="X330" s="72"/>
      <c r="Y330" s="72"/>
      <c r="AA330" s="1593" t="s">
        <v>2367</v>
      </c>
      <c r="AB330" s="1593"/>
      <c r="AC330" s="1593"/>
      <c r="AD330" s="1593"/>
      <c r="AE330" s="1593"/>
      <c r="AF330" s="1593"/>
      <c r="AG330" s="8" t="s">
        <v>908</v>
      </c>
      <c r="AH330" s="8"/>
      <c r="AI330" s="1729"/>
      <c r="AJ330" s="1729"/>
      <c r="AK330" s="1729"/>
      <c r="AL330" s="50"/>
      <c r="BA330" s="75"/>
    </row>
    <row r="331" spans="1:53" ht="12.75">
      <c r="A331" s="50"/>
      <c r="B331" s="72" t="s">
        <v>426</v>
      </c>
      <c r="C331" s="72"/>
      <c r="D331" s="72"/>
      <c r="E331" s="72"/>
      <c r="F331" s="72"/>
      <c r="G331" s="72"/>
      <c r="H331" s="1613"/>
      <c r="I331" s="1613"/>
      <c r="J331" s="1613"/>
      <c r="K331" s="1613"/>
      <c r="L331" s="1613"/>
      <c r="M331" s="1613"/>
      <c r="N331" s="74"/>
      <c r="O331" s="74"/>
      <c r="P331" s="76"/>
      <c r="Q331" s="76"/>
      <c r="R331" s="76"/>
      <c r="S331" s="72"/>
      <c r="T331" s="72" t="s">
        <v>426</v>
      </c>
      <c r="V331" s="72"/>
      <c r="W331" s="72"/>
      <c r="X331" s="72"/>
      <c r="Y331" s="72"/>
      <c r="AA331" s="1613"/>
      <c r="AB331" s="1613"/>
      <c r="AC331" s="1613"/>
      <c r="AD331" s="1613"/>
      <c r="AE331" s="1613"/>
      <c r="AF331" s="1613"/>
      <c r="AG331" s="74"/>
      <c r="AH331" s="74"/>
      <c r="AI331" s="76"/>
      <c r="AJ331" s="76"/>
      <c r="AK331" s="76"/>
      <c r="AL331" s="50"/>
      <c r="BA331" s="75"/>
    </row>
    <row r="332" spans="1:53" ht="12.75" customHeight="1">
      <c r="A332" s="50"/>
      <c r="B332" s="72" t="s">
        <v>776</v>
      </c>
      <c r="C332" s="72"/>
      <c r="D332" s="72"/>
      <c r="E332" s="72"/>
      <c r="F332" s="72"/>
      <c r="G332" s="72"/>
      <c r="H332" s="1724"/>
      <c r="I332" s="1724"/>
      <c r="J332" s="1724"/>
      <c r="K332" s="1724"/>
      <c r="L332" s="1724"/>
      <c r="M332" s="1724"/>
      <c r="N332" s="1599"/>
      <c r="O332" s="1599"/>
      <c r="P332" s="1599"/>
      <c r="Q332" s="1599"/>
      <c r="R332" s="1599"/>
      <c r="S332" s="72"/>
      <c r="T332" s="72" t="s">
        <v>776</v>
      </c>
      <c r="V332" s="72"/>
      <c r="W332" s="72"/>
      <c r="X332" s="72"/>
      <c r="Y332" s="72"/>
      <c r="AA332" s="1724" t="s">
        <v>2368</v>
      </c>
      <c r="AB332" s="1724"/>
      <c r="AC332" s="1724"/>
      <c r="AD332" s="1724"/>
      <c r="AE332" s="1724"/>
      <c r="AF332" s="1724"/>
      <c r="AG332" s="1599"/>
      <c r="AH332" s="1599"/>
      <c r="AI332" s="1599"/>
      <c r="AJ332" s="1599"/>
      <c r="AK332" s="1599"/>
      <c r="AL332" s="50"/>
      <c r="BA332" s="75"/>
    </row>
    <row r="333" spans="1:53" ht="12.75">
      <c r="A333" s="50"/>
      <c r="B333" s="8"/>
      <c r="C333" s="409"/>
      <c r="D333" s="409"/>
      <c r="E333" s="409"/>
      <c r="F333" s="409"/>
      <c r="G333" s="409"/>
      <c r="H333" s="50"/>
      <c r="I333" s="50"/>
      <c r="J333" s="50"/>
      <c r="K333" s="50"/>
      <c r="L333" s="50"/>
      <c r="M333" s="50"/>
      <c r="N333" s="50"/>
      <c r="O333" s="50"/>
      <c r="P333" s="410"/>
      <c r="Q333" s="410"/>
      <c r="R333" s="410"/>
      <c r="S333" s="410"/>
      <c r="T333" s="410"/>
      <c r="U333" s="410"/>
      <c r="V333" s="147"/>
      <c r="W333" s="147"/>
      <c r="X333" s="76"/>
      <c r="Y333" s="76"/>
      <c r="Z333" s="76"/>
      <c r="AA333" s="50"/>
      <c r="AB333" s="50"/>
      <c r="AC333" s="50"/>
      <c r="AD333" s="50"/>
      <c r="AE333" s="50"/>
      <c r="AF333" s="50"/>
      <c r="AG333" s="50"/>
      <c r="AH333" s="50"/>
      <c r="AI333" s="50"/>
      <c r="AJ333" s="50"/>
      <c r="AK333" s="50"/>
      <c r="AL333" s="50"/>
      <c r="BA333" s="75"/>
    </row>
    <row r="334" spans="1:53" ht="12.75">
      <c r="B334" s="72" t="s">
        <v>43</v>
      </c>
      <c r="C334" s="72"/>
      <c r="D334" s="72"/>
      <c r="E334" s="72"/>
      <c r="F334" s="72"/>
      <c r="H334" s="1597" t="s">
        <v>2410</v>
      </c>
      <c r="I334" s="1599"/>
      <c r="J334" s="1599"/>
      <c r="K334" s="1599"/>
      <c r="L334" s="1599"/>
      <c r="M334" s="1599"/>
      <c r="N334" s="1599"/>
      <c r="O334" s="1599"/>
      <c r="P334" s="1599"/>
      <c r="Q334" s="1599"/>
      <c r="R334" s="1599"/>
      <c r="S334" s="757"/>
      <c r="T334" s="680" t="s">
        <v>1250</v>
      </c>
      <c r="V334" s="72"/>
      <c r="W334" s="72"/>
      <c r="X334" s="72"/>
      <c r="Y334" s="72"/>
      <c r="AA334" s="1599" t="s">
        <v>2369</v>
      </c>
      <c r="AB334" s="1599"/>
      <c r="AC334" s="1599"/>
      <c r="AD334" s="1599"/>
      <c r="AE334" s="1599"/>
      <c r="AF334" s="1599"/>
      <c r="AG334" s="1599"/>
      <c r="AH334" s="1599"/>
      <c r="AI334" s="1599"/>
      <c r="AJ334" s="1599"/>
      <c r="AK334" s="1599"/>
      <c r="AL334" s="50"/>
      <c r="BA334" s="75"/>
    </row>
    <row r="335" spans="1:53" ht="12.75">
      <c r="B335" s="72" t="s">
        <v>773</v>
      </c>
      <c r="C335" s="72"/>
      <c r="D335" s="72"/>
      <c r="E335" s="72"/>
      <c r="F335" s="72"/>
      <c r="H335" s="1724"/>
      <c r="I335" s="1724"/>
      <c r="J335" s="1724"/>
      <c r="K335" s="1724"/>
      <c r="L335" s="1724"/>
      <c r="M335" s="1724"/>
      <c r="N335" s="1724"/>
      <c r="O335" s="1724"/>
      <c r="P335" s="1724"/>
      <c r="Q335" s="1724"/>
      <c r="R335" s="1724"/>
      <c r="S335" s="757"/>
      <c r="T335" s="72" t="s">
        <v>773</v>
      </c>
      <c r="V335" s="72"/>
      <c r="W335" s="72"/>
      <c r="X335" s="72"/>
      <c r="Y335" s="72"/>
      <c r="AA335" s="1724" t="s">
        <v>2370</v>
      </c>
      <c r="AB335" s="1724"/>
      <c r="AC335" s="1724"/>
      <c r="AD335" s="1724"/>
      <c r="AE335" s="1724"/>
      <c r="AF335" s="1724"/>
      <c r="AG335" s="1724"/>
      <c r="AH335" s="1724"/>
      <c r="AI335" s="1724"/>
      <c r="AJ335" s="1724"/>
      <c r="AK335" s="1724"/>
      <c r="AL335" s="50"/>
      <c r="BA335" s="75"/>
    </row>
    <row r="336" spans="1:53" ht="12.75">
      <c r="B336" s="72" t="s">
        <v>775</v>
      </c>
      <c r="C336" s="72"/>
      <c r="D336" s="72"/>
      <c r="E336" s="72"/>
      <c r="F336" s="72"/>
      <c r="G336" s="72"/>
      <c r="H336" s="1724"/>
      <c r="I336" s="1724"/>
      <c r="J336" s="1724"/>
      <c r="K336" s="1724"/>
      <c r="L336" s="1724"/>
      <c r="M336" s="1724"/>
      <c r="N336" s="1724"/>
      <c r="O336" s="1724"/>
      <c r="P336" s="1724"/>
      <c r="Q336" s="1724"/>
      <c r="R336" s="1724"/>
      <c r="S336" s="757"/>
      <c r="T336" s="72" t="s">
        <v>774</v>
      </c>
      <c r="V336" s="72"/>
      <c r="W336" s="72"/>
      <c r="X336" s="72"/>
      <c r="Y336" s="72"/>
      <c r="AA336" s="1724" t="s">
        <v>2371</v>
      </c>
      <c r="AB336" s="1724"/>
      <c r="AC336" s="1724"/>
      <c r="AD336" s="1724"/>
      <c r="AE336" s="1724"/>
      <c r="AF336" s="1724"/>
      <c r="AG336" s="1724"/>
      <c r="AH336" s="1724"/>
      <c r="AI336" s="1724"/>
      <c r="AJ336" s="1724"/>
      <c r="AK336" s="1724"/>
      <c r="AL336" s="50"/>
      <c r="BA336" s="75"/>
    </row>
    <row r="337" spans="1:53" ht="12.75">
      <c r="A337" s="50"/>
      <c r="B337" s="72" t="s">
        <v>424</v>
      </c>
      <c r="C337" s="72"/>
      <c r="D337" s="72"/>
      <c r="E337" s="72"/>
      <c r="F337" s="72"/>
      <c r="H337" s="1724"/>
      <c r="I337" s="1724"/>
      <c r="J337" s="1724"/>
      <c r="K337" s="1724"/>
      <c r="L337" s="1724"/>
      <c r="M337" s="1724"/>
      <c r="N337" s="1724"/>
      <c r="O337" s="1724"/>
      <c r="P337" s="1724"/>
      <c r="Q337" s="1724"/>
      <c r="R337" s="1724"/>
      <c r="S337" s="757"/>
      <c r="T337" s="72" t="s">
        <v>424</v>
      </c>
      <c r="V337" s="72"/>
      <c r="W337" s="72"/>
      <c r="X337" s="72"/>
      <c r="Y337" s="72"/>
      <c r="AA337" s="1724" t="s">
        <v>2372</v>
      </c>
      <c r="AB337" s="1724"/>
      <c r="AC337" s="1724"/>
      <c r="AD337" s="1724"/>
      <c r="AE337" s="1724"/>
      <c r="AF337" s="1724"/>
      <c r="AG337" s="1724"/>
      <c r="AH337" s="1724"/>
      <c r="AI337" s="1724"/>
      <c r="AJ337" s="1724"/>
      <c r="AK337" s="1724"/>
      <c r="AL337" s="50"/>
      <c r="BA337" s="75"/>
    </row>
    <row r="338" spans="1:53" ht="12.75">
      <c r="A338" s="50"/>
      <c r="B338" s="72" t="s">
        <v>425</v>
      </c>
      <c r="C338" s="72"/>
      <c r="D338" s="72"/>
      <c r="E338" s="72"/>
      <c r="F338" s="72"/>
      <c r="G338" s="72"/>
      <c r="H338" s="1808"/>
      <c r="I338" s="1808"/>
      <c r="J338" s="1808"/>
      <c r="K338" s="1808"/>
      <c r="L338" s="1808"/>
      <c r="M338" s="1808"/>
      <c r="N338" s="8" t="s">
        <v>908</v>
      </c>
      <c r="O338" s="8"/>
      <c r="P338" s="1729"/>
      <c r="Q338" s="1729"/>
      <c r="R338" s="1729"/>
      <c r="S338" s="3"/>
      <c r="T338" s="72" t="s">
        <v>425</v>
      </c>
      <c r="V338" s="72"/>
      <c r="W338" s="72"/>
      <c r="X338" s="72"/>
      <c r="Y338" s="72"/>
      <c r="AA338" s="1593" t="s">
        <v>2373</v>
      </c>
      <c r="AB338" s="1593"/>
      <c r="AC338" s="1593"/>
      <c r="AD338" s="1593"/>
      <c r="AE338" s="1593"/>
      <c r="AF338" s="1593"/>
      <c r="AG338" s="8" t="s">
        <v>908</v>
      </c>
      <c r="AH338" s="8"/>
      <c r="AI338" s="1729"/>
      <c r="AJ338" s="1729"/>
      <c r="AK338" s="1729"/>
      <c r="AL338" s="50"/>
      <c r="BA338" s="75"/>
    </row>
    <row r="339" spans="1:53" ht="12.75">
      <c r="A339" s="50"/>
      <c r="B339" s="72" t="s">
        <v>426</v>
      </c>
      <c r="C339" s="72"/>
      <c r="D339" s="72"/>
      <c r="E339" s="72"/>
      <c r="F339" s="72"/>
      <c r="G339" s="72"/>
      <c r="H339" s="1613"/>
      <c r="I339" s="1613"/>
      <c r="J339" s="1613"/>
      <c r="K339" s="1613"/>
      <c r="L339" s="1613"/>
      <c r="M339" s="1613"/>
      <c r="N339" s="74"/>
      <c r="O339" s="74"/>
      <c r="P339" s="76"/>
      <c r="Q339" s="76"/>
      <c r="R339" s="76"/>
      <c r="S339" s="3"/>
      <c r="T339" s="72" t="s">
        <v>426</v>
      </c>
      <c r="V339" s="72"/>
      <c r="W339" s="72"/>
      <c r="X339" s="72"/>
      <c r="Y339" s="72"/>
      <c r="AA339" s="1595" t="s">
        <v>2374</v>
      </c>
      <c r="AB339" s="1595"/>
      <c r="AC339" s="1595"/>
      <c r="AD339" s="1595"/>
      <c r="AE339" s="1595"/>
      <c r="AF339" s="1595"/>
      <c r="AG339" s="74"/>
      <c r="AH339" s="74"/>
      <c r="AI339" s="76"/>
      <c r="AJ339" s="76"/>
      <c r="AK339" s="76"/>
      <c r="AL339" s="50"/>
      <c r="BA339" s="75"/>
    </row>
    <row r="340" spans="1:53" ht="12.75">
      <c r="A340" s="50"/>
      <c r="B340" s="72" t="s">
        <v>776</v>
      </c>
      <c r="C340" s="72"/>
      <c r="D340" s="72"/>
      <c r="E340" s="72"/>
      <c r="F340" s="72"/>
      <c r="G340" s="72"/>
      <c r="H340" s="1724"/>
      <c r="I340" s="1724"/>
      <c r="J340" s="1724"/>
      <c r="K340" s="1724"/>
      <c r="L340" s="1724"/>
      <c r="M340" s="1724"/>
      <c r="N340" s="1599"/>
      <c r="O340" s="1599"/>
      <c r="P340" s="1599"/>
      <c r="Q340" s="1599"/>
      <c r="R340" s="1599"/>
      <c r="S340" s="757"/>
      <c r="T340" s="72" t="s">
        <v>776</v>
      </c>
      <c r="V340" s="72"/>
      <c r="W340" s="72"/>
      <c r="X340" s="72"/>
      <c r="Y340" s="72"/>
      <c r="AA340" s="1724" t="s">
        <v>2375</v>
      </c>
      <c r="AB340" s="1724"/>
      <c r="AC340" s="1724"/>
      <c r="AD340" s="1724"/>
      <c r="AE340" s="1724"/>
      <c r="AF340" s="1724"/>
      <c r="AG340" s="1599"/>
      <c r="AH340" s="1599"/>
      <c r="AI340" s="1599"/>
      <c r="AJ340" s="1599"/>
      <c r="AK340" s="1599"/>
      <c r="AL340" s="50"/>
      <c r="BA340" s="75"/>
    </row>
    <row r="341" spans="1:53" ht="12.75" customHeight="1">
      <c r="A341" s="50"/>
      <c r="B341" s="409"/>
      <c r="C341" s="409"/>
      <c r="D341" s="409"/>
      <c r="E341" s="409"/>
      <c r="F341" s="409"/>
      <c r="G341" s="409"/>
      <c r="H341" s="18"/>
      <c r="I341" s="18"/>
      <c r="J341" s="18"/>
      <c r="K341" s="18"/>
      <c r="L341" s="18"/>
      <c r="M341" s="18"/>
      <c r="N341" s="18"/>
      <c r="O341" s="18"/>
      <c r="P341" s="18"/>
      <c r="Q341" s="18"/>
      <c r="R341" s="18"/>
      <c r="S341" s="102"/>
      <c r="T341" s="409"/>
      <c r="U341" s="50"/>
      <c r="V341" s="409"/>
      <c r="W341" s="409"/>
      <c r="X341" s="409"/>
      <c r="Y341" s="409"/>
      <c r="Z341" s="50"/>
      <c r="AA341" s="18"/>
      <c r="AB341" s="18"/>
      <c r="AC341" s="18"/>
      <c r="AD341" s="18"/>
      <c r="AE341" s="18"/>
      <c r="AF341" s="18"/>
      <c r="AG341" s="18"/>
      <c r="AH341" s="18"/>
      <c r="AI341" s="18"/>
      <c r="AJ341" s="18"/>
      <c r="AK341" s="18"/>
      <c r="AL341" s="50"/>
      <c r="BA341" s="75"/>
    </row>
    <row r="342" spans="1:53" ht="12.75">
      <c r="A342" s="50"/>
      <c r="B342" s="680" t="s">
        <v>44</v>
      </c>
      <c r="C342" s="624"/>
      <c r="D342" s="624"/>
      <c r="E342" s="624"/>
      <c r="F342" s="624"/>
      <c r="G342" s="625"/>
      <c r="H342" s="1597" t="s">
        <v>2410</v>
      </c>
      <c r="I342" s="1599"/>
      <c r="J342" s="1599"/>
      <c r="K342" s="1599"/>
      <c r="L342" s="1599"/>
      <c r="M342" s="1599"/>
      <c r="N342" s="1599"/>
      <c r="O342" s="1599"/>
      <c r="P342" s="1599"/>
      <c r="Q342" s="1599"/>
      <c r="R342" s="1599"/>
      <c r="T342" s="624" t="s">
        <v>1295</v>
      </c>
      <c r="AA342" s="1597" t="s">
        <v>2410</v>
      </c>
      <c r="AB342" s="1599"/>
      <c r="AC342" s="1599"/>
      <c r="AD342" s="1599"/>
      <c r="AE342" s="1599"/>
      <c r="AF342" s="1599"/>
      <c r="AG342" s="1599"/>
      <c r="AH342" s="1599"/>
      <c r="AI342" s="1599"/>
      <c r="AJ342" s="1599"/>
      <c r="AK342" s="1599"/>
      <c r="AL342" s="50"/>
      <c r="BA342" s="75"/>
    </row>
    <row r="343" spans="1:53" ht="12.75">
      <c r="A343" s="50"/>
      <c r="B343" s="624" t="s">
        <v>773</v>
      </c>
      <c r="C343" s="624"/>
      <c r="D343" s="624"/>
      <c r="E343" s="624"/>
      <c r="F343" s="624"/>
      <c r="G343" s="625"/>
      <c r="H343" s="1724"/>
      <c r="I343" s="1724"/>
      <c r="J343" s="1724"/>
      <c r="K343" s="1724"/>
      <c r="L343" s="1724"/>
      <c r="M343" s="1724"/>
      <c r="N343" s="1724"/>
      <c r="O343" s="1724"/>
      <c r="P343" s="1724"/>
      <c r="Q343" s="1724"/>
      <c r="R343" s="1724"/>
      <c r="T343" s="72" t="s">
        <v>773</v>
      </c>
      <c r="AA343" s="1724"/>
      <c r="AB343" s="1724"/>
      <c r="AC343" s="1724"/>
      <c r="AD343" s="1724"/>
      <c r="AE343" s="1724"/>
      <c r="AF343" s="1724"/>
      <c r="AG343" s="1724"/>
      <c r="AH343" s="1724"/>
      <c r="AI343" s="1724"/>
      <c r="AJ343" s="1724"/>
      <c r="AK343" s="1724"/>
      <c r="AL343" s="50"/>
    </row>
    <row r="344" spans="1:53" ht="12.75">
      <c r="A344" s="50"/>
      <c r="B344" s="624" t="s">
        <v>775</v>
      </c>
      <c r="C344" s="624"/>
      <c r="D344" s="624"/>
      <c r="E344" s="624"/>
      <c r="F344" s="624"/>
      <c r="G344" s="624"/>
      <c r="H344" s="1724"/>
      <c r="I344" s="1724"/>
      <c r="J344" s="1724"/>
      <c r="K344" s="1724"/>
      <c r="L344" s="1724"/>
      <c r="M344" s="1724"/>
      <c r="N344" s="1724"/>
      <c r="O344" s="1724"/>
      <c r="P344" s="1724"/>
      <c r="Q344" s="1724"/>
      <c r="R344" s="1724"/>
      <c r="T344" s="72" t="s">
        <v>774</v>
      </c>
      <c r="AA344" s="1724"/>
      <c r="AB344" s="1724"/>
      <c r="AC344" s="1724"/>
      <c r="AD344" s="1724"/>
      <c r="AE344" s="1724"/>
      <c r="AF344" s="1724"/>
      <c r="AG344" s="1724"/>
      <c r="AH344" s="1724"/>
      <c r="AI344" s="1724"/>
      <c r="AJ344" s="1724"/>
      <c r="AK344" s="1724"/>
      <c r="AL344" s="50"/>
    </row>
    <row r="345" spans="1:53" ht="12.75">
      <c r="A345" s="50"/>
      <c r="B345" s="624" t="s">
        <v>424</v>
      </c>
      <c r="C345" s="624"/>
      <c r="D345" s="624"/>
      <c r="E345" s="624"/>
      <c r="F345" s="624"/>
      <c r="G345" s="625"/>
      <c r="H345" s="1724"/>
      <c r="I345" s="1724"/>
      <c r="J345" s="1724"/>
      <c r="K345" s="1724"/>
      <c r="L345" s="1724"/>
      <c r="M345" s="1724"/>
      <c r="N345" s="1724"/>
      <c r="O345" s="1724"/>
      <c r="P345" s="1724"/>
      <c r="Q345" s="1724"/>
      <c r="R345" s="1724"/>
      <c r="T345" s="72" t="s">
        <v>424</v>
      </c>
      <c r="AA345" s="1724"/>
      <c r="AB345" s="1724"/>
      <c r="AC345" s="1724"/>
      <c r="AD345" s="1724"/>
      <c r="AE345" s="1724"/>
      <c r="AF345" s="1724"/>
      <c r="AG345" s="1724"/>
      <c r="AH345" s="1724"/>
      <c r="AI345" s="1724"/>
      <c r="AJ345" s="1724"/>
      <c r="AK345" s="1724"/>
      <c r="AL345" s="50"/>
    </row>
    <row r="346" spans="1:53" ht="12.75">
      <c r="A346" s="50"/>
      <c r="B346" s="624" t="s">
        <v>425</v>
      </c>
      <c r="C346" s="624"/>
      <c r="D346" s="624"/>
      <c r="E346" s="624"/>
      <c r="F346" s="624"/>
      <c r="G346" s="624"/>
      <c r="H346" s="1808"/>
      <c r="I346" s="1808"/>
      <c r="J346" s="1808"/>
      <c r="K346" s="1808"/>
      <c r="L346" s="1808"/>
      <c r="M346" s="1808"/>
      <c r="N346" s="8" t="s">
        <v>908</v>
      </c>
      <c r="O346" s="8"/>
      <c r="P346" s="1729"/>
      <c r="Q346" s="1729"/>
      <c r="R346" s="1729"/>
      <c r="T346" s="72" t="s">
        <v>425</v>
      </c>
      <c r="AA346" s="1808"/>
      <c r="AB346" s="1808"/>
      <c r="AC346" s="1808"/>
      <c r="AD346" s="1808"/>
      <c r="AE346" s="1808"/>
      <c r="AF346" s="1808"/>
      <c r="AG346" s="8" t="s">
        <v>908</v>
      </c>
      <c r="AH346" s="8"/>
      <c r="AI346" s="1729"/>
      <c r="AJ346" s="1729"/>
      <c r="AK346" s="1729"/>
      <c r="AL346" s="50"/>
    </row>
    <row r="347" spans="1:53" ht="12.75" customHeight="1">
      <c r="A347" s="50"/>
      <c r="B347" s="624" t="s">
        <v>426</v>
      </c>
      <c r="C347" s="624"/>
      <c r="D347" s="624"/>
      <c r="E347" s="624"/>
      <c r="F347" s="624"/>
      <c r="G347" s="624"/>
      <c r="H347" s="1613"/>
      <c r="I347" s="1613"/>
      <c r="J347" s="1613"/>
      <c r="K347" s="1613"/>
      <c r="L347" s="1613"/>
      <c r="M347" s="1613"/>
      <c r="N347" s="74"/>
      <c r="O347" s="74"/>
      <c r="P347" s="76"/>
      <c r="Q347" s="76"/>
      <c r="R347" s="76"/>
      <c r="T347" s="72" t="s">
        <v>426</v>
      </c>
      <c r="AA347" s="1613"/>
      <c r="AB347" s="1613"/>
      <c r="AC347" s="1613"/>
      <c r="AD347" s="1613"/>
      <c r="AE347" s="1613"/>
      <c r="AF347" s="1613"/>
      <c r="AG347" s="74"/>
      <c r="AH347" s="74"/>
      <c r="AI347" s="76"/>
      <c r="AJ347" s="76"/>
      <c r="AK347" s="76"/>
      <c r="AL347" s="50"/>
    </row>
    <row r="348" spans="1:53" ht="12.75">
      <c r="A348" s="50"/>
      <c r="B348" s="624" t="s">
        <v>776</v>
      </c>
      <c r="C348" s="624"/>
      <c r="D348" s="624"/>
      <c r="E348" s="624"/>
      <c r="F348" s="624"/>
      <c r="G348" s="624"/>
      <c r="H348" s="1724"/>
      <c r="I348" s="1724"/>
      <c r="J348" s="1724"/>
      <c r="K348" s="1724"/>
      <c r="L348" s="1724"/>
      <c r="M348" s="1724"/>
      <c r="N348" s="1599"/>
      <c r="O348" s="1599"/>
      <c r="P348" s="1599"/>
      <c r="Q348" s="1599"/>
      <c r="R348" s="1599"/>
      <c r="T348" s="72" t="s">
        <v>776</v>
      </c>
      <c r="AA348" s="1724"/>
      <c r="AB348" s="1724"/>
      <c r="AC348" s="1724"/>
      <c r="AD348" s="1724"/>
      <c r="AE348" s="1724"/>
      <c r="AF348" s="1724"/>
      <c r="AG348" s="1599"/>
      <c r="AH348" s="1599"/>
      <c r="AI348" s="1599"/>
      <c r="AJ348" s="1599"/>
      <c r="AK348" s="1599"/>
      <c r="AL348" s="50"/>
    </row>
    <row r="349" spans="1:53" ht="12.75">
      <c r="A349" s="50"/>
      <c r="B349" s="409"/>
      <c r="C349" s="409"/>
      <c r="D349" s="409"/>
      <c r="E349" s="409"/>
      <c r="F349" s="409"/>
      <c r="G349" s="409"/>
      <c r="H349" s="18"/>
      <c r="I349" s="18"/>
      <c r="J349" s="18"/>
      <c r="K349" s="18"/>
      <c r="L349" s="18"/>
      <c r="M349" s="18"/>
      <c r="N349" s="18"/>
      <c r="O349" s="18"/>
      <c r="P349" s="18"/>
      <c r="Q349" s="18"/>
      <c r="R349" s="18"/>
      <c r="S349" s="102"/>
      <c r="T349" s="409"/>
      <c r="U349" s="50"/>
      <c r="V349" s="409"/>
      <c r="W349" s="409"/>
      <c r="X349" s="409"/>
      <c r="Y349" s="409"/>
      <c r="Z349" s="50"/>
      <c r="AA349" s="18"/>
      <c r="AB349" s="18"/>
      <c r="AC349" s="18"/>
      <c r="AD349" s="18"/>
      <c r="AE349" s="18"/>
      <c r="AF349" s="18"/>
      <c r="AG349" s="18"/>
      <c r="AH349" s="18"/>
      <c r="AI349" s="18"/>
      <c r="AJ349" s="18"/>
      <c r="AK349" s="18"/>
      <c r="AL349" s="50"/>
    </row>
    <row r="350" spans="1:53" ht="12.75" customHeight="1">
      <c r="A350" s="1601" t="s">
        <v>552</v>
      </c>
      <c r="B350" s="1601"/>
      <c r="C350" s="1601"/>
      <c r="D350" s="1601"/>
      <c r="E350" s="1601"/>
      <c r="F350" s="1601"/>
      <c r="G350" s="1601"/>
      <c r="H350" s="1601"/>
      <c r="I350" s="1601"/>
      <c r="J350" s="1601"/>
      <c r="K350" s="1601"/>
      <c r="L350" s="1601"/>
      <c r="M350" s="1601"/>
      <c r="N350" s="1601"/>
      <c r="O350" s="1601"/>
      <c r="P350" s="1601"/>
      <c r="Q350" s="1601"/>
      <c r="R350" s="1601"/>
      <c r="S350" s="1601"/>
      <c r="T350" s="1601"/>
      <c r="U350" s="1601"/>
      <c r="V350" s="1601"/>
      <c r="W350" s="1601"/>
      <c r="X350" s="1601"/>
      <c r="Y350" s="1601"/>
      <c r="Z350" s="1601"/>
      <c r="AA350" s="1601"/>
      <c r="AB350" s="1601"/>
      <c r="AC350" s="1601"/>
      <c r="AD350" s="1601"/>
      <c r="AE350" s="1601"/>
      <c r="AF350" s="1601"/>
      <c r="AG350" s="1601"/>
      <c r="AH350" s="1601"/>
      <c r="AI350" s="1601"/>
      <c r="AJ350" s="1601"/>
      <c r="AK350" s="1601"/>
      <c r="AL350" s="1601"/>
    </row>
    <row r="351" spans="1:53" ht="13.5" thickBot="1">
      <c r="A351" s="1602"/>
      <c r="B351" s="1602"/>
      <c r="C351" s="1602"/>
      <c r="D351" s="1602"/>
      <c r="E351" s="1602"/>
      <c r="F351" s="1602"/>
      <c r="G351" s="1602"/>
      <c r="H351" s="1602"/>
      <c r="I351" s="1602"/>
      <c r="J351" s="1602"/>
      <c r="K351" s="1602"/>
      <c r="L351" s="1602"/>
      <c r="M351" s="1602"/>
      <c r="N351" s="1602"/>
      <c r="O351" s="1602"/>
      <c r="P351" s="1602"/>
      <c r="Q351" s="1602"/>
      <c r="R351" s="1602"/>
      <c r="S351" s="1602"/>
      <c r="T351" s="1602"/>
      <c r="U351" s="1602"/>
      <c r="V351" s="1602"/>
      <c r="W351" s="1602"/>
      <c r="X351" s="1602"/>
      <c r="Y351" s="1602"/>
      <c r="Z351" s="1602"/>
      <c r="AA351" s="1602"/>
      <c r="AB351" s="1602"/>
      <c r="AC351" s="1602"/>
      <c r="AD351" s="1602"/>
      <c r="AE351" s="1602"/>
      <c r="AF351" s="1602"/>
      <c r="AG351" s="1602"/>
      <c r="AH351" s="1602"/>
      <c r="AI351" s="1602"/>
      <c r="AJ351" s="1602"/>
      <c r="AK351" s="1602"/>
      <c r="AL351" s="1602"/>
    </row>
    <row r="352" spans="1:53" ht="13.5" thickTop="1">
      <c r="A352" s="35"/>
      <c r="B352" s="35"/>
      <c r="C352" s="35"/>
      <c r="D352" s="35"/>
      <c r="E352" s="35"/>
      <c r="F352" s="35"/>
      <c r="G352" s="3"/>
      <c r="H352" s="35"/>
      <c r="I352" s="74"/>
      <c r="J352" s="74"/>
      <c r="K352" s="80"/>
      <c r="L352" s="80"/>
      <c r="M352" s="80"/>
      <c r="N352" s="80"/>
      <c r="O352" s="80"/>
      <c r="P352" s="80"/>
      <c r="Q352" s="80"/>
      <c r="R352" s="80"/>
      <c r="S352" s="80"/>
      <c r="T352" s="80"/>
      <c r="U352" s="80"/>
      <c r="V352" s="80"/>
      <c r="W352" s="80"/>
      <c r="X352" s="80"/>
      <c r="Y352" s="80"/>
      <c r="Z352" s="80"/>
      <c r="AA352" s="80"/>
      <c r="AB352" s="80"/>
      <c r="AC352" s="80"/>
      <c r="AD352" s="80"/>
      <c r="AE352" s="80"/>
      <c r="AF352" s="80"/>
      <c r="AG352" s="80"/>
      <c r="AH352" s="80"/>
      <c r="AI352" s="80"/>
      <c r="AJ352" s="80"/>
      <c r="AK352" s="74"/>
      <c r="AL352" s="80"/>
    </row>
    <row r="353" spans="1:57" ht="12.75" customHeight="1">
      <c r="A353" s="63" t="s">
        <v>727</v>
      </c>
      <c r="B353" s="63"/>
      <c r="C353" s="63" t="s">
        <v>599</v>
      </c>
      <c r="K353" s="35"/>
      <c r="L353" s="35"/>
    </row>
    <row r="354" spans="1:57" ht="12.75" customHeight="1">
      <c r="D354" s="16" t="s">
        <v>45</v>
      </c>
      <c r="M354" s="1630" t="s">
        <v>119</v>
      </c>
      <c r="N354" s="1630"/>
      <c r="P354" s="16" t="s">
        <v>990</v>
      </c>
      <c r="AJ354" s="1630" t="s">
        <v>136</v>
      </c>
      <c r="AK354" s="1630"/>
    </row>
    <row r="355" spans="1:57" ht="12.75" customHeight="1">
      <c r="D355" s="1412" t="s">
        <v>2225</v>
      </c>
      <c r="M355" s="1630" t="s">
        <v>136</v>
      </c>
      <c r="N355" s="1630"/>
      <c r="R355" s="16" t="s">
        <v>991</v>
      </c>
      <c r="AJ355" s="1630" t="s">
        <v>136</v>
      </c>
      <c r="AK355" s="1630"/>
    </row>
    <row r="356" spans="1:57" ht="12.75" customHeight="1">
      <c r="D356" s="16" t="s">
        <v>354</v>
      </c>
      <c r="M356" s="1630" t="s">
        <v>136</v>
      </c>
      <c r="N356" s="1630"/>
      <c r="P356" s="624" t="s">
        <v>1185</v>
      </c>
      <c r="Q356" s="625"/>
      <c r="R356" s="625"/>
      <c r="AJ356" s="1630" t="s">
        <v>136</v>
      </c>
      <c r="AK356" s="1630"/>
    </row>
    <row r="357" spans="1:57" ht="12.75" customHeight="1">
      <c r="D357" s="16" t="s">
        <v>355</v>
      </c>
      <c r="M357" s="1630" t="s">
        <v>136</v>
      </c>
      <c r="N357" s="1630"/>
      <c r="P357" s="625"/>
      <c r="Q357" s="624" t="s">
        <v>1186</v>
      </c>
      <c r="R357" s="625"/>
    </row>
    <row r="358" spans="1:57" ht="12.75" customHeight="1">
      <c r="P358" s="625"/>
      <c r="Q358" s="624" t="s">
        <v>1187</v>
      </c>
      <c r="R358" s="625"/>
    </row>
    <row r="359" spans="1:57" ht="12.75"/>
    <row r="360" spans="1:57" ht="12.75">
      <c r="A360" s="63" t="s">
        <v>8</v>
      </c>
      <c r="B360" s="63"/>
      <c r="C360" s="63" t="s">
        <v>992</v>
      </c>
      <c r="D360" s="63"/>
    </row>
    <row r="361" spans="1:57" ht="12.75" customHeight="1">
      <c r="D361" s="82" t="s">
        <v>1007</v>
      </c>
      <c r="E361" s="83"/>
      <c r="F361" s="83"/>
      <c r="G361" s="83"/>
      <c r="H361" s="83"/>
      <c r="I361" s="83"/>
      <c r="J361" s="83"/>
      <c r="K361" s="83"/>
      <c r="L361" s="83"/>
      <c r="M361" s="83"/>
      <c r="N361" s="84"/>
      <c r="O361" s="84"/>
      <c r="P361" s="83"/>
      <c r="Q361" s="83"/>
      <c r="R361" s="83"/>
      <c r="S361" s="83"/>
      <c r="T361" s="83"/>
      <c r="U361" s="83"/>
      <c r="V361" s="83"/>
      <c r="W361" s="83"/>
      <c r="X361" s="83"/>
      <c r="Y361" s="83"/>
      <c r="Z361" s="83"/>
      <c r="AA361" s="83"/>
      <c r="AB361" s="83"/>
      <c r="AC361" s="83"/>
      <c r="AD361" s="83"/>
      <c r="AE361" s="83"/>
    </row>
    <row r="362" spans="1:57" ht="12.75">
      <c r="D362" s="82" t="s">
        <v>1008</v>
      </c>
      <c r="E362" s="83"/>
      <c r="F362" s="83"/>
      <c r="G362" s="83"/>
      <c r="H362" s="83"/>
      <c r="I362" s="83"/>
      <c r="J362" s="83"/>
      <c r="K362" s="83"/>
      <c r="L362" s="83"/>
      <c r="M362" s="83"/>
      <c r="N362" s="1630" t="s">
        <v>136</v>
      </c>
      <c r="O362" s="1630"/>
      <c r="P362" s="83"/>
      <c r="Q362" s="83"/>
      <c r="R362" s="83"/>
      <c r="S362" s="83"/>
      <c r="T362" s="83"/>
      <c r="U362" s="83"/>
      <c r="V362" s="83"/>
      <c r="W362" s="83"/>
      <c r="X362" s="83"/>
      <c r="Y362" s="84"/>
      <c r="Z362" s="84"/>
      <c r="AC362" s="83"/>
      <c r="AD362" s="83"/>
      <c r="AE362" s="83"/>
    </row>
    <row r="363" spans="1:57" ht="12.75">
      <c r="E363" s="16" t="s">
        <v>808</v>
      </c>
      <c r="Y363" s="1630" t="s">
        <v>136</v>
      </c>
      <c r="Z363" s="1630"/>
    </row>
    <row r="364" spans="1:57" ht="12.75">
      <c r="D364" s="16" t="s">
        <v>1009</v>
      </c>
      <c r="E364" s="83"/>
      <c r="F364" s="83"/>
      <c r="G364" s="83"/>
      <c r="H364" s="83"/>
      <c r="I364" s="83"/>
      <c r="J364" s="84"/>
      <c r="K364" s="84"/>
      <c r="L364" s="83"/>
      <c r="M364" s="83"/>
      <c r="N364" s="83"/>
      <c r="O364" s="83"/>
      <c r="P364" s="83"/>
      <c r="Q364" s="83"/>
      <c r="R364" s="83"/>
      <c r="S364" s="83"/>
      <c r="T364" s="83"/>
      <c r="U364" s="83"/>
      <c r="V364" s="83"/>
      <c r="W364" s="83"/>
      <c r="X364" s="83"/>
      <c r="Y364" s="83"/>
      <c r="Z364" s="83"/>
      <c r="AA364" s="83"/>
      <c r="AB364" s="83"/>
      <c r="AC364" s="83"/>
      <c r="AD364" s="83"/>
      <c r="AE364" s="83"/>
    </row>
    <row r="365" spans="1:57" ht="12.75">
      <c r="D365" s="16" t="s">
        <v>1010</v>
      </c>
      <c r="E365" s="83"/>
      <c r="F365" s="83"/>
      <c r="G365" s="83"/>
      <c r="H365" s="83"/>
      <c r="I365" s="83"/>
      <c r="J365" s="1630" t="s">
        <v>136</v>
      </c>
      <c r="K365" s="1630"/>
      <c r="L365" s="83"/>
      <c r="M365" s="83"/>
      <c r="N365" s="83"/>
      <c r="O365" s="83"/>
      <c r="P365" s="83"/>
      <c r="Q365" s="83"/>
      <c r="R365" s="83"/>
      <c r="S365" s="83"/>
      <c r="T365" s="83"/>
      <c r="U365" s="83"/>
      <c r="V365" s="83"/>
      <c r="W365" s="83"/>
      <c r="X365" s="83"/>
      <c r="Y365" s="83"/>
      <c r="Z365" s="83"/>
      <c r="AC365" s="83"/>
      <c r="AD365" s="83"/>
      <c r="AE365" s="83"/>
      <c r="BE365" s="16" t="s">
        <v>136</v>
      </c>
    </row>
    <row r="366" spans="1:57" ht="12.75">
      <c r="E366" s="1493" t="s">
        <v>356</v>
      </c>
      <c r="F366" s="1493"/>
      <c r="G366" s="1493"/>
      <c r="H366" s="1493"/>
      <c r="I366" s="1493"/>
      <c r="J366" s="1493"/>
      <c r="K366" s="1493"/>
      <c r="L366" s="1493"/>
      <c r="M366" s="1493"/>
      <c r="N366" s="1493"/>
      <c r="O366" s="1493"/>
      <c r="P366" s="1493"/>
      <c r="Q366" s="1493"/>
      <c r="R366" s="1493"/>
      <c r="S366" s="1493"/>
      <c r="T366" s="1493"/>
      <c r="U366" s="1493"/>
      <c r="V366" s="1493"/>
      <c r="W366" s="1493"/>
      <c r="X366" s="1493"/>
      <c r="Y366" s="1493"/>
      <c r="Z366" s="1493"/>
      <c r="AA366" s="1493"/>
      <c r="AB366" s="1493"/>
      <c r="AC366" s="1493"/>
      <c r="AD366" s="1493"/>
      <c r="AE366" s="1493"/>
      <c r="AF366" s="1493"/>
      <c r="AG366" s="1493"/>
      <c r="AH366" s="1493"/>
      <c r="BE366" s="16" t="s">
        <v>537</v>
      </c>
    </row>
    <row r="367" spans="1:57" ht="12.75" customHeight="1">
      <c r="E367" s="1493"/>
      <c r="F367" s="1493"/>
      <c r="G367" s="1493"/>
      <c r="H367" s="1493"/>
      <c r="I367" s="1493"/>
      <c r="J367" s="1493"/>
      <c r="K367" s="1493"/>
      <c r="L367" s="1493"/>
      <c r="M367" s="1493"/>
      <c r="N367" s="1493"/>
      <c r="O367" s="1493"/>
      <c r="P367" s="1493"/>
      <c r="Q367" s="1493"/>
      <c r="R367" s="1493"/>
      <c r="S367" s="1493"/>
      <c r="T367" s="1493"/>
      <c r="U367" s="1493"/>
      <c r="V367" s="1493"/>
      <c r="W367" s="1493"/>
      <c r="X367" s="1493"/>
      <c r="Y367" s="1493"/>
      <c r="Z367" s="1493"/>
      <c r="AA367" s="1493"/>
      <c r="AB367" s="1493"/>
      <c r="AC367" s="1493"/>
      <c r="AD367" s="1493"/>
      <c r="AE367" s="1493"/>
      <c r="AF367" s="1493"/>
      <c r="AG367" s="1493"/>
      <c r="AH367" s="1493"/>
      <c r="BE367" s="16" t="s">
        <v>119</v>
      </c>
    </row>
    <row r="368" spans="1:57" ht="12.75">
      <c r="E368" s="8" t="s">
        <v>664</v>
      </c>
      <c r="F368" s="8"/>
      <c r="G368" s="8"/>
      <c r="H368" s="8"/>
      <c r="I368" s="8"/>
      <c r="J368" s="8"/>
      <c r="K368" s="8"/>
      <c r="L368" s="8"/>
      <c r="N368" s="1807"/>
      <c r="O368" s="1807"/>
      <c r="P368" s="1807"/>
      <c r="Q368" s="1807"/>
      <c r="R368" s="8"/>
      <c r="U368" s="8" t="s">
        <v>665</v>
      </c>
      <c r="V368" s="8"/>
      <c r="W368" s="8"/>
      <c r="X368" s="8"/>
      <c r="Y368" s="8"/>
      <c r="Z368" s="8"/>
      <c r="AA368" s="8"/>
      <c r="AB368" s="8"/>
      <c r="AC368" s="1807"/>
      <c r="AD368" s="1807"/>
      <c r="AE368" s="1807"/>
      <c r="AF368" s="1807"/>
    </row>
    <row r="369" spans="1:36" ht="12.75" customHeight="1">
      <c r="E369" s="8" t="s">
        <v>666</v>
      </c>
      <c r="F369" s="8"/>
      <c r="G369" s="8"/>
      <c r="H369" s="8"/>
      <c r="I369" s="8"/>
      <c r="J369" s="8"/>
      <c r="K369" s="8"/>
      <c r="L369" s="8"/>
      <c r="N369" s="1807"/>
      <c r="O369" s="1807"/>
      <c r="P369" s="1807"/>
      <c r="Q369" s="1807"/>
      <c r="R369" s="8"/>
      <c r="U369" s="8" t="s">
        <v>667</v>
      </c>
      <c r="V369" s="8"/>
      <c r="W369" s="8"/>
      <c r="X369" s="8"/>
      <c r="Y369" s="8"/>
      <c r="Z369" s="8"/>
      <c r="AA369" s="8"/>
      <c r="AB369" s="8"/>
      <c r="AC369" s="1807"/>
      <c r="AD369" s="1807"/>
      <c r="AE369" s="1807"/>
      <c r="AF369" s="1807"/>
    </row>
    <row r="370" spans="1:36" ht="12.75">
      <c r="E370" s="8" t="s">
        <v>69</v>
      </c>
      <c r="F370" s="8"/>
      <c r="G370" s="8"/>
      <c r="H370" s="8"/>
      <c r="I370" s="8"/>
      <c r="J370" s="8"/>
      <c r="K370" s="8"/>
      <c r="L370" s="8"/>
      <c r="N370" s="1807"/>
      <c r="O370" s="1807"/>
      <c r="P370" s="1807"/>
      <c r="Q370" s="1807"/>
      <c r="R370" s="8"/>
      <c r="V370" s="8"/>
      <c r="W370" s="8"/>
      <c r="X370" s="8"/>
      <c r="Y370" s="8"/>
      <c r="Z370" s="8"/>
      <c r="AA370" s="8"/>
      <c r="AB370" s="8"/>
    </row>
    <row r="371" spans="1:36" ht="12.75">
      <c r="E371" s="8" t="s">
        <v>70</v>
      </c>
      <c r="F371" s="8"/>
      <c r="G371" s="8"/>
      <c r="H371" s="8"/>
      <c r="I371" s="8"/>
      <c r="J371" s="8"/>
      <c r="K371" s="8"/>
      <c r="L371" s="8"/>
      <c r="N371" s="1837"/>
      <c r="O371" s="1837"/>
      <c r="P371" s="1837"/>
      <c r="Q371" s="1837"/>
      <c r="R371" s="1837"/>
      <c r="S371" s="1837"/>
      <c r="T371" s="1837"/>
      <c r="U371" s="1837"/>
      <c r="V371" s="1837"/>
      <c r="W371" s="1837"/>
      <c r="X371" s="1837"/>
      <c r="Y371" s="1837"/>
      <c r="Z371" s="1837"/>
      <c r="AA371" s="1837"/>
      <c r="AB371" s="1837"/>
      <c r="AC371" s="1837"/>
      <c r="AD371" s="1837"/>
      <c r="AE371" s="1837"/>
      <c r="AF371" s="1837"/>
    </row>
    <row r="372" spans="1:36" ht="12.75">
      <c r="E372" s="8"/>
      <c r="F372" s="8"/>
      <c r="G372" s="8"/>
      <c r="H372" s="8"/>
      <c r="I372" s="8"/>
      <c r="J372" s="8"/>
      <c r="K372" s="8"/>
      <c r="L372" s="8"/>
      <c r="N372" s="1838"/>
      <c r="O372" s="1838"/>
      <c r="P372" s="1838"/>
      <c r="Q372" s="1838"/>
      <c r="R372" s="1838"/>
      <c r="S372" s="1838"/>
      <c r="T372" s="1838"/>
      <c r="U372" s="1838"/>
      <c r="V372" s="1838"/>
      <c r="W372" s="1838"/>
      <c r="X372" s="1838"/>
      <c r="Y372" s="1838"/>
      <c r="Z372" s="1838"/>
      <c r="AA372" s="1838"/>
      <c r="AB372" s="1838"/>
      <c r="AC372" s="1838"/>
      <c r="AD372" s="1838"/>
      <c r="AE372" s="1838"/>
      <c r="AF372" s="1838"/>
    </row>
    <row r="373" spans="1:36" ht="12.75" customHeight="1">
      <c r="E373" s="8"/>
      <c r="F373" s="8"/>
      <c r="G373" s="8"/>
      <c r="H373" s="8"/>
      <c r="I373" s="8"/>
      <c r="J373" s="8"/>
      <c r="K373" s="8"/>
      <c r="L373" s="8"/>
    </row>
    <row r="374" spans="1:36" ht="12.75" customHeight="1">
      <c r="D374" s="623" t="s">
        <v>1394</v>
      </c>
      <c r="E374" s="623"/>
      <c r="F374" s="624"/>
      <c r="G374" s="624"/>
      <c r="H374" s="624"/>
      <c r="I374" s="624"/>
      <c r="J374" s="624"/>
      <c r="K374" s="624"/>
      <c r="L374" s="624"/>
      <c r="M374" s="625"/>
      <c r="N374" s="625"/>
      <c r="O374" s="625"/>
      <c r="P374" s="625"/>
      <c r="Q374" s="625"/>
      <c r="R374" s="625"/>
      <c r="S374" s="625"/>
      <c r="T374" s="625"/>
      <c r="U374" s="625"/>
      <c r="V374" s="625"/>
      <c r="W374" s="625"/>
      <c r="X374" s="625"/>
      <c r="Y374" s="625"/>
      <c r="Z374" s="625"/>
      <c r="AA374" s="625"/>
      <c r="AB374" s="625"/>
      <c r="AC374" s="625"/>
      <c r="AD374" s="625"/>
      <c r="AE374" s="625"/>
      <c r="AF374" s="625"/>
      <c r="AG374" s="625"/>
      <c r="AH374" s="625"/>
    </row>
    <row r="375" spans="1:36" ht="12.75" customHeight="1">
      <c r="D375" s="625"/>
      <c r="E375" s="624" t="s">
        <v>1395</v>
      </c>
      <c r="F375" s="624"/>
      <c r="G375" s="624"/>
      <c r="H375" s="624"/>
      <c r="I375" s="624"/>
      <c r="J375" s="624"/>
      <c r="K375" s="624"/>
      <c r="L375" s="624"/>
      <c r="M375" s="625"/>
      <c r="N375" s="827" t="s">
        <v>258</v>
      </c>
      <c r="O375" s="625"/>
      <c r="P375" s="827"/>
      <c r="Q375" s="827" t="s">
        <v>259</v>
      </c>
      <c r="R375" s="625"/>
      <c r="S375" s="1829"/>
      <c r="T375" s="1829"/>
      <c r="U375" s="826" t="s">
        <v>260</v>
      </c>
      <c r="V375" s="1829"/>
      <c r="W375" s="1829"/>
      <c r="X375" s="625"/>
      <c r="Y375" s="827" t="s">
        <v>258</v>
      </c>
      <c r="Z375" s="625"/>
      <c r="AA375" s="827"/>
      <c r="AB375" s="827" t="s">
        <v>259</v>
      </c>
      <c r="AC375" s="625"/>
      <c r="AD375" s="1829"/>
      <c r="AE375" s="1829"/>
      <c r="AF375" s="826" t="s">
        <v>260</v>
      </c>
      <c r="AG375" s="1829"/>
      <c r="AH375" s="1829"/>
    </row>
    <row r="376" spans="1:36" ht="12.75" customHeight="1">
      <c r="D376" s="625"/>
      <c r="E376" s="624" t="s">
        <v>1396</v>
      </c>
      <c r="F376" s="624"/>
      <c r="G376" s="624"/>
      <c r="H376" s="624"/>
      <c r="I376" s="624"/>
      <c r="J376" s="624"/>
      <c r="K376" s="624"/>
      <c r="L376" s="624"/>
      <c r="M376" s="625"/>
      <c r="N376" s="1829"/>
      <c r="O376" s="1829"/>
      <c r="P376" s="1829"/>
      <c r="Q376" s="625"/>
      <c r="R376" s="625"/>
      <c r="S376" s="625"/>
      <c r="T376" s="625"/>
      <c r="U376" s="625"/>
      <c r="V376" s="625"/>
      <c r="W376" s="625"/>
      <c r="X376" s="625"/>
      <c r="Y376" s="625"/>
      <c r="Z376" s="625"/>
      <c r="AA376" s="625"/>
      <c r="AB376" s="625"/>
      <c r="AC376" s="625"/>
      <c r="AD376" s="625"/>
      <c r="AE376" s="625"/>
      <c r="AF376" s="625"/>
      <c r="AG376" s="625"/>
      <c r="AH376" s="625"/>
    </row>
    <row r="377" spans="1:36" ht="12.75" customHeight="1">
      <c r="D377" s="625"/>
      <c r="E377" s="624" t="s">
        <v>1441</v>
      </c>
      <c r="F377" s="624"/>
      <c r="G377" s="624"/>
      <c r="H377" s="624"/>
      <c r="I377" s="624"/>
      <c r="J377" s="624"/>
      <c r="K377" s="624"/>
      <c r="L377" s="624"/>
      <c r="M377" s="625"/>
      <c r="N377" s="625"/>
      <c r="O377" s="625"/>
      <c r="P377" s="625"/>
      <c r="Q377" s="625"/>
      <c r="R377" s="625"/>
      <c r="S377" s="625"/>
      <c r="T377" s="625"/>
      <c r="U377" s="625"/>
      <c r="V377" s="625"/>
      <c r="W377" s="625"/>
      <c r="X377" s="625"/>
      <c r="Y377" s="625"/>
      <c r="Z377" s="625"/>
      <c r="AA377" s="625"/>
      <c r="AB377" s="625"/>
      <c r="AC377" s="625"/>
      <c r="AD377" s="625"/>
      <c r="AE377" s="625"/>
      <c r="AF377" s="625"/>
      <c r="AG377" s="1828" t="s">
        <v>136</v>
      </c>
      <c r="AH377" s="1828"/>
    </row>
    <row r="378" spans="1:36" ht="12.75" customHeight="1">
      <c r="D378" s="625"/>
      <c r="E378" s="624"/>
      <c r="F378" s="624"/>
      <c r="G378" s="624" t="s">
        <v>1473</v>
      </c>
      <c r="H378" s="624"/>
      <c r="I378" s="624"/>
      <c r="J378" s="624"/>
      <c r="K378" s="624"/>
      <c r="L378" s="624"/>
      <c r="M378" s="625"/>
      <c r="N378" s="625"/>
      <c r="O378" s="625"/>
      <c r="P378" s="625"/>
      <c r="Q378" s="625"/>
      <c r="R378" s="625"/>
      <c r="S378" s="625"/>
      <c r="T378" s="625"/>
      <c r="U378" s="625"/>
      <c r="V378" s="625"/>
      <c r="W378" s="625"/>
      <c r="X378" s="625"/>
      <c r="Y378" s="625"/>
      <c r="Z378" s="625"/>
      <c r="AA378" s="625"/>
      <c r="AB378" s="625"/>
      <c r="AC378" s="625"/>
      <c r="AD378" s="625"/>
      <c r="AE378" s="625"/>
      <c r="AF378" s="625"/>
      <c r="AG378" s="1828" t="s">
        <v>136</v>
      </c>
      <c r="AH378" s="1828"/>
    </row>
    <row r="379" spans="1:36" ht="12.75" customHeight="1">
      <c r="D379" s="625"/>
      <c r="E379" s="624"/>
      <c r="F379" s="624"/>
      <c r="G379" s="860" t="s">
        <v>1450</v>
      </c>
      <c r="H379" s="624"/>
      <c r="I379" s="624"/>
      <c r="J379" s="624"/>
      <c r="K379" s="624"/>
      <c r="L379" s="624"/>
      <c r="M379" s="625"/>
      <c r="N379" s="625"/>
      <c r="O379" s="625"/>
      <c r="P379" s="625"/>
      <c r="Q379" s="625"/>
      <c r="R379" s="625"/>
      <c r="S379" s="625"/>
      <c r="T379" s="625"/>
      <c r="U379" s="625"/>
      <c r="V379" s="1828" t="s">
        <v>136</v>
      </c>
      <c r="W379" s="1828"/>
      <c r="X379" s="625"/>
      <c r="Y379" s="780" t="s">
        <v>1397</v>
      </c>
      <c r="Z379" s="625"/>
      <c r="AA379" s="625"/>
      <c r="AB379" s="625"/>
      <c r="AC379" s="625"/>
      <c r="AD379" s="625"/>
      <c r="AE379" s="625"/>
      <c r="AF379" s="625"/>
      <c r="AG379" s="625"/>
      <c r="AH379" s="625"/>
    </row>
    <row r="380" spans="1:36" ht="12.75" customHeight="1">
      <c r="D380" s="625"/>
      <c r="E380" s="624" t="s">
        <v>1398</v>
      </c>
      <c r="F380" s="624"/>
      <c r="G380" s="624"/>
      <c r="H380" s="624"/>
      <c r="I380" s="624"/>
      <c r="J380" s="624"/>
      <c r="K380" s="624"/>
      <c r="L380" s="624"/>
      <c r="M380" s="625"/>
      <c r="N380" s="625"/>
      <c r="O380" s="625"/>
      <c r="P380" s="625"/>
      <c r="Q380" s="625"/>
      <c r="R380" s="625"/>
      <c r="S380" s="625"/>
      <c r="T380" s="625"/>
      <c r="U380" s="625"/>
      <c r="V380" s="1828" t="s">
        <v>136</v>
      </c>
      <c r="W380" s="1828"/>
      <c r="X380" s="625"/>
      <c r="Y380" s="624" t="s">
        <v>1399</v>
      </c>
      <c r="Z380" s="625"/>
      <c r="AA380" s="625"/>
      <c r="AB380" s="625"/>
      <c r="AC380" s="625"/>
      <c r="AD380" s="625"/>
      <c r="AE380" s="625"/>
      <c r="AF380" s="625"/>
      <c r="AG380" s="625"/>
      <c r="AH380" s="625"/>
    </row>
    <row r="381" spans="1:36" ht="12.75" customHeight="1">
      <c r="D381" s="625"/>
      <c r="E381" s="625"/>
      <c r="F381" s="625"/>
      <c r="G381" s="625"/>
      <c r="H381" s="625"/>
      <c r="I381" s="625"/>
      <c r="J381" s="625"/>
      <c r="K381" s="625"/>
      <c r="L381" s="625"/>
      <c r="M381" s="625"/>
      <c r="N381" s="625"/>
      <c r="O381" s="625"/>
      <c r="P381" s="625"/>
      <c r="Q381" s="625"/>
      <c r="R381" s="625"/>
      <c r="S381" s="625"/>
      <c r="T381" s="625"/>
      <c r="U381" s="625"/>
      <c r="V381" s="625"/>
      <c r="W381" s="625"/>
      <c r="X381" s="625"/>
      <c r="Y381" s="625"/>
      <c r="Z381" s="625"/>
      <c r="AA381" s="625"/>
      <c r="AB381" s="625"/>
      <c r="AC381" s="625"/>
      <c r="AD381" s="625"/>
      <c r="AE381" s="625"/>
      <c r="AF381" s="625"/>
      <c r="AG381" s="625"/>
      <c r="AH381" s="625"/>
    </row>
    <row r="382" spans="1:36" ht="12.75" customHeight="1">
      <c r="A382" s="63" t="s">
        <v>131</v>
      </c>
      <c r="B382" s="63"/>
      <c r="C382" s="63" t="s">
        <v>71</v>
      </c>
    </row>
    <row r="383" spans="1:36" ht="12.75" customHeight="1">
      <c r="D383" s="16" t="s">
        <v>304</v>
      </c>
      <c r="J383" s="1599" t="s">
        <v>2419</v>
      </c>
      <c r="K383" s="1599"/>
      <c r="L383" s="1599"/>
      <c r="M383" s="1599"/>
      <c r="N383" s="1599"/>
      <c r="O383" s="1599"/>
      <c r="P383" s="1599"/>
      <c r="Q383" s="1599"/>
      <c r="R383" s="1599"/>
      <c r="S383" s="1599"/>
      <c r="T383" s="1599"/>
      <c r="U383" s="1599"/>
      <c r="V383" s="18" t="s">
        <v>785</v>
      </c>
      <c r="W383" s="18"/>
      <c r="X383" s="18"/>
      <c r="Y383" s="18"/>
      <c r="Z383" s="18"/>
      <c r="AA383" s="18"/>
      <c r="AB383" s="18"/>
      <c r="AC383" s="1599" t="s">
        <v>2428</v>
      </c>
      <c r="AD383" s="1599"/>
      <c r="AE383" s="1599"/>
      <c r="AF383" s="1599"/>
      <c r="AG383" s="1599"/>
      <c r="AH383" s="1599"/>
      <c r="AI383" s="1599"/>
      <c r="AJ383" s="1599"/>
    </row>
    <row r="384" spans="1:36" ht="12.75" customHeight="1">
      <c r="D384" s="16" t="s">
        <v>622</v>
      </c>
      <c r="Q384" s="1990">
        <v>44007</v>
      </c>
      <c r="R384" s="1991"/>
      <c r="S384" s="1991"/>
      <c r="T384" s="1991"/>
      <c r="U384" s="1991"/>
      <c r="V384" s="16" t="s">
        <v>185</v>
      </c>
      <c r="AI384" s="1630" t="s">
        <v>537</v>
      </c>
      <c r="AJ384" s="1630"/>
    </row>
    <row r="385" spans="1:36" ht="12.75" customHeight="1">
      <c r="D385" s="16" t="s">
        <v>623</v>
      </c>
      <c r="Q385" s="1819">
        <v>44561</v>
      </c>
      <c r="R385" s="1820"/>
      <c r="S385" s="1820"/>
      <c r="T385" s="1820"/>
      <c r="U385" s="1820"/>
      <c r="W385" s="43" t="s">
        <v>20</v>
      </c>
      <c r="AG385" s="1933"/>
      <c r="AH385" s="1933"/>
      <c r="AI385" s="1933"/>
      <c r="AJ385" s="1933"/>
    </row>
    <row r="386" spans="1:36" ht="12.75" customHeight="1">
      <c r="D386" s="16" t="s">
        <v>303</v>
      </c>
      <c r="Q386" s="1824">
        <v>2000000</v>
      </c>
      <c r="R386" s="1824"/>
      <c r="S386" s="1824"/>
      <c r="T386" s="1824"/>
      <c r="U386" s="1824"/>
      <c r="V386" s="16" t="s">
        <v>187</v>
      </c>
      <c r="AG386" s="1824"/>
      <c r="AH386" s="1824"/>
      <c r="AI386" s="1824"/>
      <c r="AJ386" s="1824"/>
    </row>
    <row r="387" spans="1:36" ht="12.75" customHeight="1">
      <c r="D387" s="16" t="s">
        <v>425</v>
      </c>
      <c r="I387" s="1593" t="s">
        <v>2376</v>
      </c>
      <c r="J387" s="1593"/>
      <c r="K387" s="1593"/>
      <c r="L387" s="1593"/>
      <c r="M387" s="1593"/>
      <c r="N387" s="1593"/>
      <c r="Q387" s="71" t="s">
        <v>908</v>
      </c>
      <c r="S387" s="1839"/>
      <c r="T387" s="1839"/>
      <c r="U387" s="1839"/>
      <c r="V387" s="16" t="s">
        <v>19</v>
      </c>
      <c r="AI387" s="1630" t="s">
        <v>537</v>
      </c>
      <c r="AJ387" s="1630"/>
    </row>
    <row r="388" spans="1:36" ht="12.75" customHeight="1">
      <c r="D388" s="16" t="s">
        <v>186</v>
      </c>
      <c r="Q388" s="1666"/>
      <c r="R388" s="1666"/>
      <c r="S388" s="1666"/>
      <c r="T388" s="1666"/>
      <c r="U388" s="1666"/>
      <c r="V388" s="16" t="s">
        <v>188</v>
      </c>
      <c r="AG388" s="1933"/>
      <c r="AH388" s="1933"/>
      <c r="AI388" s="1933"/>
      <c r="AJ388" s="1933"/>
    </row>
    <row r="389" spans="1:36" ht="12.75" customHeight="1">
      <c r="D389" s="16" t="s">
        <v>29</v>
      </c>
      <c r="Q389" s="1836"/>
      <c r="R389" s="1836"/>
      <c r="S389" s="1836"/>
      <c r="T389" s="1836"/>
      <c r="U389" s="1836"/>
      <c r="V389" s="16" t="s">
        <v>1947</v>
      </c>
      <c r="AG389" s="1730"/>
      <c r="AH389" s="1730"/>
      <c r="AI389" s="1730"/>
      <c r="AJ389" s="1730"/>
    </row>
    <row r="390" spans="1:36" ht="12.75" customHeight="1">
      <c r="D390" s="16" t="s">
        <v>1948</v>
      </c>
      <c r="AG390" s="1730"/>
      <c r="AH390" s="1730"/>
      <c r="AI390" s="1730"/>
      <c r="AJ390" s="1730"/>
    </row>
    <row r="391" spans="1:36" ht="12.75" customHeight="1"/>
    <row r="392" spans="1:36" ht="12.75" customHeight="1">
      <c r="A392" s="63" t="s">
        <v>134</v>
      </c>
      <c r="B392" s="63"/>
      <c r="C392" s="63" t="s">
        <v>1015</v>
      </c>
    </row>
    <row r="393" spans="1:36" ht="12.75" customHeight="1">
      <c r="C393" s="35"/>
      <c r="D393" s="63" t="s">
        <v>2016</v>
      </c>
      <c r="I393" s="1597" t="s">
        <v>2377</v>
      </c>
      <c r="J393" s="1597"/>
      <c r="K393" s="1597"/>
      <c r="L393" s="1597"/>
      <c r="M393" s="1597"/>
      <c r="N393" s="1597"/>
      <c r="O393" s="1597"/>
      <c r="P393" s="1597"/>
      <c r="Q393" s="1597"/>
      <c r="R393" s="1597"/>
      <c r="S393" s="1597"/>
      <c r="T393" s="1597"/>
      <c r="U393" s="1597"/>
      <c r="V393" s="1597"/>
      <c r="W393" s="1597"/>
      <c r="X393" s="1597"/>
      <c r="Y393" s="1597"/>
      <c r="Z393" s="1597"/>
      <c r="AA393" s="1597"/>
      <c r="AB393" s="1597"/>
      <c r="AC393" s="1597"/>
      <c r="AD393" s="1597"/>
    </row>
    <row r="394" spans="1:36" ht="12.75" customHeight="1">
      <c r="C394" s="35"/>
      <c r="E394" s="16" t="s">
        <v>948</v>
      </c>
      <c r="R394" s="1630" t="s">
        <v>119</v>
      </c>
      <c r="S394" s="1630"/>
      <c r="T394" s="16" t="s">
        <v>322</v>
      </c>
      <c r="AD394" s="1807">
        <v>4</v>
      </c>
      <c r="AE394" s="1807"/>
    </row>
    <row r="395" spans="1:36" ht="12.75" customHeight="1">
      <c r="C395" s="35"/>
      <c r="E395" s="16" t="s">
        <v>949</v>
      </c>
      <c r="R395" s="1630" t="s">
        <v>136</v>
      </c>
      <c r="S395" s="1630"/>
      <c r="T395" s="16" t="s">
        <v>322</v>
      </c>
      <c r="AD395" s="1807">
        <v>0</v>
      </c>
      <c r="AE395" s="1807"/>
    </row>
    <row r="396" spans="1:36" ht="12.75" customHeight="1">
      <c r="E396" s="16" t="s">
        <v>950</v>
      </c>
      <c r="S396" s="1630" t="s">
        <v>136</v>
      </c>
      <c r="T396" s="1630"/>
    </row>
    <row r="397" spans="1:36" ht="12.75" customHeight="1">
      <c r="E397" s="16" t="s">
        <v>312</v>
      </c>
      <c r="H397" s="1997" t="s">
        <v>2378</v>
      </c>
      <c r="I397" s="1997"/>
      <c r="J397" s="1997"/>
      <c r="K397" s="1997"/>
      <c r="L397" s="1997"/>
      <c r="M397" s="1997"/>
      <c r="N397" s="1997"/>
      <c r="O397" s="1997"/>
      <c r="P397" s="1997"/>
      <c r="Q397" s="1997"/>
      <c r="R397" s="1997"/>
      <c r="S397" s="1997"/>
      <c r="T397" s="1997"/>
      <c r="U397" s="1997"/>
      <c r="V397" s="1997"/>
      <c r="W397" s="1997"/>
      <c r="X397" s="1997"/>
      <c r="Y397" s="1997"/>
      <c r="Z397" s="1997"/>
      <c r="AA397" s="1997"/>
      <c r="AB397" s="1997"/>
      <c r="AC397" s="1997"/>
      <c r="AD397" s="1997"/>
      <c r="AE397" s="1997"/>
      <c r="AF397" s="1997"/>
      <c r="AG397" s="1997"/>
      <c r="AH397" s="1997"/>
      <c r="AI397" s="1997"/>
      <c r="AJ397" s="1997"/>
    </row>
    <row r="398" spans="1:36" ht="12.75" customHeight="1">
      <c r="H398" s="1998"/>
      <c r="I398" s="1998"/>
      <c r="J398" s="1998"/>
      <c r="K398" s="1998"/>
      <c r="L398" s="1998"/>
      <c r="M398" s="1998"/>
      <c r="N398" s="1998"/>
      <c r="O398" s="1998"/>
      <c r="P398" s="1998"/>
      <c r="Q398" s="1998"/>
      <c r="R398" s="1998"/>
      <c r="S398" s="1998"/>
      <c r="T398" s="1998"/>
      <c r="U398" s="1998"/>
      <c r="V398" s="1998"/>
      <c r="W398" s="1998"/>
      <c r="X398" s="1998"/>
      <c r="Y398" s="1998"/>
      <c r="Z398" s="1998"/>
      <c r="AA398" s="1998"/>
      <c r="AB398" s="1998"/>
      <c r="AC398" s="1998"/>
      <c r="AD398" s="1998"/>
      <c r="AE398" s="1998"/>
      <c r="AF398" s="1998"/>
      <c r="AG398" s="1998"/>
      <c r="AH398" s="1998"/>
      <c r="AI398" s="1998"/>
      <c r="AJ398" s="1998"/>
    </row>
    <row r="399" spans="1:36" ht="12.75" customHeight="1"/>
    <row r="400" spans="1:36" ht="12.75" customHeight="1"/>
    <row r="401" spans="1:36" ht="12.75" customHeight="1"/>
    <row r="402" spans="1:36" ht="12.75" customHeight="1"/>
    <row r="403" spans="1:36" ht="12.75" customHeight="1"/>
    <row r="404" spans="1:36" ht="12.75" customHeight="1">
      <c r="A404" s="63" t="s">
        <v>135</v>
      </c>
      <c r="B404" s="63"/>
      <c r="C404" s="63"/>
      <c r="D404" s="63" t="s">
        <v>1018</v>
      </c>
      <c r="AE404" s="8"/>
      <c r="AF404" s="63" t="s">
        <v>1373</v>
      </c>
    </row>
    <row r="405" spans="1:36" ht="12.75" customHeight="1">
      <c r="E405" s="1973"/>
      <c r="F405" s="1973"/>
      <c r="G405" s="1973"/>
      <c r="H405" s="33" t="s">
        <v>1019</v>
      </c>
      <c r="I405" s="1973"/>
      <c r="J405" s="1973"/>
      <c r="K405" s="1973"/>
      <c r="L405" s="16" t="s">
        <v>1020</v>
      </c>
      <c r="N405" s="252" t="s">
        <v>943</v>
      </c>
      <c r="P405" s="1971">
        <v>6.26</v>
      </c>
      <c r="Q405" s="1971"/>
      <c r="R405" s="1971"/>
      <c r="S405" s="16" t="s">
        <v>1021</v>
      </c>
      <c r="W405" s="1835">
        <f>IF(E405&gt;0,(E405*I405),(P405*43560))</f>
        <v>272685.59999999998</v>
      </c>
      <c r="X405" s="1835"/>
      <c r="Y405" s="1835"/>
      <c r="Z405" s="16" t="s">
        <v>1022</v>
      </c>
      <c r="AF405" s="1971">
        <f>AG423/P405</f>
        <v>18.530351437699682</v>
      </c>
      <c r="AG405" s="1971"/>
      <c r="AH405" s="1971"/>
    </row>
    <row r="406" spans="1:36" ht="12.75" customHeight="1">
      <c r="E406" s="16" t="s">
        <v>225</v>
      </c>
    </row>
    <row r="407" spans="1:36" ht="12.75" customHeight="1">
      <c r="E407" s="1992"/>
      <c r="F407" s="1992"/>
      <c r="G407" s="1992"/>
      <c r="H407" s="1992"/>
      <c r="I407" s="1992"/>
      <c r="J407" s="1992"/>
      <c r="K407" s="1992"/>
      <c r="L407" s="1992"/>
      <c r="M407" s="1992"/>
      <c r="N407" s="1992"/>
      <c r="O407" s="1992"/>
      <c r="P407" s="1992"/>
      <c r="Q407" s="1992"/>
      <c r="R407" s="1992"/>
      <c r="S407" s="1992"/>
      <c r="T407" s="1992"/>
      <c r="U407" s="1992"/>
      <c r="V407" s="1992"/>
      <c r="W407" s="1992"/>
      <c r="X407" s="1992"/>
      <c r="Y407" s="1992"/>
      <c r="Z407" s="1992"/>
      <c r="AA407" s="1992"/>
      <c r="AB407" s="1992"/>
      <c r="AC407" s="1992"/>
      <c r="AD407" s="1992"/>
      <c r="AE407" s="1992"/>
      <c r="AF407" s="1992"/>
      <c r="AG407" s="1992"/>
      <c r="AH407" s="1992"/>
      <c r="AI407" s="1992"/>
      <c r="AJ407" s="1992"/>
    </row>
    <row r="408" spans="1:36" ht="12.75" customHeight="1"/>
    <row r="409" spans="1:36" ht="12.75" customHeight="1">
      <c r="A409" s="63" t="s">
        <v>137</v>
      </c>
      <c r="B409" s="63"/>
      <c r="C409" s="63"/>
      <c r="D409" s="63" t="s">
        <v>1024</v>
      </c>
    </row>
    <row r="410" spans="1:36" ht="12.75" customHeight="1">
      <c r="E410" s="16" t="s">
        <v>506</v>
      </c>
      <c r="P410" s="1630">
        <v>3</v>
      </c>
      <c r="Q410" s="1630"/>
      <c r="S410" s="16" t="s">
        <v>149</v>
      </c>
      <c r="AE410" s="1630">
        <v>2</v>
      </c>
      <c r="AF410" s="1630"/>
    </row>
    <row r="411" spans="1:36" ht="12.75">
      <c r="E411" s="16" t="s">
        <v>150</v>
      </c>
      <c r="P411" s="1630">
        <v>1</v>
      </c>
      <c r="Q411" s="1630"/>
      <c r="S411" s="16" t="s">
        <v>801</v>
      </c>
      <c r="AE411" s="1630" t="s">
        <v>136</v>
      </c>
      <c r="AF411" s="1630"/>
    </row>
    <row r="412" spans="1:36" ht="12.75">
      <c r="F412" s="81" t="s">
        <v>248</v>
      </c>
    </row>
    <row r="413" spans="1:36" ht="12.75">
      <c r="F413" s="1987"/>
      <c r="G413" s="1987"/>
      <c r="H413" s="1987"/>
      <c r="I413" s="1987"/>
      <c r="J413" s="1987"/>
      <c r="K413" s="1987"/>
      <c r="L413" s="1987"/>
      <c r="M413" s="1987"/>
      <c r="N413" s="1987"/>
      <c r="O413" s="1987"/>
      <c r="P413" s="1987"/>
      <c r="Q413" s="1987"/>
      <c r="R413" s="1987"/>
      <c r="S413" s="1987"/>
      <c r="T413" s="1987"/>
      <c r="U413" s="1987"/>
      <c r="V413" s="1987"/>
      <c r="W413" s="1987"/>
      <c r="X413" s="1987"/>
      <c r="Y413" s="1987"/>
      <c r="Z413" s="1987"/>
      <c r="AA413" s="1987"/>
      <c r="AB413" s="1987"/>
      <c r="AC413" s="1987"/>
      <c r="AD413" s="1987"/>
      <c r="AE413" s="1987"/>
      <c r="AF413" s="1987"/>
      <c r="AG413" s="1987"/>
      <c r="AH413" s="1987"/>
    </row>
    <row r="414" spans="1:36" ht="12.75">
      <c r="F414" s="1986"/>
      <c r="G414" s="1986"/>
      <c r="H414" s="1986"/>
      <c r="I414" s="1986"/>
      <c r="J414" s="1986"/>
      <c r="K414" s="1986"/>
      <c r="L414" s="1986"/>
      <c r="M414" s="1986"/>
      <c r="N414" s="1986"/>
      <c r="O414" s="1986"/>
      <c r="P414" s="1986"/>
      <c r="Q414" s="1986"/>
      <c r="R414" s="1986"/>
      <c r="S414" s="1986"/>
      <c r="T414" s="1986"/>
      <c r="U414" s="1986"/>
      <c r="V414" s="1986"/>
      <c r="W414" s="1986"/>
      <c r="X414" s="1986"/>
      <c r="Y414" s="1986"/>
      <c r="Z414" s="1986"/>
      <c r="AA414" s="1986"/>
      <c r="AB414" s="1986"/>
      <c r="AC414" s="1986"/>
      <c r="AD414" s="1986"/>
      <c r="AE414" s="1986"/>
      <c r="AF414" s="1986"/>
      <c r="AG414" s="1986"/>
      <c r="AH414" s="1986"/>
    </row>
    <row r="415" spans="1:36" ht="12.75">
      <c r="E415" s="16" t="s">
        <v>952</v>
      </c>
      <c r="N415" s="50"/>
      <c r="O415" s="50"/>
      <c r="P415" s="408"/>
      <c r="Q415" s="1630" t="s">
        <v>119</v>
      </c>
      <c r="R415" s="1630"/>
      <c r="S415" s="50"/>
      <c r="T415" s="50"/>
      <c r="U415" s="50"/>
      <c r="V415" s="50"/>
      <c r="W415" s="50"/>
      <c r="X415" s="50"/>
      <c r="Y415" s="50"/>
      <c r="Z415" s="50"/>
      <c r="AA415" s="50"/>
      <c r="AB415" s="50"/>
      <c r="AC415" s="50"/>
      <c r="AD415" s="50"/>
      <c r="AE415" s="408"/>
      <c r="AF415" s="408"/>
    </row>
    <row r="416" spans="1:36" ht="12.75">
      <c r="F416" s="16" t="s">
        <v>953</v>
      </c>
      <c r="N416" s="50"/>
      <c r="O416" s="50"/>
      <c r="P416" s="408"/>
      <c r="Q416" s="408"/>
      <c r="R416" s="50"/>
      <c r="S416" s="50"/>
      <c r="T416" s="50"/>
      <c r="U416" s="50"/>
      <c r="V416" s="50"/>
      <c r="W416" s="50"/>
      <c r="X416" s="50"/>
      <c r="Y416" s="50"/>
      <c r="Z416" s="50"/>
      <c r="AA416" s="50"/>
      <c r="AB416" s="50"/>
      <c r="AC416" s="50"/>
      <c r="AD416" s="50"/>
      <c r="AE416" s="1630" t="s">
        <v>136</v>
      </c>
      <c r="AF416" s="1972"/>
    </row>
    <row r="417" spans="1:36" ht="12.75" customHeight="1">
      <c r="S417" s="35"/>
      <c r="T417" s="35"/>
    </row>
    <row r="418" spans="1:36" ht="12.75" customHeight="1">
      <c r="A418" s="63"/>
      <c r="B418" s="63"/>
      <c r="C418" s="63"/>
      <c r="E418" s="8" t="s">
        <v>87</v>
      </c>
      <c r="Z418" s="1630" t="s">
        <v>119</v>
      </c>
      <c r="AA418" s="1630"/>
      <c r="AH418" s="35"/>
      <c r="AI418" s="35"/>
    </row>
    <row r="419" spans="1:36" ht="12.75">
      <c r="F419" s="82" t="s">
        <v>0</v>
      </c>
      <c r="G419" s="83"/>
      <c r="H419" s="83"/>
      <c r="I419" s="83"/>
      <c r="J419" s="83"/>
      <c r="K419" s="83"/>
      <c r="L419" s="83"/>
      <c r="M419" s="83"/>
      <c r="N419" s="83"/>
      <c r="O419" s="83"/>
      <c r="P419" s="83"/>
      <c r="Q419" s="83"/>
      <c r="R419" s="83"/>
      <c r="S419" s="83"/>
      <c r="T419" s="83"/>
      <c r="U419" s="83"/>
      <c r="V419" s="83"/>
      <c r="W419" s="83"/>
      <c r="AB419" s="83"/>
    </row>
    <row r="420" spans="1:36" ht="12.75" customHeight="1">
      <c r="F420" s="16" t="s">
        <v>47</v>
      </c>
      <c r="G420" s="83"/>
      <c r="I420" s="83"/>
      <c r="J420" s="83"/>
      <c r="K420" s="83"/>
      <c r="L420" s="83"/>
      <c r="M420" s="83"/>
      <c r="N420" s="83"/>
      <c r="Q420" s="72"/>
      <c r="R420" s="83"/>
      <c r="S420" s="83"/>
      <c r="T420" s="83"/>
      <c r="U420" s="83"/>
      <c r="V420" s="83"/>
      <c r="W420" s="83"/>
      <c r="Z420" s="1630" t="s">
        <v>537</v>
      </c>
      <c r="AA420" s="1630"/>
    </row>
    <row r="421" spans="1:36" ht="12.75" customHeight="1">
      <c r="AG421" s="16">
        <v>0</v>
      </c>
    </row>
    <row r="422" spans="1:36" ht="12.75" customHeight="1">
      <c r="A422" s="63" t="s">
        <v>417</v>
      </c>
      <c r="B422" s="63"/>
      <c r="C422" s="63"/>
      <c r="D422" s="63" t="s">
        <v>190</v>
      </c>
      <c r="AF422" s="94"/>
    </row>
    <row r="423" spans="1:36" ht="12.75" customHeight="1">
      <c r="D423" s="1770" t="s">
        <v>405</v>
      </c>
      <c r="E423" s="1771"/>
      <c r="F423" s="1771"/>
      <c r="G423" s="1771"/>
      <c r="H423" s="1771"/>
      <c r="I423" s="1771"/>
      <c r="J423" s="1771"/>
      <c r="K423" s="1771"/>
      <c r="L423" s="1771"/>
      <c r="M423" s="1771"/>
      <c r="N423" s="1771"/>
      <c r="O423" s="1771"/>
      <c r="P423" s="1771"/>
      <c r="Q423" s="1771"/>
      <c r="R423" s="1771"/>
      <c r="S423" s="1771"/>
      <c r="T423" s="1771"/>
      <c r="U423" s="1771"/>
      <c r="V423" s="1771"/>
      <c r="W423" s="1771"/>
      <c r="X423" s="1771"/>
      <c r="Y423" s="1771"/>
      <c r="Z423" s="1771"/>
      <c r="AA423" s="1771"/>
      <c r="AB423" s="1771"/>
      <c r="AC423" s="1771"/>
      <c r="AD423" s="1771"/>
      <c r="AE423" s="1771"/>
      <c r="AF423" s="1823"/>
      <c r="AG423" s="1999">
        <v>116</v>
      </c>
      <c r="AH423" s="1999"/>
      <c r="AI423" s="1999"/>
      <c r="AJ423" s="1999"/>
    </row>
    <row r="424" spans="1:36" ht="12.75" customHeight="1">
      <c r="D424" s="1783" t="s">
        <v>1552</v>
      </c>
      <c r="E424" s="1833"/>
      <c r="F424" s="1833"/>
      <c r="G424" s="1833"/>
      <c r="H424" s="1833"/>
      <c r="I424" s="1833"/>
      <c r="J424" s="1833"/>
      <c r="K424" s="1833"/>
      <c r="L424" s="1833"/>
      <c r="M424" s="1833"/>
      <c r="N424" s="1833"/>
      <c r="O424" s="1833"/>
      <c r="P424" s="1833"/>
      <c r="Q424" s="1833"/>
      <c r="R424" s="1833"/>
      <c r="S424" s="1833"/>
      <c r="T424" s="1833"/>
      <c r="U424" s="1833"/>
      <c r="V424" s="1833"/>
      <c r="W424" s="1833"/>
      <c r="X424" s="1833"/>
      <c r="Y424" s="1833"/>
      <c r="Z424" s="1833"/>
      <c r="AA424" s="1833"/>
      <c r="AB424" s="1833"/>
      <c r="AC424" s="1833"/>
      <c r="AD424" s="1833"/>
      <c r="AE424" s="1833"/>
      <c r="AF424" s="1834"/>
      <c r="AG424" s="2069">
        <v>0</v>
      </c>
      <c r="AH424" s="1668"/>
      <c r="AI424" s="1668"/>
      <c r="AJ424" s="1668"/>
    </row>
    <row r="425" spans="1:36" ht="12.75" customHeight="1">
      <c r="D425" s="1783" t="s">
        <v>1553</v>
      </c>
      <c r="E425" s="1833"/>
      <c r="F425" s="1833"/>
      <c r="G425" s="1833"/>
      <c r="H425" s="1833"/>
      <c r="I425" s="1833"/>
      <c r="J425" s="1833"/>
      <c r="K425" s="1833"/>
      <c r="L425" s="1833"/>
      <c r="M425" s="1833"/>
      <c r="N425" s="1833"/>
      <c r="O425" s="1833"/>
      <c r="P425" s="1833"/>
      <c r="Q425" s="1833"/>
      <c r="R425" s="1833"/>
      <c r="S425" s="1833"/>
      <c r="T425" s="1833"/>
      <c r="U425" s="1833"/>
      <c r="V425" s="1833"/>
      <c r="W425" s="1833"/>
      <c r="X425" s="1833"/>
      <c r="Y425" s="1833"/>
      <c r="Z425" s="1833"/>
      <c r="AA425" s="1833"/>
      <c r="AB425" s="1833"/>
      <c r="AC425" s="1833"/>
      <c r="AD425" s="1833"/>
      <c r="AE425" s="1833"/>
      <c r="AF425" s="1834"/>
      <c r="AG425" s="1999">
        <v>115</v>
      </c>
      <c r="AH425" s="1999"/>
      <c r="AI425" s="1999"/>
      <c r="AJ425" s="1999"/>
    </row>
    <row r="426" spans="1:36" ht="12.75" customHeight="1">
      <c r="D426" s="1783" t="s">
        <v>1549</v>
      </c>
      <c r="E426" s="1833"/>
      <c r="F426" s="1833"/>
      <c r="G426" s="1833"/>
      <c r="H426" s="1833"/>
      <c r="I426" s="1833"/>
      <c r="J426" s="1833"/>
      <c r="K426" s="1833"/>
      <c r="L426" s="1833"/>
      <c r="M426" s="1833"/>
      <c r="N426" s="1833"/>
      <c r="O426" s="1833"/>
      <c r="P426" s="1833"/>
      <c r="Q426" s="1833"/>
      <c r="R426" s="1833"/>
      <c r="S426" s="1833"/>
      <c r="T426" s="1833"/>
      <c r="U426" s="1833"/>
      <c r="V426" s="1833"/>
      <c r="W426" s="1833"/>
      <c r="X426" s="1833"/>
      <c r="Y426" s="1833"/>
      <c r="Z426" s="1833"/>
      <c r="AA426" s="1833"/>
      <c r="AB426" s="1833"/>
      <c r="AC426" s="1833"/>
      <c r="AD426" s="1833"/>
      <c r="AE426" s="1833"/>
      <c r="AF426" s="1834"/>
      <c r="AG426" s="1999">
        <v>115</v>
      </c>
      <c r="AH426" s="1999"/>
      <c r="AI426" s="1999"/>
      <c r="AJ426" s="1999"/>
    </row>
    <row r="427" spans="1:36" ht="12.75" customHeight="1">
      <c r="D427" s="1783" t="s">
        <v>1554</v>
      </c>
      <c r="E427" s="1833"/>
      <c r="F427" s="1833"/>
      <c r="G427" s="1833"/>
      <c r="H427" s="1833"/>
      <c r="I427" s="1833"/>
      <c r="J427" s="1833"/>
      <c r="K427" s="1833"/>
      <c r="L427" s="1833"/>
      <c r="M427" s="1833"/>
      <c r="N427" s="1833"/>
      <c r="O427" s="1833"/>
      <c r="P427" s="1833"/>
      <c r="Q427" s="1833"/>
      <c r="R427" s="1833"/>
      <c r="S427" s="1833"/>
      <c r="T427" s="1833"/>
      <c r="U427" s="1833"/>
      <c r="V427" s="1833"/>
      <c r="W427" s="1833"/>
      <c r="X427" s="1833"/>
      <c r="Y427" s="1833"/>
      <c r="Z427" s="1833"/>
      <c r="AA427" s="1833"/>
      <c r="AB427" s="1833"/>
      <c r="AC427" s="1833"/>
      <c r="AD427" s="1833"/>
      <c r="AE427" s="1833"/>
      <c r="AF427" s="1834"/>
      <c r="AG427" s="2059">
        <f>IF(ISERROR(AG426/AG425),"",AG426/AG425)</f>
        <v>1</v>
      </c>
      <c r="AH427" s="2059"/>
      <c r="AI427" s="2059"/>
      <c r="AJ427" s="2059"/>
    </row>
    <row r="428" spans="1:36" ht="12.75" customHeight="1">
      <c r="D428" s="1783" t="s">
        <v>1551</v>
      </c>
      <c r="E428" s="1833"/>
      <c r="F428" s="1833"/>
      <c r="G428" s="1833"/>
      <c r="H428" s="1833"/>
      <c r="I428" s="1833"/>
      <c r="J428" s="1833"/>
      <c r="K428" s="1833"/>
      <c r="L428" s="1833"/>
      <c r="M428" s="1833"/>
      <c r="N428" s="1833"/>
      <c r="O428" s="1833"/>
      <c r="P428" s="1833"/>
      <c r="Q428" s="1833"/>
      <c r="R428" s="1833"/>
      <c r="S428" s="1833"/>
      <c r="T428" s="1833"/>
      <c r="U428" s="1833"/>
      <c r="V428" s="1833"/>
      <c r="W428" s="1833"/>
      <c r="X428" s="1833"/>
      <c r="Y428" s="1833"/>
      <c r="Z428" s="1833"/>
      <c r="AA428" s="1833"/>
      <c r="AB428" s="1833"/>
      <c r="AC428" s="1833"/>
      <c r="AD428" s="1833"/>
      <c r="AE428" s="1833"/>
      <c r="AF428" s="1834"/>
      <c r="AG428" s="1983">
        <v>106380</v>
      </c>
      <c r="AH428" s="1983"/>
      <c r="AI428" s="1983"/>
      <c r="AJ428" s="1983"/>
    </row>
    <row r="429" spans="1:36" ht="12.75" customHeight="1">
      <c r="D429" s="1783" t="s">
        <v>1550</v>
      </c>
      <c r="E429" s="1833"/>
      <c r="F429" s="1833"/>
      <c r="G429" s="1833"/>
      <c r="H429" s="1833"/>
      <c r="I429" s="1833"/>
      <c r="J429" s="1833"/>
      <c r="K429" s="1833"/>
      <c r="L429" s="1833"/>
      <c r="M429" s="1833"/>
      <c r="N429" s="1833"/>
      <c r="O429" s="1833"/>
      <c r="P429" s="1833"/>
      <c r="Q429" s="1833"/>
      <c r="R429" s="1833"/>
      <c r="S429" s="1833"/>
      <c r="T429" s="1833"/>
      <c r="U429" s="1833"/>
      <c r="V429" s="1833"/>
      <c r="W429" s="1833"/>
      <c r="X429" s="1833"/>
      <c r="Y429" s="1833"/>
      <c r="Z429" s="1833"/>
      <c r="AA429" s="1833"/>
      <c r="AB429" s="1833"/>
      <c r="AC429" s="1833"/>
      <c r="AD429" s="1833"/>
      <c r="AE429" s="1833"/>
      <c r="AF429" s="1834"/>
      <c r="AG429" s="1983">
        <v>106380</v>
      </c>
      <c r="AH429" s="1983"/>
      <c r="AI429" s="1983"/>
      <c r="AJ429" s="1983"/>
    </row>
    <row r="430" spans="1:36" ht="12.75" customHeight="1">
      <c r="D430" s="1783" t="s">
        <v>1557</v>
      </c>
      <c r="E430" s="1833"/>
      <c r="F430" s="1833"/>
      <c r="G430" s="1833"/>
      <c r="H430" s="1833"/>
      <c r="I430" s="1833"/>
      <c r="J430" s="1833"/>
      <c r="K430" s="1833"/>
      <c r="L430" s="1833"/>
      <c r="M430" s="1833"/>
      <c r="N430" s="1833"/>
      <c r="O430" s="1833"/>
      <c r="P430" s="1833"/>
      <c r="Q430" s="1833"/>
      <c r="R430" s="1833"/>
      <c r="S430" s="1833"/>
      <c r="T430" s="1833"/>
      <c r="U430" s="1833"/>
      <c r="V430" s="1833"/>
      <c r="W430" s="1833"/>
      <c r="X430" s="1833"/>
      <c r="Y430" s="1833"/>
      <c r="Z430" s="1833"/>
      <c r="AA430" s="1833"/>
      <c r="AB430" s="1833"/>
      <c r="AC430" s="1833"/>
      <c r="AD430" s="1833"/>
      <c r="AE430" s="1833"/>
      <c r="AF430" s="1834"/>
      <c r="AG430" s="2059">
        <f>IF(ISERROR(AG429/AG428),"",AG429/AG428)</f>
        <v>1</v>
      </c>
      <c r="AH430" s="2059"/>
      <c r="AI430" s="2059"/>
      <c r="AJ430" s="2059"/>
    </row>
    <row r="431" spans="1:36" ht="12.75">
      <c r="D431" s="1783" t="s">
        <v>1555</v>
      </c>
      <c r="E431" s="1833"/>
      <c r="F431" s="1833"/>
      <c r="G431" s="1833"/>
      <c r="H431" s="1833"/>
      <c r="I431" s="1833"/>
      <c r="J431" s="1833"/>
      <c r="K431" s="1833"/>
      <c r="L431" s="1833"/>
      <c r="M431" s="1833"/>
      <c r="N431" s="1833"/>
      <c r="O431" s="1833"/>
      <c r="P431" s="1833"/>
      <c r="Q431" s="1833"/>
      <c r="R431" s="1833"/>
      <c r="S431" s="1833"/>
      <c r="T431" s="1833"/>
      <c r="U431" s="1833"/>
      <c r="V431" s="1833"/>
      <c r="W431" s="1833"/>
      <c r="X431" s="1833"/>
      <c r="Y431" s="1833"/>
      <c r="Z431" s="1833"/>
      <c r="AA431" s="1833"/>
      <c r="AB431" s="1833"/>
      <c r="AC431" s="1833"/>
      <c r="AD431" s="1833"/>
      <c r="AE431" s="1833"/>
      <c r="AF431" s="1834"/>
      <c r="AG431" s="2059">
        <f>MIN(IF(AG427&gt;AG430,AG430,AG427),1)</f>
        <v>1</v>
      </c>
      <c r="AH431" s="2059"/>
      <c r="AI431" s="2059"/>
      <c r="AJ431" s="2059"/>
    </row>
    <row r="432" spans="1:36" ht="12.75">
      <c r="D432" s="2061" t="s">
        <v>2017</v>
      </c>
      <c r="E432" s="1771"/>
      <c r="F432" s="1771"/>
      <c r="G432" s="1771"/>
      <c r="H432" s="1771"/>
      <c r="I432" s="1771"/>
      <c r="J432" s="1771"/>
      <c r="K432" s="1771"/>
      <c r="L432" s="1771"/>
      <c r="M432" s="1771"/>
      <c r="N432" s="1771"/>
      <c r="O432" s="1771"/>
      <c r="P432" s="1771"/>
      <c r="Q432" s="1771"/>
      <c r="R432" s="1771"/>
      <c r="S432" s="1771"/>
      <c r="T432" s="1771"/>
      <c r="U432" s="1771"/>
      <c r="V432" s="1771"/>
      <c r="W432" s="1771"/>
      <c r="X432" s="1771"/>
      <c r="Y432" s="1771"/>
      <c r="Z432" s="1771"/>
      <c r="AA432" s="1771"/>
      <c r="AB432" s="1771"/>
      <c r="AC432" s="1771"/>
      <c r="AD432" s="1771"/>
      <c r="AE432" s="1771"/>
      <c r="AF432" s="1823"/>
      <c r="AG432" s="1983">
        <v>2650</v>
      </c>
      <c r="AH432" s="1983"/>
      <c r="AI432" s="1983"/>
      <c r="AJ432" s="1983"/>
    </row>
    <row r="433" spans="1:36" ht="12.75" customHeight="1">
      <c r="D433" s="1783" t="s">
        <v>232</v>
      </c>
      <c r="E433" s="1833"/>
      <c r="F433" s="1833"/>
      <c r="G433" s="1833"/>
      <c r="H433" s="1833"/>
      <c r="I433" s="1833"/>
      <c r="J433" s="1833"/>
      <c r="K433" s="1833"/>
      <c r="L433" s="1833"/>
      <c r="M433" s="1833"/>
      <c r="N433" s="1833"/>
      <c r="O433" s="1833"/>
      <c r="P433" s="1833"/>
      <c r="Q433" s="1833"/>
      <c r="R433" s="1833"/>
      <c r="S433" s="1833"/>
      <c r="T433" s="1833"/>
      <c r="U433" s="1833"/>
      <c r="V433" s="1833"/>
      <c r="W433" s="1833"/>
      <c r="X433" s="1833"/>
      <c r="Y433" s="1833"/>
      <c r="Z433" s="1833"/>
      <c r="AA433" s="1833"/>
      <c r="AB433" s="1833"/>
      <c r="AC433" s="1833"/>
      <c r="AD433" s="1833"/>
      <c r="AE433" s="1833"/>
      <c r="AF433" s="1834"/>
      <c r="AG433" s="1983">
        <v>0</v>
      </c>
      <c r="AH433" s="1983"/>
      <c r="AI433" s="1983"/>
      <c r="AJ433" s="1983"/>
    </row>
    <row r="434" spans="1:36" ht="12.75">
      <c r="D434" s="2061" t="s">
        <v>2018</v>
      </c>
      <c r="E434" s="1833"/>
      <c r="F434" s="1833"/>
      <c r="G434" s="1833"/>
      <c r="H434" s="1833"/>
      <c r="I434" s="1833"/>
      <c r="J434" s="1833"/>
      <c r="K434" s="1833"/>
      <c r="L434" s="1833"/>
      <c r="M434" s="1833"/>
      <c r="N434" s="1833"/>
      <c r="O434" s="1833"/>
      <c r="P434" s="1833"/>
      <c r="Q434" s="1833"/>
      <c r="R434" s="1833"/>
      <c r="S434" s="1833"/>
      <c r="T434" s="1833"/>
      <c r="U434" s="1833"/>
      <c r="V434" s="1833"/>
      <c r="W434" s="1833"/>
      <c r="X434" s="1833"/>
      <c r="Y434" s="1833"/>
      <c r="Z434" s="1833"/>
      <c r="AA434" s="1833"/>
      <c r="AB434" s="1833"/>
      <c r="AC434" s="1833"/>
      <c r="AD434" s="1833"/>
      <c r="AE434" s="1833"/>
      <c r="AF434" s="1834"/>
      <c r="AG434" s="1983">
        <v>40134</v>
      </c>
      <c r="AH434" s="1983"/>
      <c r="AI434" s="1983"/>
      <c r="AJ434" s="1983"/>
    </row>
    <row r="435" spans="1:36" ht="12.75">
      <c r="D435" s="1783" t="s">
        <v>1556</v>
      </c>
      <c r="E435" s="1833"/>
      <c r="F435" s="1833"/>
      <c r="G435" s="1833"/>
      <c r="H435" s="1833"/>
      <c r="I435" s="1833"/>
      <c r="J435" s="1833"/>
      <c r="K435" s="1833"/>
      <c r="L435" s="1833"/>
      <c r="M435" s="1833"/>
      <c r="N435" s="1833"/>
      <c r="O435" s="1833"/>
      <c r="P435" s="1833"/>
      <c r="Q435" s="1833"/>
      <c r="R435" s="1833"/>
      <c r="S435" s="1833"/>
      <c r="T435" s="1833"/>
      <c r="U435" s="1833"/>
      <c r="V435" s="1833"/>
      <c r="W435" s="1833"/>
      <c r="X435" s="1833"/>
      <c r="Y435" s="1833"/>
      <c r="Z435" s="1833"/>
      <c r="AA435" s="1833"/>
      <c r="AB435" s="1833"/>
      <c r="AC435" s="1833"/>
      <c r="AD435" s="1833"/>
      <c r="AE435" s="1833"/>
      <c r="AF435" s="1834"/>
      <c r="AG435" s="1983">
        <v>0</v>
      </c>
      <c r="AH435" s="1983"/>
      <c r="AI435" s="1983"/>
      <c r="AJ435" s="1983"/>
    </row>
    <row r="436" spans="1:36" ht="12.75">
      <c r="D436" s="1783" t="s">
        <v>1558</v>
      </c>
      <c r="E436" s="1833"/>
      <c r="F436" s="1833"/>
      <c r="G436" s="1833"/>
      <c r="H436" s="1833"/>
      <c r="I436" s="1833"/>
      <c r="J436" s="1833"/>
      <c r="K436" s="1833"/>
      <c r="L436" s="1833"/>
      <c r="M436" s="1833"/>
      <c r="N436" s="1833"/>
      <c r="O436" s="1833"/>
      <c r="P436" s="1833"/>
      <c r="Q436" s="1833"/>
      <c r="R436" s="1833"/>
      <c r="S436" s="1833"/>
      <c r="T436" s="1833"/>
      <c r="U436" s="1833"/>
      <c r="V436" s="1833"/>
      <c r="W436" s="1833"/>
      <c r="X436" s="1833"/>
      <c r="Y436" s="1833"/>
      <c r="Z436" s="1833"/>
      <c r="AA436" s="1833"/>
      <c r="AB436" s="1833"/>
      <c r="AC436" s="1833"/>
      <c r="AD436" s="1833"/>
      <c r="AE436" s="1833"/>
      <c r="AF436" s="1834"/>
      <c r="AG436" s="2060">
        <f>AG428+AG432+AG434+AG435</f>
        <v>149164</v>
      </c>
      <c r="AH436" s="2060"/>
      <c r="AI436" s="2060"/>
      <c r="AJ436" s="2060"/>
    </row>
    <row r="437" spans="1:36" ht="13.7" customHeight="1">
      <c r="D437" s="1821" t="s">
        <v>2019</v>
      </c>
      <c r="E437" s="1821"/>
      <c r="F437" s="1821"/>
      <c r="G437" s="1821"/>
      <c r="H437" s="1821"/>
      <c r="I437" s="1821"/>
      <c r="J437" s="1821"/>
      <c r="K437" s="1821"/>
      <c r="L437" s="1821"/>
      <c r="M437" s="1821"/>
      <c r="N437" s="1821"/>
      <c r="O437" s="1821"/>
      <c r="P437" s="1821"/>
      <c r="Q437" s="1821"/>
      <c r="R437" s="1821"/>
      <c r="S437" s="1821"/>
      <c r="T437" s="1821"/>
      <c r="U437" s="1821"/>
      <c r="V437" s="1821"/>
      <c r="W437" s="1821"/>
      <c r="X437" s="1821"/>
      <c r="Y437" s="1821"/>
      <c r="Z437" s="1821"/>
      <c r="AA437" s="1821"/>
      <c r="AB437" s="1821"/>
      <c r="AC437" s="1821"/>
      <c r="AD437" s="1821"/>
      <c r="AE437" s="1821"/>
      <c r="AF437" s="1821"/>
      <c r="AG437" s="1821"/>
      <c r="AH437" s="1821"/>
      <c r="AI437" s="1821"/>
      <c r="AJ437" s="1821"/>
    </row>
    <row r="438" spans="1:36" ht="12.75">
      <c r="D438" s="1822"/>
      <c r="E438" s="1822"/>
      <c r="F438" s="1822"/>
      <c r="G438" s="1822"/>
      <c r="H438" s="1822"/>
      <c r="I438" s="1822"/>
      <c r="J438" s="1822"/>
      <c r="K438" s="1822"/>
      <c r="L438" s="1822"/>
      <c r="M438" s="1822"/>
      <c r="N438" s="1822"/>
      <c r="O438" s="1822"/>
      <c r="P438" s="1822"/>
      <c r="Q438" s="1822"/>
      <c r="R438" s="1822"/>
      <c r="S438" s="1822"/>
      <c r="T438" s="1822"/>
      <c r="U438" s="1822"/>
      <c r="V438" s="1822"/>
      <c r="W438" s="1822"/>
      <c r="X438" s="1822"/>
      <c r="Y438" s="1822"/>
      <c r="Z438" s="1822"/>
      <c r="AA438" s="1822"/>
      <c r="AB438" s="1822"/>
      <c r="AC438" s="1822"/>
      <c r="AD438" s="1822"/>
      <c r="AE438" s="1822"/>
      <c r="AF438" s="1822"/>
      <c r="AG438" s="1822"/>
      <c r="AH438" s="1822"/>
      <c r="AI438" s="1822"/>
      <c r="AJ438" s="1822"/>
    </row>
    <row r="439" spans="1:36" ht="12.75">
      <c r="D439" s="1592"/>
      <c r="E439" s="1592"/>
      <c r="F439" s="1592"/>
      <c r="G439" s="1592"/>
      <c r="H439" s="1592"/>
      <c r="I439" s="1592"/>
      <c r="J439" s="1592"/>
      <c r="K439" s="1592"/>
      <c r="L439" s="1592"/>
      <c r="M439" s="1592"/>
      <c r="N439" s="1592"/>
      <c r="O439" s="1592"/>
      <c r="P439" s="1592"/>
      <c r="Q439" s="1592"/>
      <c r="R439" s="1592"/>
      <c r="S439" s="1592"/>
      <c r="T439" s="1592"/>
      <c r="U439" s="1592"/>
      <c r="V439" s="1592"/>
      <c r="W439" s="1592"/>
      <c r="X439" s="1592"/>
      <c r="Y439" s="1592"/>
      <c r="Z439" s="1592"/>
      <c r="AA439" s="1592"/>
      <c r="AB439" s="1592"/>
      <c r="AC439" s="1592"/>
      <c r="AD439" s="1592"/>
      <c r="AE439" s="1592"/>
      <c r="AF439" s="1592"/>
      <c r="AG439" s="1592"/>
      <c r="AH439" s="1592"/>
      <c r="AI439" s="1592"/>
      <c r="AJ439" s="1592"/>
    </row>
    <row r="440" spans="1:36" ht="12.75" customHeight="1">
      <c r="D440" s="63" t="s">
        <v>1174</v>
      </c>
      <c r="E440" s="511"/>
      <c r="F440" s="511"/>
      <c r="G440" s="511"/>
      <c r="H440" s="511"/>
      <c r="I440" s="511"/>
      <c r="J440" s="511"/>
      <c r="K440" s="511"/>
      <c r="L440" s="511"/>
      <c r="M440" s="511"/>
      <c r="N440" s="511"/>
      <c r="O440" s="511"/>
      <c r="P440" s="511"/>
      <c r="Q440" s="511"/>
      <c r="R440" s="511"/>
      <c r="S440" s="511"/>
      <c r="T440" s="511"/>
      <c r="U440" s="511"/>
      <c r="V440" s="511"/>
      <c r="W440" s="511"/>
      <c r="X440" s="511"/>
      <c r="Y440" s="511"/>
      <c r="Z440" s="511"/>
      <c r="AA440" s="511"/>
      <c r="AB440" s="511"/>
      <c r="AC440" s="1627">
        <f>'Sources and Uses Budget'!B104/Application!AG423</f>
        <v>394630.04217805085</v>
      </c>
      <c r="AD440" s="1627"/>
      <c r="AE440" s="1627"/>
      <c r="AF440" s="1627"/>
      <c r="AG440" s="1995"/>
      <c r="AH440" s="1995"/>
      <c r="AI440" s="1995"/>
      <c r="AJ440" s="1995"/>
    </row>
    <row r="441" spans="1:36" ht="12.75" customHeight="1">
      <c r="D441" s="63" t="s">
        <v>1175</v>
      </c>
      <c r="E441" s="511"/>
      <c r="F441" s="511"/>
      <c r="G441" s="511"/>
      <c r="H441" s="511"/>
      <c r="I441" s="511"/>
      <c r="J441" s="511"/>
      <c r="K441" s="511"/>
      <c r="L441" s="511"/>
      <c r="M441" s="511"/>
      <c r="N441" s="511"/>
      <c r="O441" s="511"/>
      <c r="P441" s="511"/>
      <c r="Q441" s="511"/>
      <c r="R441" s="511"/>
      <c r="S441" s="511"/>
      <c r="T441" s="511"/>
      <c r="U441" s="511"/>
      <c r="V441" s="511"/>
      <c r="W441" s="511"/>
      <c r="X441" s="511"/>
      <c r="Y441" s="511"/>
      <c r="Z441" s="511"/>
      <c r="AA441" s="511"/>
      <c r="AB441" s="511"/>
      <c r="AC441" s="1627">
        <f>'Sources and Uses Budget'!C104/Application!AG423</f>
        <v>394630.04217805085</v>
      </c>
      <c r="AD441" s="1627"/>
      <c r="AE441" s="1627"/>
      <c r="AF441" s="1627"/>
      <c r="AG441" s="1995"/>
      <c r="AH441" s="1995"/>
      <c r="AI441" s="1995"/>
      <c r="AJ441" s="1995"/>
    </row>
    <row r="442" spans="1:36" ht="12.75" customHeight="1">
      <c r="D442" s="623" t="s">
        <v>1183</v>
      </c>
      <c r="E442" s="511"/>
      <c r="F442" s="511"/>
      <c r="G442" s="511"/>
      <c r="H442" s="511"/>
      <c r="I442" s="511"/>
      <c r="J442" s="511"/>
      <c r="K442" s="511"/>
      <c r="L442" s="511"/>
      <c r="M442" s="511"/>
      <c r="N442" s="511"/>
      <c r="O442" s="511"/>
      <c r="P442" s="511"/>
      <c r="Q442" s="511"/>
      <c r="R442" s="511"/>
      <c r="S442" s="511"/>
      <c r="T442" s="511"/>
      <c r="U442" s="511"/>
      <c r="V442" s="511"/>
      <c r="W442" s="511"/>
      <c r="X442" s="511"/>
      <c r="Y442" s="511"/>
      <c r="Z442" s="511"/>
      <c r="AA442" s="511"/>
      <c r="AB442" s="511"/>
      <c r="AC442" s="1627">
        <f>('Sources and Uses Budget'!S106+'Sources and Uses Budget'!T106)/Application!AG423</f>
        <v>357160.89691103913</v>
      </c>
      <c r="AD442" s="1627"/>
      <c r="AE442" s="1627"/>
      <c r="AF442" s="1627"/>
      <c r="AG442" s="609"/>
      <c r="AH442" s="609"/>
      <c r="AI442" s="609"/>
      <c r="AJ442" s="609"/>
    </row>
    <row r="443" spans="1:36" ht="12.75" customHeight="1">
      <c r="D443" s="511"/>
      <c r="E443" s="511"/>
      <c r="F443" s="511"/>
      <c r="G443" s="511"/>
      <c r="H443" s="511"/>
      <c r="I443" s="511"/>
      <c r="J443" s="511"/>
      <c r="K443" s="511"/>
      <c r="L443" s="511"/>
      <c r="M443" s="511"/>
      <c r="N443" s="511"/>
      <c r="O443" s="511"/>
      <c r="P443" s="511"/>
      <c r="Q443" s="511"/>
      <c r="R443" s="511"/>
      <c r="S443" s="511"/>
      <c r="T443" s="511"/>
      <c r="U443" s="511"/>
      <c r="V443" s="511"/>
      <c r="W443" s="511"/>
      <c r="X443" s="511"/>
      <c r="Y443" s="511"/>
      <c r="Z443" s="511"/>
      <c r="AA443" s="511"/>
      <c r="AB443" s="511"/>
      <c r="AC443" s="1231"/>
      <c r="AD443" s="511"/>
      <c r="AE443" s="511"/>
      <c r="AF443" s="511"/>
      <c r="AG443" s="511"/>
      <c r="AH443" s="511"/>
      <c r="AI443" s="511"/>
    </row>
    <row r="444" spans="1:36" ht="12.75" customHeight="1">
      <c r="A444" s="63" t="s">
        <v>169</v>
      </c>
      <c r="D444" s="63" t="s">
        <v>236</v>
      </c>
      <c r="E444" s="511"/>
      <c r="F444" s="511"/>
      <c r="G444" s="511"/>
      <c r="H444" s="511"/>
      <c r="I444" s="511"/>
      <c r="J444" s="511"/>
      <c r="K444" s="511"/>
      <c r="L444" s="511"/>
      <c r="M444" s="511"/>
      <c r="N444" s="511"/>
      <c r="O444" s="511"/>
      <c r="P444" s="511"/>
      <c r="Q444" s="511"/>
      <c r="R444" s="511"/>
      <c r="S444" s="511"/>
      <c r="T444" s="511"/>
      <c r="U444" s="511"/>
      <c r="V444" s="511"/>
      <c r="W444" s="511"/>
      <c r="X444" s="511"/>
      <c r="Y444" s="511"/>
      <c r="Z444" s="511"/>
      <c r="AA444" s="511"/>
      <c r="AB444" s="511"/>
      <c r="AC444" s="511"/>
      <c r="AD444" s="511"/>
      <c r="AE444" s="511"/>
      <c r="AF444" s="511"/>
      <c r="AG444" s="511"/>
      <c r="AH444" s="511"/>
      <c r="AI444" s="511"/>
    </row>
    <row r="445" spans="1:36" ht="12.75" customHeight="1">
      <c r="D445" s="516" t="s">
        <v>245</v>
      </c>
      <c r="E445" s="511"/>
      <c r="F445" s="511"/>
      <c r="G445" s="511"/>
      <c r="H445" s="511"/>
      <c r="I445" s="511"/>
      <c r="J445" s="511"/>
      <c r="K445" s="511"/>
      <c r="L445" s="511"/>
      <c r="M445" s="511"/>
      <c r="N445" s="511"/>
      <c r="O445" s="511"/>
      <c r="P445" s="511"/>
      <c r="Q445" s="511"/>
      <c r="R445" s="511"/>
      <c r="S445" s="511"/>
      <c r="T445" s="511"/>
      <c r="U445" s="511"/>
      <c r="V445" s="511"/>
      <c r="W445" s="511"/>
      <c r="X445" s="511"/>
      <c r="Y445" s="511"/>
      <c r="Z445" s="511"/>
      <c r="AA445" s="511"/>
      <c r="AB445" s="511"/>
      <c r="AC445" s="511"/>
      <c r="AD445" s="511"/>
      <c r="AE445" s="511"/>
      <c r="AF445" s="511"/>
      <c r="AG445" s="511"/>
      <c r="AH445" s="511"/>
      <c r="AI445" s="511"/>
    </row>
    <row r="446" spans="1:36" ht="12.75" customHeight="1">
      <c r="D446" s="517" t="s">
        <v>770</v>
      </c>
      <c r="E446" s="511"/>
      <c r="F446" s="511"/>
      <c r="G446" s="511"/>
      <c r="H446" s="511"/>
      <c r="I446" s="511"/>
      <c r="J446" s="511"/>
      <c r="K446" s="511"/>
      <c r="L446" s="511"/>
      <c r="M446" s="511"/>
      <c r="N446" s="511"/>
      <c r="O446" s="511"/>
      <c r="P446" s="511"/>
      <c r="Q446" s="511"/>
      <c r="R446" s="511"/>
      <c r="S446" s="511"/>
      <c r="T446" s="511"/>
      <c r="U446" s="511"/>
      <c r="V446" s="511"/>
      <c r="W446" s="511"/>
      <c r="X446" s="511"/>
      <c r="Y446" s="511"/>
      <c r="Z446" s="511"/>
      <c r="AA446" s="511"/>
      <c r="AB446" s="511"/>
      <c r="AC446" s="511"/>
      <c r="AD446" s="511"/>
      <c r="AE446" s="511"/>
      <c r="AF446" s="511"/>
      <c r="AG446" s="511"/>
      <c r="AH446" s="511"/>
      <c r="AI446" s="511"/>
    </row>
    <row r="447" spans="1:36" ht="12.75" customHeight="1">
      <c r="D447" s="516" t="s">
        <v>246</v>
      </c>
      <c r="E447" s="511"/>
      <c r="F447" s="511"/>
      <c r="G447" s="511"/>
      <c r="H447" s="511"/>
      <c r="I447" s="511"/>
      <c r="J447" s="511"/>
      <c r="K447" s="511"/>
      <c r="L447" s="511"/>
      <c r="M447" s="511"/>
      <c r="N447" s="511"/>
      <c r="O447" s="511"/>
      <c r="P447" s="511"/>
      <c r="Q447" s="511"/>
      <c r="R447" s="511"/>
      <c r="S447" s="511"/>
      <c r="T447" s="511"/>
      <c r="U447" s="511"/>
      <c r="V447" s="511"/>
      <c r="W447" s="511"/>
      <c r="X447" s="511"/>
      <c r="Y447" s="511"/>
      <c r="Z447" s="511"/>
      <c r="AA447" s="511"/>
      <c r="AB447" s="511"/>
      <c r="AC447" s="511"/>
      <c r="AD447" s="511"/>
      <c r="AE447" s="511"/>
      <c r="AF447" s="511"/>
      <c r="AG447" s="511"/>
      <c r="AH447" s="511"/>
      <c r="AI447" s="511"/>
    </row>
    <row r="448" spans="1:36" ht="12.75" customHeight="1">
      <c r="D448" s="516" t="s">
        <v>242</v>
      </c>
      <c r="E448" s="511"/>
      <c r="F448" s="511"/>
      <c r="G448" s="511"/>
      <c r="H448" s="511"/>
      <c r="I448" s="511"/>
      <c r="J448" s="511"/>
      <c r="K448" s="511"/>
      <c r="L448" s="511"/>
      <c r="M448" s="511"/>
      <c r="N448" s="511"/>
      <c r="O448" s="511"/>
      <c r="P448" s="511"/>
      <c r="Q448" s="511"/>
      <c r="R448" s="511"/>
      <c r="S448" s="511"/>
      <c r="T448" s="511"/>
      <c r="U448" s="511"/>
      <c r="V448" s="511"/>
      <c r="W448" s="511"/>
      <c r="X448" s="511"/>
      <c r="Y448" s="511"/>
      <c r="Z448" s="511"/>
      <c r="AA448" s="511"/>
      <c r="AB448" s="511"/>
      <c r="AC448" s="511"/>
      <c r="AD448" s="511"/>
      <c r="AE448" s="511"/>
      <c r="AF448" s="511"/>
      <c r="AG448" s="511"/>
      <c r="AH448" s="511"/>
      <c r="AI448" s="511"/>
    </row>
    <row r="449" spans="1:96" ht="12.75" customHeight="1">
      <c r="D449" s="511"/>
      <c r="E449" s="511"/>
      <c r="F449" s="511"/>
      <c r="G449" s="511"/>
      <c r="H449" s="511"/>
      <c r="I449" s="511"/>
      <c r="J449" s="511"/>
      <c r="K449" s="511"/>
      <c r="L449" s="511"/>
      <c r="M449" s="511"/>
      <c r="N449" s="511"/>
      <c r="O449" s="511"/>
      <c r="P449" s="511"/>
      <c r="Q449" s="511"/>
      <c r="R449" s="511"/>
      <c r="S449" s="511"/>
      <c r="T449" s="511"/>
      <c r="U449" s="511"/>
      <c r="V449" s="511"/>
      <c r="W449" s="511"/>
      <c r="X449" s="511"/>
      <c r="Y449" s="511"/>
      <c r="Z449" s="511"/>
      <c r="AA449" s="511"/>
      <c r="AB449" s="511"/>
      <c r="AC449" s="511"/>
      <c r="AD449" s="511"/>
      <c r="AE449" s="511"/>
      <c r="AF449" s="511"/>
      <c r="AG449" s="511"/>
      <c r="AH449" s="511"/>
      <c r="AI449" s="511"/>
    </row>
    <row r="450" spans="1:96" ht="12.75" customHeight="1">
      <c r="A450" s="341"/>
      <c r="B450" s="341"/>
      <c r="C450" s="341"/>
      <c r="D450" s="519" t="s">
        <v>244</v>
      </c>
      <c r="E450" s="516"/>
      <c r="F450" s="516"/>
      <c r="G450" s="516"/>
      <c r="H450" s="516"/>
      <c r="I450" s="516"/>
      <c r="J450" s="516"/>
      <c r="K450" s="516"/>
      <c r="L450" s="516"/>
      <c r="M450" s="516"/>
      <c r="N450" s="516"/>
      <c r="O450" s="516"/>
      <c r="P450" s="516"/>
      <c r="Q450" s="516"/>
      <c r="R450" s="516"/>
      <c r="S450" s="516"/>
      <c r="T450" s="516"/>
      <c r="U450" s="516"/>
      <c r="V450" s="516"/>
      <c r="W450" s="516"/>
      <c r="X450" s="516"/>
      <c r="Y450" s="516"/>
      <c r="Z450" s="516"/>
      <c r="AA450" s="516"/>
      <c r="AB450" s="516"/>
      <c r="AC450" s="516"/>
      <c r="AD450" s="516"/>
      <c r="AE450" s="516"/>
      <c r="AF450" s="516"/>
      <c r="AG450" s="516"/>
      <c r="AH450" s="516"/>
      <c r="AI450" s="516"/>
      <c r="AJ450" s="341"/>
      <c r="AK450" s="341"/>
      <c r="AL450" s="341"/>
    </row>
    <row r="451" spans="1:96" ht="12.75" customHeight="1">
      <c r="A451" s="341"/>
      <c r="B451" s="341"/>
      <c r="C451" s="341"/>
      <c r="D451" s="1843" t="s">
        <v>237</v>
      </c>
      <c r="E451" s="1844"/>
      <c r="F451" s="1844"/>
      <c r="G451" s="1844"/>
      <c r="H451" s="1844"/>
      <c r="I451" s="1844"/>
      <c r="J451" s="1844"/>
      <c r="K451" s="1844"/>
      <c r="L451" s="1844"/>
      <c r="M451" s="1844"/>
      <c r="N451" s="1844"/>
      <c r="O451" s="1844"/>
      <c r="P451" s="1844"/>
      <c r="Q451" s="1844"/>
      <c r="R451" s="1844"/>
      <c r="S451" s="1844"/>
      <c r="T451" s="1844"/>
      <c r="U451" s="1844"/>
      <c r="V451" s="1845"/>
      <c r="W451" s="1974" t="s">
        <v>136</v>
      </c>
      <c r="X451" s="1975"/>
      <c r="Y451" s="1976"/>
      <c r="Z451" s="516"/>
      <c r="AA451" s="516"/>
      <c r="AB451" s="516"/>
      <c r="AC451" s="516"/>
      <c r="AD451" s="516"/>
      <c r="AE451" s="516"/>
      <c r="AF451" s="516"/>
      <c r="AG451" s="516"/>
      <c r="AH451" s="516"/>
      <c r="AI451" s="516"/>
      <c r="AJ451" s="341"/>
      <c r="AK451" s="341"/>
      <c r="AL451" s="341"/>
    </row>
    <row r="452" spans="1:96" ht="12.75" customHeight="1">
      <c r="A452" s="341"/>
      <c r="B452" s="341"/>
      <c r="C452" s="341"/>
      <c r="D452" s="1843" t="s">
        <v>238</v>
      </c>
      <c r="E452" s="1844"/>
      <c r="F452" s="1844"/>
      <c r="G452" s="1844"/>
      <c r="H452" s="1844"/>
      <c r="I452" s="1844"/>
      <c r="J452" s="1844"/>
      <c r="K452" s="1844"/>
      <c r="L452" s="1844"/>
      <c r="M452" s="1844"/>
      <c r="N452" s="1844"/>
      <c r="O452" s="1844"/>
      <c r="P452" s="1844"/>
      <c r="Q452" s="1844"/>
      <c r="R452" s="1844"/>
      <c r="S452" s="1844"/>
      <c r="T452" s="1844"/>
      <c r="U452" s="1844"/>
      <c r="V452" s="1845"/>
      <c r="W452" s="1974" t="s">
        <v>136</v>
      </c>
      <c r="X452" s="1975"/>
      <c r="Y452" s="1976"/>
      <c r="Z452" s="516"/>
      <c r="AA452" s="516"/>
      <c r="AB452" s="516"/>
      <c r="AC452" s="516"/>
      <c r="AD452" s="516"/>
      <c r="AE452" s="516"/>
      <c r="AF452" s="516"/>
      <c r="AG452" s="516"/>
      <c r="AH452" s="516"/>
      <c r="AI452" s="516"/>
      <c r="AJ452" s="341"/>
      <c r="AK452" s="341"/>
      <c r="AL452" s="341"/>
    </row>
    <row r="453" spans="1:96" ht="12.75" customHeight="1">
      <c r="A453" s="341"/>
      <c r="B453" s="341"/>
      <c r="C453" s="341"/>
      <c r="D453" s="1843" t="s">
        <v>239</v>
      </c>
      <c r="E453" s="1844"/>
      <c r="F453" s="1844"/>
      <c r="G453" s="1844"/>
      <c r="H453" s="1844"/>
      <c r="I453" s="1844"/>
      <c r="J453" s="1844"/>
      <c r="K453" s="1844"/>
      <c r="L453" s="1844"/>
      <c r="M453" s="1844"/>
      <c r="N453" s="1844"/>
      <c r="O453" s="1844"/>
      <c r="P453" s="1844"/>
      <c r="Q453" s="1844"/>
      <c r="R453" s="1844"/>
      <c r="S453" s="1844"/>
      <c r="T453" s="1844"/>
      <c r="U453" s="1844"/>
      <c r="V453" s="1845"/>
      <c r="W453" s="1974" t="s">
        <v>136</v>
      </c>
      <c r="X453" s="1975"/>
      <c r="Y453" s="1976"/>
      <c r="Z453" s="516"/>
      <c r="AA453" s="516"/>
      <c r="AB453" s="516"/>
      <c r="AC453" s="516"/>
      <c r="AD453" s="516"/>
      <c r="AE453" s="516"/>
      <c r="AF453" s="516"/>
      <c r="AG453" s="516"/>
      <c r="AH453" s="516"/>
      <c r="AI453" s="516"/>
      <c r="AJ453" s="341"/>
      <c r="AK453" s="341"/>
      <c r="AL453" s="341"/>
    </row>
    <row r="454" spans="1:96" ht="12.75" customHeight="1">
      <c r="A454" s="341"/>
      <c r="B454" s="341"/>
      <c r="C454" s="341"/>
      <c r="D454" s="1843" t="s">
        <v>243</v>
      </c>
      <c r="E454" s="1844"/>
      <c r="F454" s="1844"/>
      <c r="G454" s="1844"/>
      <c r="H454" s="1844"/>
      <c r="I454" s="1844"/>
      <c r="J454" s="1844"/>
      <c r="K454" s="1844"/>
      <c r="L454" s="1844"/>
      <c r="M454" s="1844"/>
      <c r="N454" s="1844"/>
      <c r="O454" s="1844"/>
      <c r="P454" s="1844"/>
      <c r="Q454" s="1844"/>
      <c r="R454" s="1844"/>
      <c r="S454" s="1844"/>
      <c r="T454" s="1844"/>
      <c r="U454" s="1844"/>
      <c r="V454" s="1845"/>
      <c r="W454" s="1974" t="s">
        <v>136</v>
      </c>
      <c r="X454" s="1975"/>
      <c r="Y454" s="1976"/>
      <c r="Z454" s="516"/>
      <c r="AA454" s="516"/>
      <c r="AB454" s="516"/>
      <c r="AC454" s="516"/>
      <c r="AD454" s="516"/>
      <c r="AE454" s="516"/>
      <c r="AF454" s="516"/>
      <c r="AG454" s="516"/>
      <c r="AH454" s="516"/>
      <c r="AI454" s="516"/>
      <c r="AJ454" s="341"/>
      <c r="AK454" s="341"/>
      <c r="AL454" s="341"/>
    </row>
    <row r="455" spans="1:96" ht="12.75" customHeight="1">
      <c r="A455" s="341"/>
      <c r="B455" s="341"/>
      <c r="C455" s="341"/>
      <c r="D455" s="1996" t="s">
        <v>1253</v>
      </c>
      <c r="E455" s="1844"/>
      <c r="F455" s="1844"/>
      <c r="G455" s="1844"/>
      <c r="H455" s="1844"/>
      <c r="I455" s="1844"/>
      <c r="J455" s="1844"/>
      <c r="K455" s="1844"/>
      <c r="L455" s="1844"/>
      <c r="M455" s="1844"/>
      <c r="N455" s="1844"/>
      <c r="O455" s="1844"/>
      <c r="P455" s="1844"/>
      <c r="Q455" s="1844"/>
      <c r="R455" s="1844"/>
      <c r="S455" s="1844"/>
      <c r="T455" s="1844"/>
      <c r="U455" s="1844"/>
      <c r="V455" s="1845"/>
      <c r="W455" s="1974" t="s">
        <v>136</v>
      </c>
      <c r="X455" s="1975"/>
      <c r="Y455" s="1976"/>
      <c r="Z455" s="516"/>
      <c r="AA455" s="516"/>
      <c r="AB455" s="516"/>
      <c r="AC455" s="516"/>
      <c r="AD455" s="516"/>
      <c r="AE455" s="516"/>
      <c r="AF455" s="516"/>
      <c r="AG455" s="516"/>
      <c r="AH455" s="516"/>
      <c r="AI455" s="516"/>
      <c r="AJ455" s="341"/>
      <c r="AK455" s="341"/>
      <c r="AL455" s="341"/>
    </row>
    <row r="456" spans="1:96" ht="12.75" customHeight="1">
      <c r="A456" s="341"/>
      <c r="B456" s="341"/>
      <c r="C456" s="341"/>
      <c r="D456" s="1843" t="s">
        <v>247</v>
      </c>
      <c r="E456" s="1844"/>
      <c r="F456" s="1844"/>
      <c r="G456" s="1844"/>
      <c r="H456" s="1844"/>
      <c r="I456" s="1844"/>
      <c r="J456" s="1844"/>
      <c r="K456" s="1844"/>
      <c r="L456" s="1844"/>
      <c r="M456" s="1844"/>
      <c r="N456" s="1844"/>
      <c r="O456" s="1844"/>
      <c r="P456" s="1844"/>
      <c r="Q456" s="1844"/>
      <c r="R456" s="1844"/>
      <c r="S456" s="1844"/>
      <c r="T456" s="1844"/>
      <c r="U456" s="1844"/>
      <c r="V456" s="1845"/>
      <c r="W456" s="1974" t="s">
        <v>136</v>
      </c>
      <c r="X456" s="1975"/>
      <c r="Y456" s="1976"/>
      <c r="Z456" s="516"/>
      <c r="AA456" s="516"/>
      <c r="AB456" s="516"/>
      <c r="AC456" s="516"/>
      <c r="AD456" s="516"/>
      <c r="AE456" s="516"/>
      <c r="AF456" s="516"/>
      <c r="AG456" s="516"/>
      <c r="AH456" s="516"/>
      <c r="AI456" s="516"/>
      <c r="AJ456" s="341"/>
      <c r="AK456" s="341"/>
      <c r="AL456" s="341"/>
    </row>
    <row r="457" spans="1:96" ht="12.75" customHeight="1">
      <c r="A457" s="937"/>
      <c r="B457" s="937"/>
      <c r="C457" s="937"/>
      <c r="D457" s="1996" t="s">
        <v>1476</v>
      </c>
      <c r="E457" s="2067"/>
      <c r="F457" s="2067"/>
      <c r="G457" s="2067"/>
      <c r="H457" s="2067"/>
      <c r="I457" s="2067"/>
      <c r="J457" s="2067"/>
      <c r="K457" s="2067"/>
      <c r="L457" s="2067"/>
      <c r="M457" s="2067"/>
      <c r="N457" s="2067"/>
      <c r="O457" s="2067"/>
      <c r="P457" s="2067"/>
      <c r="Q457" s="2067"/>
      <c r="R457" s="2067"/>
      <c r="S457" s="2067"/>
      <c r="T457" s="2067"/>
      <c r="U457" s="2067"/>
      <c r="V457" s="2068"/>
      <c r="W457" s="2070" t="s">
        <v>136</v>
      </c>
      <c r="X457" s="2071"/>
      <c r="Y457" s="2072"/>
      <c r="Z457" s="938"/>
      <c r="AA457" s="938"/>
      <c r="AB457" s="938"/>
      <c r="AC457" s="938"/>
      <c r="AD457" s="939"/>
      <c r="AE457" s="939"/>
      <c r="AF457" s="939"/>
      <c r="AG457" s="939"/>
      <c r="AH457" s="939"/>
      <c r="AI457" s="939"/>
      <c r="AJ457" s="609"/>
      <c r="AM457" s="940"/>
      <c r="AN457" s="940"/>
      <c r="AO457" s="940"/>
      <c r="AP457" s="940"/>
      <c r="AQ457" s="940"/>
      <c r="AR457" s="940"/>
      <c r="AS457" s="940"/>
      <c r="AT457" s="940"/>
      <c r="AU457" s="940"/>
      <c r="AV457" s="940"/>
      <c r="AW457" s="940"/>
      <c r="AX457" s="940"/>
      <c r="AY457" s="940"/>
      <c r="AZ457" s="940"/>
      <c r="BA457" s="940"/>
      <c r="BB457" s="940"/>
      <c r="BC457" s="940"/>
      <c r="BD457" s="940"/>
      <c r="BE457" s="940"/>
      <c r="BF457" s="940"/>
      <c r="BG457" s="940"/>
      <c r="BH457" s="940"/>
      <c r="BI457" s="940"/>
      <c r="BJ457" s="940"/>
      <c r="BK457" s="940"/>
      <c r="BL457" s="940"/>
      <c r="BM457" s="940"/>
      <c r="BN457" s="940"/>
      <c r="BO457" s="940"/>
      <c r="BP457" s="940"/>
      <c r="BQ457" s="940"/>
      <c r="BR457" s="940"/>
      <c r="BS457" s="940"/>
      <c r="BT457" s="940"/>
      <c r="BU457" s="940"/>
      <c r="BV457" s="940"/>
      <c r="BW457" s="940"/>
      <c r="BX457" s="940"/>
      <c r="BY457" s="940"/>
      <c r="BZ457" s="940"/>
      <c r="CA457" s="940"/>
      <c r="CB457" s="940"/>
      <c r="CC457" s="940"/>
      <c r="CD457" s="940"/>
      <c r="CE457" s="940"/>
      <c r="CF457" s="940"/>
      <c r="CG457" s="940"/>
      <c r="CH457" s="940"/>
      <c r="CI457" s="940"/>
      <c r="CJ457" s="940"/>
      <c r="CK457" s="940"/>
      <c r="CL457" s="940"/>
      <c r="CM457" s="940"/>
      <c r="CN457" s="940"/>
      <c r="CO457" s="940"/>
      <c r="CP457" s="940"/>
      <c r="CQ457" s="940"/>
      <c r="CR457" s="940"/>
    </row>
    <row r="458" spans="1:96" ht="12.75" customHeight="1">
      <c r="A458" s="341"/>
      <c r="B458" s="341"/>
      <c r="C458" s="341"/>
      <c r="D458" s="684" t="s">
        <v>312</v>
      </c>
      <c r="E458" s="685"/>
      <c r="F458" s="686"/>
      <c r="G458" s="2085"/>
      <c r="H458" s="2086"/>
      <c r="I458" s="2086"/>
      <c r="J458" s="2086"/>
      <c r="K458" s="2086"/>
      <c r="L458" s="2086"/>
      <c r="M458" s="2086"/>
      <c r="N458" s="2086"/>
      <c r="O458" s="2086"/>
      <c r="P458" s="2086"/>
      <c r="Q458" s="2086"/>
      <c r="R458" s="2086"/>
      <c r="S458" s="2086"/>
      <c r="T458" s="2086"/>
      <c r="U458" s="2086"/>
      <c r="V458" s="2087"/>
      <c r="W458" s="1974" t="s">
        <v>136</v>
      </c>
      <c r="X458" s="1975"/>
      <c r="Y458" s="1976"/>
      <c r="Z458" s="516"/>
      <c r="AA458" s="516"/>
      <c r="AB458" s="516"/>
      <c r="AC458" s="516"/>
      <c r="AD458" s="516"/>
      <c r="AE458" s="516"/>
      <c r="AF458" s="516"/>
      <c r="AG458" s="516"/>
      <c r="AH458" s="516"/>
      <c r="AI458" s="516"/>
      <c r="AJ458" s="341"/>
      <c r="AK458" s="341"/>
      <c r="AL458" s="341"/>
    </row>
    <row r="459" spans="1:96" ht="12.75" customHeight="1">
      <c r="A459" s="341"/>
      <c r="B459" s="341"/>
      <c r="C459" s="341"/>
      <c r="D459" s="715" t="s">
        <v>1477</v>
      </c>
      <c r="E459" s="687"/>
      <c r="F459" s="687"/>
      <c r="G459" s="519"/>
      <c r="H459" s="519"/>
      <c r="I459" s="519"/>
      <c r="J459" s="519"/>
      <c r="K459" s="519"/>
      <c r="L459" s="519"/>
      <c r="M459" s="519"/>
      <c r="N459" s="519"/>
      <c r="O459" s="519"/>
      <c r="P459" s="519"/>
      <c r="Q459" s="519"/>
      <c r="R459" s="519"/>
      <c r="S459" s="519"/>
      <c r="T459" s="519"/>
      <c r="U459" s="519"/>
      <c r="V459" s="519"/>
      <c r="W459" s="677"/>
      <c r="X459" s="677"/>
      <c r="Y459" s="678"/>
      <c r="Z459" s="516"/>
      <c r="AA459" s="516"/>
      <c r="AB459" s="516"/>
      <c r="AC459" s="516"/>
      <c r="AD459" s="516"/>
      <c r="AE459" s="516"/>
      <c r="AF459" s="516"/>
      <c r="AG459" s="516"/>
      <c r="AH459" s="516"/>
      <c r="AI459" s="516"/>
      <c r="AJ459" s="341"/>
      <c r="AK459" s="341"/>
      <c r="AL459" s="341"/>
    </row>
    <row r="460" spans="1:96" ht="12.75" customHeight="1">
      <c r="A460" s="341"/>
      <c r="B460" s="341"/>
      <c r="C460" s="341"/>
      <c r="D460" s="688"/>
      <c r="E460" s="689"/>
      <c r="F460" s="689"/>
      <c r="G460" s="689"/>
      <c r="H460" s="689"/>
      <c r="I460" s="689"/>
      <c r="J460" s="689"/>
      <c r="K460" s="689"/>
      <c r="L460" s="689"/>
      <c r="M460" s="689"/>
      <c r="N460" s="689"/>
      <c r="O460" s="689"/>
      <c r="P460" s="689"/>
      <c r="Q460" s="689"/>
      <c r="R460" s="689"/>
      <c r="S460" s="689"/>
      <c r="T460" s="689"/>
      <c r="U460" s="689"/>
      <c r="V460" s="689"/>
      <c r="W460" s="690"/>
      <c r="X460" s="690"/>
      <c r="Y460" s="691"/>
      <c r="Z460" s="516"/>
      <c r="AA460" s="516"/>
      <c r="AB460" s="516"/>
      <c r="AC460" s="516"/>
      <c r="AD460" s="516"/>
      <c r="AE460" s="516"/>
      <c r="AF460" s="516"/>
      <c r="AG460" s="516"/>
      <c r="AH460" s="516"/>
      <c r="AI460" s="516"/>
      <c r="AJ460" s="341"/>
      <c r="AK460" s="341"/>
      <c r="AL460" s="341"/>
      <c r="AM460" s="75"/>
      <c r="AN460" s="75"/>
      <c r="AO460" s="75"/>
      <c r="AP460" s="75"/>
      <c r="AQ460" s="75"/>
      <c r="AR460" s="75"/>
      <c r="AS460" s="75"/>
      <c r="AT460" s="75"/>
      <c r="AU460" s="75"/>
      <c r="AV460" s="75"/>
      <c r="AW460" s="75"/>
      <c r="AX460" s="75"/>
      <c r="AY460" s="75"/>
      <c r="AZ460" s="75"/>
      <c r="BA460" s="75"/>
      <c r="BB460" s="75"/>
      <c r="BC460" s="75"/>
      <c r="BD460" s="75"/>
      <c r="BE460" s="75"/>
      <c r="BF460" s="75"/>
      <c r="BG460" s="75"/>
      <c r="BH460" s="75"/>
      <c r="BI460" s="75"/>
      <c r="BJ460" s="75"/>
      <c r="BK460" s="75"/>
      <c r="BL460" s="75"/>
      <c r="BM460" s="75"/>
      <c r="BN460" s="75"/>
      <c r="BO460" s="75"/>
      <c r="BP460" s="75"/>
      <c r="BQ460" s="75"/>
      <c r="BR460" s="75"/>
      <c r="BS460" s="75"/>
      <c r="BT460" s="75"/>
      <c r="BU460" s="75"/>
      <c r="BV460" s="75"/>
      <c r="BW460" s="75"/>
      <c r="BX460" s="75"/>
      <c r="BY460" s="75"/>
      <c r="BZ460" s="75"/>
      <c r="CA460" s="75"/>
      <c r="CB460" s="75"/>
      <c r="CC460" s="75"/>
      <c r="CD460" s="75"/>
      <c r="CE460" s="75"/>
      <c r="CF460" s="75"/>
      <c r="CG460" s="75"/>
      <c r="CH460" s="75"/>
      <c r="CI460" s="75"/>
      <c r="CJ460" s="75"/>
      <c r="CK460" s="75"/>
      <c r="CL460" s="75"/>
      <c r="CM460" s="75"/>
      <c r="CN460" s="75"/>
      <c r="CO460" s="75"/>
      <c r="CP460" s="75"/>
      <c r="CQ460" s="75"/>
      <c r="CR460" s="75"/>
    </row>
    <row r="461" spans="1:96" ht="13.9" customHeight="1">
      <c r="A461" s="341"/>
      <c r="B461" s="341"/>
      <c r="C461" s="341"/>
      <c r="D461" s="688"/>
      <c r="E461" s="689"/>
      <c r="F461" s="689"/>
      <c r="G461" s="689"/>
      <c r="H461" s="689"/>
      <c r="I461" s="689"/>
      <c r="J461" s="689"/>
      <c r="K461" s="689"/>
      <c r="L461" s="689"/>
      <c r="M461" s="689"/>
      <c r="N461" s="689"/>
      <c r="O461" s="689"/>
      <c r="P461" s="689"/>
      <c r="Q461" s="689"/>
      <c r="R461" s="689"/>
      <c r="S461" s="689"/>
      <c r="T461" s="689"/>
      <c r="U461" s="689"/>
      <c r="V461" s="689"/>
      <c r="W461" s="690"/>
      <c r="X461" s="690"/>
      <c r="Y461" s="691"/>
      <c r="Z461" s="516"/>
      <c r="AA461" s="516"/>
      <c r="AB461" s="516"/>
      <c r="AC461" s="516"/>
      <c r="AD461" s="516"/>
      <c r="AE461" s="516"/>
      <c r="AF461" s="516"/>
      <c r="AG461" s="516"/>
      <c r="AH461" s="516"/>
      <c r="AI461" s="516"/>
      <c r="AJ461" s="341"/>
      <c r="AK461" s="341"/>
      <c r="AL461" s="341"/>
      <c r="AM461" s="72"/>
      <c r="AN461" s="72"/>
      <c r="AO461" s="72"/>
      <c r="AP461" s="72"/>
      <c r="AQ461" s="72"/>
      <c r="AR461" s="72"/>
      <c r="AS461" s="72"/>
      <c r="AT461" s="72"/>
      <c r="AU461" s="72"/>
      <c r="AV461" s="72"/>
      <c r="AW461" s="72"/>
      <c r="AX461" s="72"/>
      <c r="AY461" s="72"/>
      <c r="AZ461" s="72"/>
      <c r="BA461" s="72"/>
      <c r="BB461" s="72"/>
      <c r="BC461" s="72"/>
      <c r="BD461" s="72"/>
      <c r="BE461" s="72"/>
      <c r="BF461" s="72"/>
      <c r="BG461" s="72"/>
      <c r="BH461" s="72"/>
      <c r="BI461" s="72"/>
      <c r="BJ461" s="72"/>
      <c r="BK461" s="72"/>
      <c r="BL461" s="72"/>
      <c r="BM461" s="72"/>
      <c r="BN461" s="72"/>
      <c r="BO461" s="72"/>
      <c r="BP461" s="72"/>
      <c r="BQ461" s="72"/>
      <c r="BR461" s="72"/>
      <c r="BS461" s="72"/>
      <c r="BT461" s="72"/>
      <c r="BU461" s="72"/>
      <c r="BV461" s="72"/>
      <c r="BW461" s="72"/>
      <c r="BX461" s="72"/>
      <c r="BY461" s="72"/>
      <c r="BZ461" s="72"/>
      <c r="CA461" s="72"/>
      <c r="CB461" s="72"/>
      <c r="CC461" s="72"/>
      <c r="CD461" s="72"/>
      <c r="CE461" s="72"/>
      <c r="CF461" s="72"/>
      <c r="CG461" s="72"/>
      <c r="CH461" s="72"/>
      <c r="CI461" s="72"/>
      <c r="CJ461" s="72"/>
      <c r="CK461" s="72"/>
      <c r="CL461" s="72"/>
      <c r="CM461" s="72"/>
      <c r="CN461" s="72"/>
      <c r="CO461" s="72"/>
      <c r="CP461" s="72"/>
      <c r="CQ461" s="72"/>
      <c r="CR461" s="72"/>
    </row>
    <row r="462" spans="1:96" ht="12.75">
      <c r="A462" s="341"/>
      <c r="B462" s="341"/>
      <c r="C462" s="341"/>
      <c r="D462" s="1980" t="s">
        <v>240</v>
      </c>
      <c r="E462" s="1981"/>
      <c r="F462" s="1981"/>
      <c r="G462" s="1981"/>
      <c r="H462" s="1981"/>
      <c r="I462" s="1981"/>
      <c r="J462" s="1981"/>
      <c r="K462" s="1981"/>
      <c r="L462" s="1981"/>
      <c r="M462" s="1981"/>
      <c r="N462" s="1981"/>
      <c r="O462" s="1981"/>
      <c r="P462" s="1981"/>
      <c r="Q462" s="1981"/>
      <c r="R462" s="1981"/>
      <c r="S462" s="1981"/>
      <c r="T462" s="1981"/>
      <c r="U462" s="1981"/>
      <c r="V462" s="1981"/>
      <c r="W462" s="2057"/>
      <c r="X462" s="2057"/>
      <c r="Y462" s="2058"/>
      <c r="Z462" s="516"/>
      <c r="AA462" s="516"/>
      <c r="AB462" s="516"/>
      <c r="AC462" s="516"/>
      <c r="AD462" s="516"/>
      <c r="AE462" s="516"/>
      <c r="AF462" s="516"/>
      <c r="AG462" s="516"/>
      <c r="AH462" s="516"/>
      <c r="AI462" s="516"/>
      <c r="AJ462" s="341"/>
      <c r="AK462" s="341"/>
      <c r="AL462" s="341"/>
      <c r="AM462" s="72"/>
      <c r="AN462" s="72"/>
      <c r="AO462" s="72"/>
      <c r="AP462" s="72"/>
      <c r="AQ462" s="72"/>
      <c r="AR462" s="72"/>
      <c r="AS462" s="72"/>
      <c r="AT462" s="72"/>
      <c r="AU462" s="72"/>
      <c r="AV462" s="72"/>
      <c r="AW462" s="72"/>
      <c r="AX462" s="72"/>
      <c r="AY462" s="72"/>
      <c r="AZ462" s="72"/>
      <c r="BA462" s="72"/>
      <c r="BB462" s="72"/>
      <c r="BC462" s="72"/>
      <c r="BD462" s="72"/>
      <c r="BE462" s="72"/>
      <c r="BF462" s="72"/>
      <c r="BG462" s="72"/>
      <c r="BH462" s="72"/>
      <c r="BI462" s="72"/>
      <c r="BJ462" s="72"/>
      <c r="BK462" s="72"/>
      <c r="BL462" s="72"/>
      <c r="BM462" s="72"/>
      <c r="BN462" s="72"/>
      <c r="BO462" s="72"/>
      <c r="BP462" s="72"/>
      <c r="BQ462" s="72"/>
      <c r="BR462" s="72"/>
      <c r="BS462" s="72"/>
      <c r="BT462" s="72"/>
      <c r="BU462" s="72"/>
      <c r="BV462" s="72"/>
      <c r="BW462" s="72"/>
      <c r="BX462" s="72"/>
      <c r="BY462" s="72"/>
      <c r="BZ462" s="72"/>
      <c r="CA462" s="72"/>
      <c r="CB462" s="72"/>
      <c r="CC462" s="72"/>
      <c r="CD462" s="72"/>
      <c r="CE462" s="72"/>
      <c r="CF462" s="72"/>
      <c r="CG462" s="72"/>
      <c r="CH462" s="72"/>
      <c r="CI462" s="72"/>
      <c r="CJ462" s="72"/>
      <c r="CK462" s="72"/>
      <c r="CL462" s="72"/>
      <c r="CM462" s="72"/>
      <c r="CN462" s="72"/>
      <c r="CO462" s="72"/>
      <c r="CP462" s="72"/>
      <c r="CQ462" s="72"/>
      <c r="CR462" s="72"/>
    </row>
    <row r="463" spans="1:96" ht="12.75">
      <c r="A463" s="341"/>
      <c r="B463" s="341"/>
      <c r="C463" s="341"/>
      <c r="D463" s="1843" t="s">
        <v>241</v>
      </c>
      <c r="E463" s="1844"/>
      <c r="F463" s="1844"/>
      <c r="G463" s="1844"/>
      <c r="H463" s="1844"/>
      <c r="I463" s="1844"/>
      <c r="J463" s="1844"/>
      <c r="K463" s="1844"/>
      <c r="L463" s="1844"/>
      <c r="M463" s="1844"/>
      <c r="N463" s="1844"/>
      <c r="O463" s="1844"/>
      <c r="P463" s="1844"/>
      <c r="Q463" s="1844"/>
      <c r="R463" s="1844"/>
      <c r="S463" s="1844"/>
      <c r="T463" s="1844"/>
      <c r="U463" s="1844"/>
      <c r="V463" s="1845"/>
      <c r="W463" s="1974" t="s">
        <v>136</v>
      </c>
      <c r="X463" s="1975"/>
      <c r="Y463" s="1976"/>
      <c r="Z463" s="516"/>
      <c r="AA463" s="516"/>
      <c r="AB463" s="516"/>
      <c r="AC463" s="516"/>
      <c r="AD463" s="516"/>
      <c r="AE463" s="516"/>
      <c r="AF463" s="516"/>
      <c r="AG463" s="516"/>
      <c r="AH463" s="516"/>
      <c r="AI463" s="516"/>
      <c r="AJ463" s="341"/>
      <c r="AK463" s="341"/>
      <c r="AL463" s="341"/>
      <c r="AM463" s="72"/>
      <c r="AN463" s="72"/>
      <c r="AO463" s="72"/>
      <c r="AP463" s="72"/>
      <c r="AQ463" s="72"/>
      <c r="AR463" s="72"/>
      <c r="AS463" s="72"/>
      <c r="AT463" s="72"/>
      <c r="AU463" s="72"/>
      <c r="AV463" s="72"/>
      <c r="AW463" s="72"/>
      <c r="AX463" s="72"/>
      <c r="AY463" s="72"/>
      <c r="AZ463" s="72"/>
      <c r="BA463" s="72"/>
      <c r="BB463" s="72"/>
      <c r="BC463" s="72"/>
      <c r="BD463" s="72"/>
      <c r="BE463" s="72"/>
      <c r="BF463" s="72"/>
      <c r="BG463" s="72"/>
      <c r="BH463" s="72"/>
      <c r="BI463" s="72"/>
      <c r="BJ463" s="72"/>
      <c r="BK463" s="72"/>
      <c r="BL463" s="72"/>
      <c r="BM463" s="72"/>
      <c r="BN463" s="72"/>
      <c r="BO463" s="72"/>
      <c r="BP463" s="72"/>
      <c r="BQ463" s="72"/>
      <c r="BR463" s="72"/>
      <c r="BS463" s="72"/>
      <c r="BT463" s="72"/>
      <c r="BU463" s="72"/>
      <c r="BV463" s="72"/>
      <c r="BW463" s="72"/>
      <c r="BX463" s="72"/>
      <c r="BY463" s="72"/>
      <c r="BZ463" s="72"/>
      <c r="CA463" s="72"/>
      <c r="CB463" s="72"/>
      <c r="CC463" s="72"/>
      <c r="CD463" s="72"/>
      <c r="CE463" s="72"/>
      <c r="CF463" s="72"/>
      <c r="CG463" s="72"/>
      <c r="CH463" s="72"/>
      <c r="CI463" s="72"/>
      <c r="CJ463" s="72"/>
      <c r="CK463" s="72"/>
      <c r="CL463" s="72"/>
      <c r="CM463" s="72"/>
      <c r="CN463" s="72"/>
      <c r="CO463" s="72"/>
      <c r="CP463" s="72"/>
      <c r="CQ463" s="72"/>
      <c r="CR463" s="72"/>
    </row>
    <row r="464" spans="1:96" ht="12.75">
      <c r="A464" s="341"/>
      <c r="B464" s="341"/>
      <c r="C464" s="341"/>
      <c r="D464" s="516"/>
      <c r="E464" s="516"/>
      <c r="F464" s="516"/>
      <c r="G464" s="516"/>
      <c r="H464" s="516"/>
      <c r="I464" s="516"/>
      <c r="J464" s="516"/>
      <c r="K464" s="516"/>
      <c r="L464" s="516"/>
      <c r="M464" s="516"/>
      <c r="N464" s="516"/>
      <c r="O464" s="516"/>
      <c r="P464" s="516"/>
      <c r="Q464" s="516"/>
      <c r="R464" s="516"/>
      <c r="S464" s="516"/>
      <c r="T464" s="516"/>
      <c r="U464" s="516"/>
      <c r="V464" s="516"/>
      <c r="W464" s="516"/>
      <c r="X464" s="516"/>
      <c r="Y464" s="516"/>
      <c r="Z464" s="516"/>
      <c r="AA464" s="516"/>
      <c r="AB464" s="516"/>
      <c r="AC464" s="516"/>
      <c r="AD464" s="516"/>
      <c r="AE464" s="516"/>
      <c r="AF464" s="516"/>
      <c r="AG464" s="516"/>
      <c r="AH464" s="516"/>
      <c r="AI464" s="516"/>
      <c r="AJ464" s="341"/>
      <c r="AK464" s="341"/>
      <c r="AL464" s="341"/>
      <c r="AM464" s="72"/>
      <c r="AN464" s="72"/>
      <c r="AO464" s="72"/>
      <c r="AP464" s="72"/>
      <c r="AQ464" s="72"/>
      <c r="AR464" s="72"/>
      <c r="AS464" s="72"/>
      <c r="AT464" s="72"/>
      <c r="AU464" s="72"/>
      <c r="AV464" s="72"/>
      <c r="AW464" s="72"/>
      <c r="AX464" s="72"/>
      <c r="AY464" s="72"/>
      <c r="AZ464" s="72"/>
      <c r="BA464" s="72"/>
      <c r="BB464" s="72"/>
      <c r="BC464" s="72"/>
      <c r="BD464" s="72"/>
      <c r="BE464" s="72"/>
      <c r="BF464" s="72"/>
      <c r="BG464" s="72"/>
      <c r="BH464" s="72"/>
      <c r="BI464" s="72"/>
      <c r="BJ464" s="72"/>
      <c r="BK464" s="72"/>
      <c r="BL464" s="72"/>
      <c r="BM464" s="72"/>
      <c r="BN464" s="72"/>
      <c r="BO464" s="72"/>
      <c r="BP464" s="72"/>
      <c r="BQ464" s="72"/>
      <c r="BR464" s="72"/>
      <c r="BS464" s="72"/>
      <c r="BT464" s="72"/>
      <c r="BU464" s="72"/>
      <c r="BV464" s="72"/>
      <c r="BW464" s="72"/>
      <c r="BX464" s="72"/>
      <c r="BY464" s="72"/>
      <c r="BZ464" s="72"/>
      <c r="CA464" s="72"/>
      <c r="CB464" s="72"/>
      <c r="CC464" s="72"/>
      <c r="CD464" s="72"/>
      <c r="CE464" s="72"/>
      <c r="CF464" s="72"/>
      <c r="CG464" s="72"/>
      <c r="CH464" s="72"/>
      <c r="CI464" s="72"/>
      <c r="CJ464" s="72"/>
      <c r="CK464" s="72"/>
      <c r="CL464" s="72"/>
      <c r="CM464" s="72"/>
      <c r="CN464" s="72"/>
      <c r="CO464" s="72"/>
      <c r="CP464" s="72"/>
      <c r="CQ464" s="72"/>
      <c r="CR464" s="72"/>
    </row>
    <row r="465" spans="1:96" ht="12.75">
      <c r="A465" s="341"/>
      <c r="B465" s="341"/>
      <c r="C465" s="341"/>
      <c r="D465" s="518"/>
      <c r="E465" s="518"/>
      <c r="F465" s="518"/>
      <c r="G465" s="518"/>
      <c r="H465" s="518"/>
      <c r="I465" s="518"/>
      <c r="J465" s="518"/>
      <c r="K465" s="518"/>
      <c r="L465" s="518"/>
      <c r="M465" s="518"/>
      <c r="N465" s="518"/>
      <c r="O465" s="518"/>
      <c r="P465" s="518"/>
      <c r="Q465" s="518"/>
      <c r="R465" s="518"/>
      <c r="S465" s="518"/>
      <c r="T465" s="518"/>
      <c r="U465" s="518"/>
      <c r="V465" s="518"/>
      <c r="W465" s="518"/>
      <c r="X465" s="518"/>
      <c r="Y465" s="518"/>
      <c r="Z465" s="518"/>
      <c r="AA465" s="518"/>
      <c r="AB465" s="518"/>
      <c r="AC465" s="518"/>
      <c r="AD465" s="518"/>
      <c r="AE465" s="518"/>
      <c r="AF465" s="518"/>
      <c r="AG465" s="518"/>
      <c r="AH465" s="518"/>
      <c r="AI465" s="518"/>
      <c r="AJ465" s="341"/>
      <c r="AK465" s="341"/>
      <c r="AL465" s="341"/>
      <c r="AM465" s="72"/>
      <c r="AN465" s="72"/>
      <c r="AO465" s="72"/>
      <c r="AP465" s="72"/>
      <c r="AQ465" s="72"/>
      <c r="AR465" s="72"/>
      <c r="AS465" s="72"/>
      <c r="AT465" s="72"/>
      <c r="AU465" s="72"/>
      <c r="AV465" s="72"/>
      <c r="AW465" s="72"/>
      <c r="AX465" s="72"/>
      <c r="AY465" s="72"/>
      <c r="AZ465" s="72"/>
      <c r="BA465" s="72"/>
      <c r="BB465" s="72"/>
      <c r="BC465" s="72"/>
      <c r="BD465" s="72"/>
      <c r="BE465" s="72"/>
      <c r="BF465" s="72"/>
      <c r="BG465" s="72"/>
      <c r="BH465" s="72"/>
      <c r="BI465" s="72"/>
      <c r="BJ465" s="72"/>
      <c r="BK465" s="72"/>
      <c r="BL465" s="72"/>
      <c r="BM465" s="72"/>
      <c r="BN465" s="72"/>
      <c r="BO465" s="72"/>
      <c r="BP465" s="72"/>
      <c r="BQ465" s="72"/>
      <c r="BR465" s="72"/>
      <c r="BS465" s="72"/>
      <c r="BT465" s="72"/>
      <c r="BU465" s="72"/>
      <c r="BV465" s="72"/>
      <c r="BW465" s="72"/>
      <c r="BX465" s="72"/>
      <c r="BY465" s="72"/>
      <c r="BZ465" s="72"/>
      <c r="CA465" s="72"/>
      <c r="CB465" s="72"/>
      <c r="CC465" s="72"/>
      <c r="CD465" s="72"/>
      <c r="CE465" s="72"/>
      <c r="CF465" s="72"/>
      <c r="CG465" s="72"/>
      <c r="CH465" s="72"/>
      <c r="CI465" s="72"/>
      <c r="CJ465" s="72"/>
      <c r="CK465" s="72"/>
      <c r="CL465" s="72"/>
      <c r="CM465" s="72"/>
      <c r="CN465" s="72"/>
      <c r="CO465" s="72"/>
      <c r="CP465" s="72"/>
      <c r="CQ465" s="72"/>
      <c r="CR465" s="72"/>
    </row>
    <row r="466" spans="1:96" ht="12.75">
      <c r="A466" s="1601" t="s">
        <v>1162</v>
      </c>
      <c r="B466" s="1601"/>
      <c r="C466" s="1601"/>
      <c r="D466" s="1601"/>
      <c r="E466" s="1601"/>
      <c r="F466" s="1601"/>
      <c r="G466" s="1601"/>
      <c r="H466" s="1601"/>
      <c r="I466" s="1601"/>
      <c r="J466" s="1601"/>
      <c r="K466" s="1601"/>
      <c r="L466" s="1601"/>
      <c r="M466" s="1601"/>
      <c r="N466" s="1601"/>
      <c r="O466" s="1601"/>
      <c r="P466" s="1601"/>
      <c r="Q466" s="1601"/>
      <c r="R466" s="1601"/>
      <c r="S466" s="1601"/>
      <c r="T466" s="1601"/>
      <c r="U466" s="1601"/>
      <c r="V466" s="1601"/>
      <c r="W466" s="1601"/>
      <c r="X466" s="1601"/>
      <c r="Y466" s="1601"/>
      <c r="Z466" s="1601"/>
      <c r="AA466" s="1601"/>
      <c r="AB466" s="1601"/>
      <c r="AC466" s="1601"/>
      <c r="AD466" s="1601"/>
      <c r="AE466" s="1601"/>
      <c r="AF466" s="1601"/>
      <c r="AG466" s="1601"/>
      <c r="AH466" s="1601"/>
      <c r="AI466" s="1601"/>
      <c r="AJ466" s="1601"/>
      <c r="AK466" s="1601"/>
      <c r="AL466" s="1601"/>
      <c r="AM466" s="72"/>
      <c r="AN466" s="72"/>
      <c r="AO466" s="72"/>
      <c r="AP466" s="72"/>
      <c r="AQ466" s="72"/>
      <c r="AR466" s="72"/>
      <c r="AS466" s="72"/>
      <c r="AT466" s="72"/>
      <c r="AU466" s="72"/>
      <c r="AV466" s="72"/>
      <c r="AW466" s="72"/>
      <c r="AX466" s="72"/>
      <c r="AY466" s="72"/>
      <c r="AZ466" s="72"/>
      <c r="BA466" s="72"/>
      <c r="BB466" s="72"/>
      <c r="BC466" s="72"/>
      <c r="BD466" s="72"/>
      <c r="BE466" s="72"/>
      <c r="BF466" s="72"/>
      <c r="BG466" s="72"/>
      <c r="BH466" s="72"/>
      <c r="BI466" s="72"/>
      <c r="BJ466" s="72"/>
      <c r="BK466" s="72"/>
      <c r="BL466" s="72"/>
      <c r="BM466" s="72"/>
      <c r="BN466" s="72"/>
      <c r="BO466" s="72"/>
      <c r="BP466" s="72"/>
      <c r="BQ466" s="72"/>
      <c r="BR466" s="72"/>
      <c r="BS466" s="72"/>
      <c r="BT466" s="72"/>
      <c r="BU466" s="72"/>
      <c r="BV466" s="72"/>
      <c r="BW466" s="72"/>
      <c r="BX466" s="72"/>
      <c r="BY466" s="72"/>
      <c r="BZ466" s="72"/>
      <c r="CA466" s="72"/>
      <c r="CB466" s="72"/>
      <c r="CC466" s="72"/>
      <c r="CD466" s="72"/>
      <c r="CE466" s="72"/>
      <c r="CF466" s="72"/>
      <c r="CG466" s="72"/>
      <c r="CH466" s="72"/>
      <c r="CI466" s="72"/>
      <c r="CJ466" s="72"/>
      <c r="CK466" s="72"/>
      <c r="CL466" s="72"/>
      <c r="CM466" s="72"/>
      <c r="CN466" s="72"/>
      <c r="CO466" s="72"/>
      <c r="CP466" s="72"/>
      <c r="CQ466" s="72"/>
      <c r="CR466" s="72"/>
    </row>
    <row r="467" spans="1:96" ht="13.5" thickBot="1">
      <c r="A467" s="1602"/>
      <c r="B467" s="1602"/>
      <c r="C467" s="1602"/>
      <c r="D467" s="1602"/>
      <c r="E467" s="1602"/>
      <c r="F467" s="1602"/>
      <c r="G467" s="1602"/>
      <c r="H467" s="1602"/>
      <c r="I467" s="1602"/>
      <c r="J467" s="1602"/>
      <c r="K467" s="1602"/>
      <c r="L467" s="1602"/>
      <c r="M467" s="1602"/>
      <c r="N467" s="1602"/>
      <c r="O467" s="1602"/>
      <c r="P467" s="1602"/>
      <c r="Q467" s="1602"/>
      <c r="R467" s="1602"/>
      <c r="S467" s="1602"/>
      <c r="T467" s="1602"/>
      <c r="U467" s="1602"/>
      <c r="V467" s="1602"/>
      <c r="W467" s="1602"/>
      <c r="X467" s="1602"/>
      <c r="Y467" s="1602"/>
      <c r="Z467" s="1602"/>
      <c r="AA467" s="1602"/>
      <c r="AB467" s="1602"/>
      <c r="AC467" s="1602"/>
      <c r="AD467" s="1602"/>
      <c r="AE467" s="1602"/>
      <c r="AF467" s="1602"/>
      <c r="AG467" s="1602"/>
      <c r="AH467" s="1602"/>
      <c r="AI467" s="1602"/>
      <c r="AJ467" s="1602"/>
      <c r="AK467" s="1602"/>
      <c r="AL467" s="1602"/>
      <c r="AM467" s="72"/>
      <c r="AN467" s="72"/>
      <c r="AO467" s="72"/>
      <c r="AP467" s="72"/>
      <c r="AQ467" s="72"/>
      <c r="AR467" s="72"/>
      <c r="AS467" s="72"/>
      <c r="AT467" s="72"/>
      <c r="AU467" s="72"/>
      <c r="AV467" s="72"/>
      <c r="AW467" s="72"/>
      <c r="AX467" s="72"/>
      <c r="AY467" s="72"/>
      <c r="AZ467" s="72"/>
      <c r="BA467" s="72"/>
      <c r="BB467" s="72"/>
      <c r="BC467" s="72"/>
      <c r="BD467" s="72"/>
      <c r="BE467" s="72"/>
      <c r="BF467" s="72"/>
      <c r="BG467" s="72"/>
      <c r="BH467" s="72"/>
      <c r="BI467" s="72"/>
      <c r="BJ467" s="72"/>
      <c r="BK467" s="72"/>
      <c r="BL467" s="72"/>
      <c r="BM467" s="72"/>
      <c r="BN467" s="72"/>
      <c r="BO467" s="72"/>
      <c r="BP467" s="72"/>
      <c r="BQ467" s="72"/>
      <c r="BR467" s="72"/>
      <c r="BS467" s="72"/>
      <c r="BT467" s="72"/>
      <c r="BU467" s="72"/>
      <c r="BV467" s="72"/>
      <c r="BW467" s="72"/>
      <c r="BX467" s="72"/>
      <c r="BY467" s="72"/>
      <c r="BZ467" s="72"/>
      <c r="CA467" s="72"/>
      <c r="CB467" s="72"/>
      <c r="CC467" s="72"/>
      <c r="CD467" s="72"/>
      <c r="CE467" s="72"/>
      <c r="CF467" s="72"/>
      <c r="CG467" s="72"/>
      <c r="CH467" s="72"/>
      <c r="CI467" s="72"/>
      <c r="CJ467" s="72"/>
      <c r="CK467" s="72"/>
      <c r="CL467" s="72"/>
      <c r="CM467" s="72"/>
      <c r="CN467" s="72"/>
      <c r="CO467" s="72"/>
      <c r="CP467" s="72"/>
      <c r="CQ467" s="72"/>
      <c r="CR467" s="72"/>
    </row>
    <row r="468" spans="1:96" ht="13.5" thickTop="1">
      <c r="A468" s="35"/>
      <c r="B468" s="35"/>
      <c r="C468" s="35"/>
      <c r="D468" s="35"/>
      <c r="E468" s="35"/>
      <c r="F468" s="35"/>
      <c r="G468" s="3"/>
      <c r="H468" s="35"/>
      <c r="AM468" s="72"/>
      <c r="AN468" s="72"/>
      <c r="AO468" s="72"/>
      <c r="AP468" s="72"/>
      <c r="AQ468" s="72"/>
      <c r="AR468" s="72"/>
      <c r="AS468" s="72"/>
      <c r="AT468" s="72"/>
      <c r="AU468" s="72"/>
      <c r="AV468" s="72"/>
      <c r="AW468" s="72"/>
      <c r="AX468" s="72"/>
      <c r="AY468" s="72"/>
      <c r="AZ468" s="72"/>
      <c r="BA468" s="72"/>
      <c r="BB468" s="72"/>
      <c r="BC468" s="72"/>
      <c r="BD468" s="72"/>
      <c r="BE468" s="72"/>
      <c r="BF468" s="72"/>
      <c r="BG468" s="72"/>
      <c r="BH468" s="72"/>
      <c r="BI468" s="72"/>
      <c r="BJ468" s="72"/>
      <c r="BK468" s="72"/>
      <c r="BL468" s="72"/>
      <c r="BM468" s="72"/>
      <c r="BN468" s="72"/>
      <c r="BO468" s="72"/>
      <c r="BP468" s="72"/>
      <c r="BQ468" s="72"/>
      <c r="BR468" s="72"/>
      <c r="BS468" s="72"/>
      <c r="BT468" s="72"/>
      <c r="BU468" s="72"/>
      <c r="BV468" s="72"/>
      <c r="BW468" s="72"/>
      <c r="BX468" s="72"/>
      <c r="BY468" s="72"/>
      <c r="BZ468" s="72"/>
      <c r="CA468" s="72"/>
      <c r="CB468" s="72"/>
      <c r="CC468" s="72"/>
      <c r="CD468" s="72"/>
      <c r="CE468" s="72"/>
      <c r="CF468" s="72"/>
      <c r="CG468" s="72"/>
      <c r="CH468" s="72"/>
      <c r="CI468" s="72"/>
      <c r="CJ468" s="72"/>
      <c r="CK468" s="72"/>
      <c r="CL468" s="72"/>
      <c r="CM468" s="72"/>
      <c r="CN468" s="72"/>
      <c r="CO468" s="72"/>
      <c r="CP468" s="72"/>
      <c r="CQ468" s="72"/>
      <c r="CR468" s="72"/>
    </row>
    <row r="469" spans="1:96" ht="12.75">
      <c r="A469" s="63" t="s">
        <v>727</v>
      </c>
      <c r="C469" s="63" t="s">
        <v>1161</v>
      </c>
      <c r="AM469" s="72"/>
      <c r="AN469" s="72"/>
      <c r="AO469" s="72"/>
      <c r="AP469" s="72"/>
      <c r="AQ469" s="72"/>
      <c r="AR469" s="72"/>
      <c r="AS469" s="72"/>
      <c r="AT469" s="72"/>
      <c r="AU469" s="72"/>
      <c r="AV469" s="72"/>
      <c r="AW469" s="72"/>
      <c r="AX469" s="72"/>
      <c r="AY469" s="72"/>
      <c r="AZ469" s="72"/>
      <c r="BA469" s="72"/>
      <c r="BB469" s="72"/>
      <c r="BC469" s="72"/>
      <c r="BD469" s="72"/>
      <c r="BE469" s="72"/>
      <c r="BF469" s="72"/>
      <c r="BG469" s="72"/>
      <c r="BH469" s="72"/>
      <c r="BI469" s="72"/>
      <c r="BJ469" s="72"/>
      <c r="BK469" s="72"/>
      <c r="BL469" s="72"/>
      <c r="BM469" s="72"/>
      <c r="BN469" s="72"/>
      <c r="BO469" s="72"/>
      <c r="BP469" s="72"/>
      <c r="BQ469" s="72"/>
      <c r="BR469" s="72"/>
      <c r="BS469" s="72"/>
      <c r="BT469" s="72"/>
      <c r="BU469" s="72"/>
      <c r="BV469" s="72"/>
      <c r="BW469" s="72"/>
      <c r="BX469" s="72"/>
      <c r="BY469" s="72"/>
      <c r="BZ469" s="72"/>
      <c r="CA469" s="72"/>
      <c r="CB469" s="72"/>
      <c r="CC469" s="72"/>
      <c r="CD469" s="72"/>
      <c r="CE469" s="72"/>
      <c r="CF469" s="72"/>
      <c r="CG469" s="72"/>
      <c r="CH469" s="72"/>
      <c r="CI469" s="72"/>
      <c r="CJ469" s="72"/>
      <c r="CK469" s="72"/>
      <c r="CL469" s="72"/>
      <c r="CM469" s="72"/>
      <c r="CN469" s="72"/>
      <c r="CO469" s="72"/>
      <c r="CP469" s="72"/>
      <c r="CQ469" s="72"/>
      <c r="CR469" s="72"/>
    </row>
    <row r="470" spans="1:96" ht="12.75">
      <c r="B470" s="63"/>
      <c r="C470" s="63"/>
      <c r="D470" s="63"/>
      <c r="AM470" s="72"/>
      <c r="AN470" s="72"/>
      <c r="AO470" s="72"/>
      <c r="AP470" s="72"/>
      <c r="AQ470" s="72"/>
      <c r="AR470" s="72"/>
      <c r="AS470" s="72"/>
      <c r="AT470" s="72"/>
      <c r="AU470" s="72"/>
      <c r="AV470" s="72"/>
      <c r="AW470" s="72"/>
      <c r="AX470" s="72"/>
      <c r="AY470" s="72"/>
      <c r="AZ470" s="72"/>
      <c r="BA470" s="72"/>
      <c r="BB470" s="72"/>
      <c r="BC470" s="72"/>
      <c r="BD470" s="72"/>
      <c r="BE470" s="72"/>
      <c r="BF470" s="72"/>
      <c r="BG470" s="72"/>
      <c r="BH470" s="72"/>
      <c r="BI470" s="72"/>
      <c r="BJ470" s="72"/>
      <c r="BK470" s="72"/>
      <c r="BL470" s="72"/>
      <c r="BM470" s="72"/>
      <c r="BN470" s="72"/>
      <c r="BO470" s="72"/>
      <c r="BP470" s="72"/>
      <c r="BQ470" s="72"/>
      <c r="BR470" s="72"/>
      <c r="BS470" s="72"/>
      <c r="BT470" s="72"/>
      <c r="BU470" s="72"/>
      <c r="BV470" s="72"/>
      <c r="BW470" s="72"/>
      <c r="BX470" s="72"/>
      <c r="BY470" s="72"/>
      <c r="BZ470" s="72"/>
      <c r="CA470" s="72"/>
      <c r="CB470" s="72"/>
      <c r="CC470" s="72"/>
      <c r="CD470" s="72"/>
      <c r="CE470" s="72"/>
      <c r="CF470" s="72"/>
      <c r="CG470" s="72"/>
      <c r="CH470" s="72"/>
      <c r="CI470" s="72"/>
      <c r="CJ470" s="72"/>
      <c r="CK470" s="72"/>
      <c r="CL470" s="72"/>
      <c r="CM470" s="72"/>
      <c r="CN470" s="72"/>
      <c r="CO470" s="72"/>
      <c r="CP470" s="72"/>
      <c r="CQ470" s="72"/>
      <c r="CR470" s="72"/>
    </row>
    <row r="471" spans="1:96" ht="12.75">
      <c r="B471" s="63"/>
      <c r="C471" s="63"/>
      <c r="D471" s="63"/>
      <c r="E471" s="85"/>
      <c r="F471" s="86"/>
      <c r="G471" s="86"/>
      <c r="H471" s="86"/>
      <c r="I471" s="86"/>
      <c r="J471" s="86"/>
      <c r="K471" s="86"/>
      <c r="L471" s="86"/>
      <c r="M471" s="86"/>
      <c r="N471" s="86"/>
      <c r="O471" s="86"/>
      <c r="P471" s="86"/>
      <c r="Q471" s="86"/>
      <c r="R471" s="86"/>
      <c r="S471" s="108"/>
      <c r="T471" s="1977" t="s">
        <v>1163</v>
      </c>
      <c r="U471" s="1978"/>
      <c r="V471" s="1978"/>
      <c r="W471" s="1978"/>
      <c r="X471" s="1978"/>
      <c r="Y471" s="1978"/>
      <c r="Z471" s="1978"/>
      <c r="AA471" s="1978"/>
      <c r="AB471" s="1978"/>
      <c r="AC471" s="1978"/>
      <c r="AD471" s="1978"/>
      <c r="AE471" s="1978"/>
      <c r="AF471" s="1978"/>
      <c r="AG471" s="1978"/>
      <c r="AH471" s="1979"/>
      <c r="AM471" s="72"/>
      <c r="AN471" s="72"/>
      <c r="AO471" s="72"/>
      <c r="AP471" s="72"/>
      <c r="AQ471" s="72"/>
      <c r="AR471" s="72"/>
      <c r="AS471" s="72"/>
      <c r="AT471" s="72"/>
      <c r="AU471" s="72"/>
      <c r="AV471" s="72"/>
      <c r="AW471" s="72"/>
      <c r="AX471" s="72"/>
      <c r="AY471" s="72"/>
      <c r="AZ471" s="72"/>
      <c r="BA471" s="72"/>
      <c r="BB471" s="72"/>
      <c r="BC471" s="72"/>
      <c r="BD471" s="72"/>
      <c r="BE471" s="72"/>
      <c r="BF471" s="72"/>
      <c r="BG471" s="72"/>
      <c r="BH471" s="72"/>
      <c r="BI471" s="72"/>
      <c r="BJ471" s="72"/>
      <c r="BK471" s="72"/>
      <c r="BL471" s="72"/>
      <c r="BM471" s="72"/>
      <c r="BN471" s="72"/>
      <c r="BO471" s="72"/>
      <c r="BP471" s="72"/>
      <c r="BQ471" s="72"/>
      <c r="BR471" s="72"/>
      <c r="BS471" s="72"/>
      <c r="BT471" s="72"/>
      <c r="BU471" s="72"/>
      <c r="BV471" s="72"/>
      <c r="BW471" s="72"/>
      <c r="BX471" s="72"/>
      <c r="BY471" s="72"/>
      <c r="BZ471" s="72"/>
      <c r="CA471" s="72"/>
      <c r="CB471" s="72"/>
      <c r="CC471" s="72"/>
      <c r="CD471" s="72"/>
      <c r="CE471" s="72"/>
      <c r="CF471" s="72"/>
      <c r="CG471" s="72"/>
      <c r="CH471" s="72"/>
      <c r="CI471" s="72"/>
      <c r="CJ471" s="72"/>
      <c r="CK471" s="72"/>
      <c r="CL471" s="72"/>
      <c r="CM471" s="72"/>
      <c r="CN471" s="72"/>
      <c r="CO471" s="72"/>
      <c r="CP471" s="72"/>
      <c r="CQ471" s="72"/>
      <c r="CR471" s="72"/>
    </row>
    <row r="472" spans="1:96" ht="12.75">
      <c r="E472" s="331"/>
      <c r="F472" s="35"/>
      <c r="G472" s="35"/>
      <c r="H472" s="35"/>
      <c r="I472" s="35"/>
      <c r="J472" s="35"/>
      <c r="K472" s="35"/>
      <c r="L472" s="35"/>
      <c r="M472" s="35"/>
      <c r="N472" s="35"/>
      <c r="O472" s="35"/>
      <c r="P472" s="35"/>
      <c r="Q472" s="35"/>
      <c r="R472" s="35"/>
      <c r="S472" s="115"/>
      <c r="T472" s="1962" t="s">
        <v>881</v>
      </c>
      <c r="U472" s="1962"/>
      <c r="V472" s="1962"/>
      <c r="W472" s="1962"/>
      <c r="X472" s="1962"/>
      <c r="Y472" s="1962" t="s">
        <v>882</v>
      </c>
      <c r="Z472" s="1962"/>
      <c r="AA472" s="1962"/>
      <c r="AB472" s="1962"/>
      <c r="AC472" s="1962"/>
      <c r="AD472" s="1962" t="s">
        <v>944</v>
      </c>
      <c r="AE472" s="1962"/>
      <c r="AF472" s="1962"/>
      <c r="AG472" s="1962"/>
      <c r="AH472" s="1962"/>
      <c r="AM472" s="72"/>
      <c r="AN472" s="72"/>
      <c r="AO472" s="72"/>
      <c r="AP472" s="72"/>
      <c r="AQ472" s="72"/>
      <c r="AR472" s="72"/>
      <c r="AS472" s="72"/>
      <c r="AT472" s="72"/>
      <c r="AU472" s="72"/>
      <c r="AV472" s="72"/>
      <c r="AW472" s="72"/>
      <c r="AX472" s="72"/>
      <c r="AY472" s="72"/>
      <c r="AZ472" s="72"/>
      <c r="BA472" s="72"/>
      <c r="BB472" s="72"/>
      <c r="BC472" s="72"/>
      <c r="BD472" s="72"/>
      <c r="BE472" s="72"/>
      <c r="BF472" s="72"/>
      <c r="BG472" s="72"/>
      <c r="BH472" s="72"/>
      <c r="BI472" s="72"/>
      <c r="BJ472" s="72"/>
      <c r="BK472" s="72"/>
      <c r="BL472" s="72"/>
      <c r="BM472" s="72"/>
      <c r="BN472" s="72"/>
      <c r="BO472" s="72"/>
      <c r="BP472" s="72"/>
      <c r="BQ472" s="72"/>
      <c r="BR472" s="72"/>
      <c r="BS472" s="72"/>
      <c r="BT472" s="72"/>
      <c r="BU472" s="72"/>
      <c r="BV472" s="72"/>
      <c r="BW472" s="72"/>
      <c r="BX472" s="72"/>
      <c r="BY472" s="72"/>
      <c r="BZ472" s="72"/>
      <c r="CA472" s="72"/>
      <c r="CB472" s="72"/>
      <c r="CC472" s="72"/>
      <c r="CD472" s="72"/>
      <c r="CE472" s="72"/>
      <c r="CF472" s="72"/>
      <c r="CG472" s="72"/>
      <c r="CH472" s="72"/>
      <c r="CI472" s="72"/>
      <c r="CJ472" s="72"/>
      <c r="CK472" s="72"/>
      <c r="CL472" s="72"/>
      <c r="CM472" s="72"/>
      <c r="CN472" s="72"/>
      <c r="CO472" s="72"/>
      <c r="CP472" s="72"/>
      <c r="CQ472" s="72"/>
      <c r="CR472" s="72"/>
    </row>
    <row r="473" spans="1:96" ht="12.75">
      <c r="E473" s="93"/>
      <c r="F473" s="94"/>
      <c r="G473" s="94"/>
      <c r="H473" s="94"/>
      <c r="I473" s="94"/>
      <c r="J473" s="94"/>
      <c r="K473" s="94"/>
      <c r="L473" s="94"/>
      <c r="M473" s="94"/>
      <c r="N473" s="94"/>
      <c r="O473" s="94"/>
      <c r="P473" s="94"/>
      <c r="Q473" s="94"/>
      <c r="R473" s="94"/>
      <c r="S473" s="95"/>
      <c r="T473" s="1962"/>
      <c r="U473" s="1962"/>
      <c r="V473" s="1962"/>
      <c r="W473" s="1962"/>
      <c r="X473" s="1962"/>
      <c r="Y473" s="1962"/>
      <c r="Z473" s="1962"/>
      <c r="AA473" s="1962"/>
      <c r="AB473" s="1962"/>
      <c r="AC473" s="1962"/>
      <c r="AD473" s="1962"/>
      <c r="AE473" s="1962"/>
      <c r="AF473" s="1962"/>
      <c r="AG473" s="1962"/>
      <c r="AH473" s="1962"/>
      <c r="AM473" s="72"/>
      <c r="AN473" s="72"/>
      <c r="AO473" s="72"/>
      <c r="AP473" s="72"/>
      <c r="AQ473" s="72"/>
      <c r="AR473" s="72"/>
      <c r="AS473" s="72"/>
      <c r="AT473" s="72"/>
      <c r="AU473" s="72"/>
      <c r="AV473" s="72"/>
      <c r="AW473" s="72"/>
      <c r="AX473" s="72"/>
      <c r="AY473" s="72"/>
      <c r="AZ473" s="72"/>
      <c r="BA473" s="72"/>
      <c r="BB473" s="72"/>
      <c r="BC473" s="72"/>
      <c r="BD473" s="72"/>
      <c r="BE473" s="72"/>
      <c r="BF473" s="72"/>
      <c r="BG473" s="72"/>
      <c r="BH473" s="72"/>
      <c r="BI473" s="72"/>
      <c r="BJ473" s="72"/>
      <c r="BK473" s="72"/>
      <c r="BL473" s="72"/>
      <c r="BM473" s="72"/>
      <c r="BN473" s="72"/>
      <c r="BO473" s="72"/>
      <c r="BP473" s="72"/>
      <c r="BQ473" s="72"/>
      <c r="BR473" s="72"/>
      <c r="BS473" s="72"/>
      <c r="BT473" s="72"/>
      <c r="BU473" s="72"/>
      <c r="BV473" s="72"/>
      <c r="BW473" s="72"/>
      <c r="BX473" s="72"/>
      <c r="BY473" s="72"/>
      <c r="BZ473" s="72"/>
      <c r="CA473" s="72"/>
      <c r="CB473" s="72"/>
      <c r="CC473" s="72"/>
      <c r="CD473" s="72"/>
      <c r="CE473" s="72"/>
      <c r="CF473" s="72"/>
      <c r="CG473" s="72"/>
      <c r="CH473" s="72"/>
      <c r="CI473" s="72"/>
      <c r="CJ473" s="72"/>
      <c r="CK473" s="72"/>
      <c r="CL473" s="72"/>
      <c r="CM473" s="72"/>
      <c r="CN473" s="72"/>
      <c r="CO473" s="72"/>
      <c r="CP473" s="72"/>
      <c r="CQ473" s="72"/>
      <c r="CR473" s="72"/>
    </row>
    <row r="474" spans="1:96" ht="12.75">
      <c r="E474" s="90" t="s">
        <v>562</v>
      </c>
      <c r="F474" s="91"/>
      <c r="G474" s="91"/>
      <c r="H474" s="91"/>
      <c r="I474" s="91"/>
      <c r="J474" s="91"/>
      <c r="K474" s="91"/>
      <c r="L474" s="91"/>
      <c r="M474" s="91"/>
      <c r="N474" s="91"/>
      <c r="O474" s="91"/>
      <c r="P474" s="91"/>
      <c r="Q474" s="91"/>
      <c r="R474" s="91"/>
      <c r="S474" s="92"/>
      <c r="T474" s="1964"/>
      <c r="U474" s="1964"/>
      <c r="V474" s="1964"/>
      <c r="W474" s="1964"/>
      <c r="X474" s="1964"/>
      <c r="Y474" s="1964"/>
      <c r="Z474" s="1964"/>
      <c r="AA474" s="1964"/>
      <c r="AB474" s="1964"/>
      <c r="AC474" s="1964"/>
      <c r="AD474" s="1964">
        <v>41975</v>
      </c>
      <c r="AE474" s="1964"/>
      <c r="AF474" s="1964"/>
      <c r="AG474" s="1964"/>
      <c r="AH474" s="1964"/>
      <c r="AM474" s="72"/>
      <c r="AN474" s="72"/>
      <c r="AO474" s="72"/>
      <c r="AP474" s="72"/>
      <c r="AQ474" s="72"/>
      <c r="AR474" s="72"/>
      <c r="AS474" s="72"/>
      <c r="AT474" s="72"/>
      <c r="AU474" s="72"/>
      <c r="AV474" s="72"/>
      <c r="AW474" s="72"/>
      <c r="AX474" s="72"/>
      <c r="AY474" s="72"/>
      <c r="AZ474" s="72"/>
      <c r="BA474" s="72"/>
      <c r="BB474" s="72"/>
      <c r="BC474" s="72"/>
      <c r="BD474" s="72"/>
      <c r="BE474" s="72"/>
      <c r="BF474" s="72"/>
      <c r="BG474" s="72"/>
      <c r="BH474" s="72"/>
      <c r="BI474" s="72"/>
      <c r="BJ474" s="72"/>
      <c r="BK474" s="72"/>
      <c r="BL474" s="72"/>
      <c r="BM474" s="72"/>
      <c r="BN474" s="72"/>
      <c r="BO474" s="72"/>
      <c r="BP474" s="72"/>
      <c r="BQ474" s="72"/>
      <c r="BR474" s="72"/>
      <c r="BS474" s="72"/>
      <c r="BT474" s="72"/>
      <c r="BU474" s="72"/>
      <c r="BV474" s="72"/>
      <c r="BW474" s="72"/>
      <c r="BX474" s="72"/>
      <c r="BY474" s="72"/>
      <c r="BZ474" s="72"/>
      <c r="CA474" s="72"/>
      <c r="CB474" s="72"/>
      <c r="CC474" s="72"/>
      <c r="CD474" s="72"/>
      <c r="CE474" s="72"/>
      <c r="CF474" s="72"/>
      <c r="CG474" s="72"/>
      <c r="CH474" s="72"/>
      <c r="CI474" s="72"/>
      <c r="CJ474" s="72"/>
      <c r="CK474" s="72"/>
      <c r="CL474" s="72"/>
      <c r="CM474" s="72"/>
      <c r="CN474" s="72"/>
      <c r="CO474" s="72"/>
      <c r="CP474" s="72"/>
      <c r="CQ474" s="72"/>
      <c r="CR474" s="72"/>
    </row>
    <row r="475" spans="1:96" ht="12.75">
      <c r="E475" s="90" t="s">
        <v>563</v>
      </c>
      <c r="F475" s="91"/>
      <c r="G475" s="91"/>
      <c r="H475" s="91"/>
      <c r="I475" s="91"/>
      <c r="J475" s="91"/>
      <c r="K475" s="91"/>
      <c r="L475" s="91"/>
      <c r="M475" s="91"/>
      <c r="N475" s="91"/>
      <c r="O475" s="91"/>
      <c r="P475" s="91"/>
      <c r="Q475" s="91"/>
      <c r="R475" s="91"/>
      <c r="S475" s="91"/>
      <c r="T475" s="1964" t="s">
        <v>136</v>
      </c>
      <c r="U475" s="1964"/>
      <c r="V475" s="1964"/>
      <c r="W475" s="1964"/>
      <c r="X475" s="1964"/>
      <c r="Y475" s="1964" t="s">
        <v>136</v>
      </c>
      <c r="Z475" s="1964"/>
      <c r="AA475" s="1964"/>
      <c r="AB475" s="1964"/>
      <c r="AC475" s="1964"/>
      <c r="AD475" s="1964" t="s">
        <v>136</v>
      </c>
      <c r="AE475" s="1964"/>
      <c r="AF475" s="1964"/>
      <c r="AG475" s="1964"/>
      <c r="AH475" s="1964"/>
      <c r="AM475" s="72"/>
      <c r="AN475" s="72"/>
      <c r="AO475" s="72"/>
      <c r="AP475" s="72"/>
      <c r="AQ475" s="72"/>
      <c r="AR475" s="72"/>
      <c r="AS475" s="72"/>
      <c r="AT475" s="72"/>
      <c r="AU475" s="72"/>
      <c r="AV475" s="72"/>
      <c r="AW475" s="72"/>
      <c r="AX475" s="72"/>
      <c r="AY475" s="72"/>
      <c r="AZ475" s="72"/>
      <c r="BA475" s="72"/>
      <c r="BB475" s="72"/>
      <c r="BC475" s="72"/>
      <c r="BD475" s="72"/>
      <c r="BE475" s="72"/>
      <c r="BF475" s="72"/>
      <c r="BG475" s="72"/>
      <c r="BH475" s="72"/>
      <c r="BI475" s="72"/>
      <c r="BJ475" s="72"/>
      <c r="BK475" s="72"/>
      <c r="BL475" s="72"/>
      <c r="BM475" s="72"/>
      <c r="BN475" s="72"/>
      <c r="BO475" s="72"/>
      <c r="BP475" s="72"/>
      <c r="BQ475" s="72"/>
      <c r="BR475" s="72"/>
      <c r="BS475" s="72"/>
      <c r="BT475" s="72"/>
      <c r="BU475" s="72"/>
      <c r="BV475" s="72"/>
      <c r="BW475" s="72"/>
      <c r="BX475" s="72"/>
      <c r="BY475" s="72"/>
      <c r="BZ475" s="72"/>
      <c r="CA475" s="72"/>
      <c r="CB475" s="72"/>
      <c r="CC475" s="72"/>
      <c r="CD475" s="72"/>
      <c r="CE475" s="72"/>
      <c r="CF475" s="72"/>
      <c r="CG475" s="72"/>
      <c r="CH475" s="72"/>
      <c r="CI475" s="72"/>
      <c r="CJ475" s="72"/>
      <c r="CK475" s="72"/>
      <c r="CL475" s="72"/>
      <c r="CM475" s="72"/>
      <c r="CN475" s="72"/>
      <c r="CO475" s="72"/>
      <c r="CP475" s="72"/>
      <c r="CQ475" s="72"/>
      <c r="CR475" s="72"/>
    </row>
    <row r="476" spans="1:96" ht="12.75">
      <c r="E476" s="90" t="s">
        <v>564</v>
      </c>
      <c r="F476" s="91"/>
      <c r="G476" s="91"/>
      <c r="H476" s="91"/>
      <c r="I476" s="91"/>
      <c r="J476" s="91"/>
      <c r="K476" s="91"/>
      <c r="L476" s="91"/>
      <c r="M476" s="91"/>
      <c r="N476" s="91"/>
      <c r="O476" s="91"/>
      <c r="P476" s="91"/>
      <c r="Q476" s="91"/>
      <c r="R476" s="91"/>
      <c r="S476" s="91"/>
      <c r="T476" s="1964">
        <v>0</v>
      </c>
      <c r="U476" s="1964"/>
      <c r="V476" s="1964"/>
      <c r="W476" s="1964"/>
      <c r="X476" s="1964"/>
      <c r="Y476" s="1964">
        <v>0</v>
      </c>
      <c r="Z476" s="1964"/>
      <c r="AA476" s="1964"/>
      <c r="AB476" s="1964"/>
      <c r="AC476" s="1964"/>
      <c r="AD476" s="1964">
        <v>41975</v>
      </c>
      <c r="AE476" s="1964"/>
      <c r="AF476" s="1964"/>
      <c r="AG476" s="1964"/>
      <c r="AH476" s="1964"/>
      <c r="AM476" s="72"/>
      <c r="AN476" s="72"/>
      <c r="AO476" s="72"/>
      <c r="AP476" s="72"/>
      <c r="AQ476" s="72"/>
      <c r="AR476" s="72"/>
      <c r="AS476" s="72"/>
      <c r="AT476" s="72"/>
      <c r="AU476" s="72"/>
      <c r="AV476" s="72"/>
      <c r="AW476" s="72"/>
      <c r="AX476" s="72"/>
      <c r="AY476" s="72"/>
      <c r="AZ476" s="72"/>
      <c r="BA476" s="72"/>
      <c r="BB476" s="72"/>
      <c r="BC476" s="72"/>
      <c r="BD476" s="72"/>
      <c r="BE476" s="72"/>
      <c r="BF476" s="72"/>
      <c r="BG476" s="72"/>
      <c r="BH476" s="72"/>
      <c r="BI476" s="72"/>
      <c r="BJ476" s="72"/>
      <c r="BK476" s="72"/>
      <c r="BL476" s="72"/>
      <c r="BM476" s="72"/>
      <c r="BN476" s="72"/>
      <c r="BO476" s="72"/>
      <c r="BP476" s="72"/>
      <c r="BQ476" s="72"/>
      <c r="BR476" s="72"/>
      <c r="BS476" s="72"/>
      <c r="BT476" s="72"/>
      <c r="BU476" s="72"/>
      <c r="BV476" s="72"/>
      <c r="BW476" s="72"/>
      <c r="BX476" s="72"/>
      <c r="BY476" s="72"/>
      <c r="BZ476" s="72"/>
      <c r="CA476" s="72"/>
      <c r="CB476" s="72"/>
      <c r="CC476" s="72"/>
      <c r="CD476" s="72"/>
      <c r="CE476" s="72"/>
      <c r="CF476" s="72"/>
      <c r="CG476" s="72"/>
      <c r="CH476" s="72"/>
      <c r="CI476" s="72"/>
      <c r="CJ476" s="72"/>
      <c r="CK476" s="72"/>
      <c r="CL476" s="72"/>
      <c r="CM476" s="72"/>
      <c r="CN476" s="72"/>
      <c r="CO476" s="72"/>
      <c r="CP476" s="72"/>
      <c r="CQ476" s="72"/>
      <c r="CR476" s="72"/>
    </row>
    <row r="477" spans="1:96" ht="12.75">
      <c r="E477" s="90" t="s">
        <v>565</v>
      </c>
      <c r="F477" s="91"/>
      <c r="G477" s="91"/>
      <c r="H477" s="91"/>
      <c r="I477" s="91"/>
      <c r="J477" s="91"/>
      <c r="K477" s="91"/>
      <c r="L477" s="91"/>
      <c r="M477" s="91"/>
      <c r="N477" s="91"/>
      <c r="O477" s="91"/>
      <c r="P477" s="91"/>
      <c r="Q477" s="91"/>
      <c r="R477" s="91"/>
      <c r="S477" s="91"/>
      <c r="T477" s="1964">
        <v>0</v>
      </c>
      <c r="U477" s="1964"/>
      <c r="V477" s="1964"/>
      <c r="W477" s="1964"/>
      <c r="X477" s="1964"/>
      <c r="Y477" s="1964">
        <v>0</v>
      </c>
      <c r="Z477" s="1964"/>
      <c r="AA477" s="1964"/>
      <c r="AB477" s="1964"/>
      <c r="AC477" s="1964"/>
      <c r="AD477" s="1964">
        <v>41975</v>
      </c>
      <c r="AE477" s="1964"/>
      <c r="AF477" s="1964"/>
      <c r="AG477" s="1964"/>
      <c r="AH477" s="1964"/>
      <c r="AM477" s="72"/>
      <c r="AN477" s="72"/>
      <c r="AO477" s="72"/>
      <c r="AP477" s="72"/>
      <c r="AQ477" s="72"/>
      <c r="AR477" s="72"/>
      <c r="AS477" s="72"/>
      <c r="AT477" s="72"/>
      <c r="AU477" s="72"/>
      <c r="AV477" s="72"/>
      <c r="AW477" s="72"/>
      <c r="AX477" s="72"/>
      <c r="AY477" s="72"/>
      <c r="AZ477" s="72"/>
      <c r="BA477" s="72"/>
      <c r="BB477" s="72"/>
      <c r="BC477" s="72"/>
      <c r="BD477" s="72"/>
      <c r="BE477" s="72"/>
      <c r="BF477" s="72"/>
      <c r="BG477" s="72"/>
      <c r="BH477" s="72"/>
      <c r="BI477" s="72"/>
      <c r="BJ477" s="72"/>
      <c r="BK477" s="72"/>
      <c r="BL477" s="72"/>
      <c r="BM477" s="72"/>
      <c r="BN477" s="72"/>
      <c r="BO477" s="72"/>
      <c r="BP477" s="72"/>
      <c r="BQ477" s="72"/>
      <c r="BR477" s="72"/>
      <c r="BS477" s="72"/>
      <c r="BT477" s="72"/>
      <c r="BU477" s="72"/>
      <c r="BV477" s="72"/>
      <c r="BW477" s="72"/>
      <c r="BX477" s="72"/>
      <c r="BY477" s="72"/>
      <c r="BZ477" s="72"/>
      <c r="CA477" s="72"/>
      <c r="CB477" s="72"/>
      <c r="CC477" s="72"/>
      <c r="CD477" s="72"/>
      <c r="CE477" s="72"/>
      <c r="CF477" s="72"/>
      <c r="CG477" s="72"/>
      <c r="CH477" s="72"/>
      <c r="CI477" s="72"/>
      <c r="CJ477" s="72"/>
      <c r="CK477" s="72"/>
      <c r="CL477" s="72"/>
      <c r="CM477" s="72"/>
      <c r="CN477" s="72"/>
      <c r="CO477" s="72"/>
      <c r="CP477" s="72"/>
      <c r="CQ477" s="72"/>
      <c r="CR477" s="72"/>
    </row>
    <row r="478" spans="1:96" ht="12.75">
      <c r="E478" s="90" t="s">
        <v>566</v>
      </c>
      <c r="F478" s="91"/>
      <c r="G478" s="91"/>
      <c r="H478" s="91"/>
      <c r="I478" s="91"/>
      <c r="J478" s="91"/>
      <c r="K478" s="91"/>
      <c r="L478" s="91"/>
      <c r="M478" s="91"/>
      <c r="N478" s="91"/>
      <c r="O478" s="91"/>
      <c r="P478" s="91"/>
      <c r="Q478" s="91"/>
      <c r="R478" s="91"/>
      <c r="S478" s="91"/>
      <c r="T478" s="1964" t="s">
        <v>136</v>
      </c>
      <c r="U478" s="1964"/>
      <c r="V478" s="1964"/>
      <c r="W478" s="1964"/>
      <c r="X478" s="1964"/>
      <c r="Y478" s="1964" t="s">
        <v>136</v>
      </c>
      <c r="Z478" s="1964"/>
      <c r="AA478" s="1964"/>
      <c r="AB478" s="1964"/>
      <c r="AC478" s="1964"/>
      <c r="AD478" s="1964" t="s">
        <v>136</v>
      </c>
      <c r="AE478" s="1964"/>
      <c r="AF478" s="1964"/>
      <c r="AG478" s="1964"/>
      <c r="AH478" s="1964"/>
      <c r="AM478" s="72"/>
      <c r="AN478" s="72"/>
      <c r="AO478" s="72"/>
      <c r="AP478" s="72"/>
      <c r="AQ478" s="72"/>
      <c r="AR478" s="72"/>
      <c r="AS478" s="72"/>
      <c r="AT478" s="72"/>
      <c r="AU478" s="72"/>
      <c r="AV478" s="72"/>
      <c r="AW478" s="72"/>
      <c r="AX478" s="72"/>
      <c r="AY478" s="72"/>
      <c r="AZ478" s="72"/>
      <c r="BA478" s="72"/>
      <c r="BB478" s="72"/>
      <c r="BC478" s="72"/>
      <c r="BD478" s="72"/>
      <c r="BE478" s="72"/>
      <c r="BF478" s="72"/>
      <c r="BG478" s="72"/>
      <c r="BH478" s="72"/>
      <c r="BI478" s="72"/>
      <c r="BJ478" s="72"/>
      <c r="BK478" s="72"/>
      <c r="BL478" s="72"/>
      <c r="BM478" s="72"/>
      <c r="BN478" s="72"/>
      <c r="BO478" s="72"/>
      <c r="BP478" s="72"/>
      <c r="BQ478" s="72"/>
      <c r="BR478" s="72"/>
      <c r="BS478" s="72"/>
      <c r="BT478" s="72"/>
      <c r="BU478" s="72"/>
      <c r="BV478" s="72"/>
      <c r="BW478" s="72"/>
      <c r="BX478" s="72"/>
      <c r="BY478" s="72"/>
      <c r="BZ478" s="72"/>
      <c r="CA478" s="72"/>
      <c r="CB478" s="72"/>
      <c r="CC478" s="72"/>
      <c r="CD478" s="72"/>
      <c r="CE478" s="72"/>
      <c r="CF478" s="72"/>
      <c r="CG478" s="72"/>
      <c r="CH478" s="72"/>
      <c r="CI478" s="72"/>
      <c r="CJ478" s="72"/>
      <c r="CK478" s="72"/>
      <c r="CL478" s="72"/>
      <c r="CM478" s="72"/>
      <c r="CN478" s="72"/>
      <c r="CO478" s="72"/>
      <c r="CP478" s="72"/>
      <c r="CQ478" s="72"/>
      <c r="CR478" s="72"/>
    </row>
    <row r="479" spans="1:96" ht="12.75">
      <c r="E479" s="90" t="s">
        <v>567</v>
      </c>
      <c r="F479" s="91"/>
      <c r="G479" s="91"/>
      <c r="H479" s="91"/>
      <c r="I479" s="91"/>
      <c r="J479" s="91"/>
      <c r="K479" s="91"/>
      <c r="L479" s="91"/>
      <c r="M479" s="91"/>
      <c r="N479" s="91"/>
      <c r="O479" s="91"/>
      <c r="P479" s="91"/>
      <c r="Q479" s="91"/>
      <c r="R479" s="91"/>
      <c r="S479" s="91"/>
      <c r="T479" s="1964" t="s">
        <v>136</v>
      </c>
      <c r="U479" s="1964"/>
      <c r="V479" s="1964"/>
      <c r="W479" s="1964"/>
      <c r="X479" s="1964"/>
      <c r="Y479" s="1964" t="s">
        <v>136</v>
      </c>
      <c r="Z479" s="1964"/>
      <c r="AA479" s="1964"/>
      <c r="AB479" s="1964"/>
      <c r="AC479" s="1964"/>
      <c r="AD479" s="1964" t="s">
        <v>136</v>
      </c>
      <c r="AE479" s="1964"/>
      <c r="AF479" s="1964"/>
      <c r="AG479" s="1964"/>
      <c r="AH479" s="1964"/>
      <c r="AM479" s="72"/>
      <c r="AN479" s="72"/>
      <c r="AO479" s="72"/>
      <c r="AP479" s="72"/>
      <c r="AQ479" s="72"/>
      <c r="AR479" s="72"/>
      <c r="AS479" s="72"/>
      <c r="AT479" s="72"/>
      <c r="AU479" s="72"/>
      <c r="AV479" s="72"/>
      <c r="AW479" s="72"/>
      <c r="AX479" s="72"/>
      <c r="AY479" s="72"/>
      <c r="AZ479" s="72"/>
      <c r="BA479" s="72"/>
      <c r="BB479" s="72"/>
      <c r="BC479" s="72"/>
      <c r="BD479" s="72"/>
      <c r="BE479" s="72"/>
      <c r="BF479" s="72"/>
      <c r="BG479" s="72"/>
      <c r="BH479" s="72"/>
      <c r="BI479" s="72"/>
      <c r="BJ479" s="72"/>
      <c r="BK479" s="72"/>
      <c r="BL479" s="72"/>
      <c r="BM479" s="72"/>
      <c r="BN479" s="72"/>
      <c r="BO479" s="72"/>
      <c r="BP479" s="72"/>
      <c r="BQ479" s="72"/>
      <c r="BR479" s="72"/>
      <c r="BS479" s="72"/>
      <c r="BT479" s="72"/>
      <c r="BU479" s="72"/>
      <c r="BV479" s="72"/>
      <c r="BW479" s="72"/>
      <c r="BX479" s="72"/>
      <c r="BY479" s="72"/>
      <c r="BZ479" s="72"/>
      <c r="CA479" s="72"/>
      <c r="CB479" s="72"/>
      <c r="CC479" s="72"/>
      <c r="CD479" s="72"/>
      <c r="CE479" s="72"/>
      <c r="CF479" s="72"/>
      <c r="CG479" s="72"/>
      <c r="CH479" s="72"/>
      <c r="CI479" s="72"/>
      <c r="CJ479" s="72"/>
      <c r="CK479" s="72"/>
      <c r="CL479" s="72"/>
      <c r="CM479" s="72"/>
      <c r="CN479" s="72"/>
      <c r="CO479" s="72"/>
      <c r="CP479" s="72"/>
      <c r="CQ479" s="72"/>
      <c r="CR479" s="72"/>
    </row>
    <row r="480" spans="1:96" ht="12.75">
      <c r="E480" s="90" t="s">
        <v>568</v>
      </c>
      <c r="F480" s="91"/>
      <c r="G480" s="91"/>
      <c r="H480" s="91"/>
      <c r="I480" s="91"/>
      <c r="J480" s="91"/>
      <c r="K480" s="91"/>
      <c r="L480" s="91"/>
      <c r="M480" s="91"/>
      <c r="N480" s="91"/>
      <c r="O480" s="91"/>
      <c r="P480" s="91"/>
      <c r="Q480" s="91"/>
      <c r="R480" s="91"/>
      <c r="S480" s="91"/>
      <c r="T480" s="1964">
        <v>0</v>
      </c>
      <c r="U480" s="1964"/>
      <c r="V480" s="1964"/>
      <c r="W480" s="1964"/>
      <c r="X480" s="1964"/>
      <c r="Y480" s="1964">
        <v>0</v>
      </c>
      <c r="Z480" s="1964"/>
      <c r="AA480" s="1964"/>
      <c r="AB480" s="1964"/>
      <c r="AC480" s="1964"/>
      <c r="AD480" s="1964">
        <v>41975</v>
      </c>
      <c r="AE480" s="1964"/>
      <c r="AF480" s="1964"/>
      <c r="AG480" s="1964"/>
      <c r="AH480" s="1964"/>
      <c r="AM480" s="72"/>
      <c r="AN480" s="72"/>
      <c r="AO480" s="72"/>
      <c r="AP480" s="72"/>
      <c r="AQ480" s="72"/>
      <c r="AR480" s="72"/>
      <c r="AS480" s="72"/>
      <c r="AT480" s="72"/>
      <c r="AU480" s="72"/>
      <c r="AV480" s="72"/>
      <c r="AW480" s="72"/>
      <c r="AX480" s="72"/>
      <c r="AY480" s="72"/>
      <c r="AZ480" s="72"/>
      <c r="BA480" s="72"/>
      <c r="BB480" s="72"/>
      <c r="BC480" s="72"/>
      <c r="BD480" s="72"/>
      <c r="BE480" s="72"/>
      <c r="BF480" s="72"/>
      <c r="BG480" s="72"/>
      <c r="BH480" s="72"/>
      <c r="BI480" s="72"/>
      <c r="BJ480" s="72"/>
      <c r="BK480" s="72"/>
      <c r="BL480" s="72"/>
      <c r="BM480" s="72"/>
      <c r="BN480" s="72"/>
      <c r="BO480" s="72"/>
      <c r="BP480" s="72"/>
      <c r="BQ480" s="72"/>
      <c r="BR480" s="72"/>
      <c r="BS480" s="72"/>
      <c r="BT480" s="72"/>
      <c r="BU480" s="72"/>
      <c r="BV480" s="72"/>
      <c r="BW480" s="72"/>
      <c r="BX480" s="72"/>
      <c r="BY480" s="72"/>
      <c r="BZ480" s="72"/>
      <c r="CA480" s="72"/>
      <c r="CB480" s="72"/>
      <c r="CC480" s="72"/>
      <c r="CD480" s="72"/>
      <c r="CE480" s="72"/>
      <c r="CF480" s="72"/>
      <c r="CG480" s="72"/>
      <c r="CH480" s="72"/>
      <c r="CI480" s="72"/>
      <c r="CJ480" s="72"/>
      <c r="CK480" s="72"/>
      <c r="CL480" s="72"/>
      <c r="CM480" s="72"/>
      <c r="CN480" s="72"/>
      <c r="CO480" s="72"/>
      <c r="CP480" s="72"/>
      <c r="CQ480" s="72"/>
      <c r="CR480" s="72"/>
    </row>
    <row r="481" spans="1:96" ht="12.75" customHeight="1">
      <c r="E481" s="90" t="s">
        <v>951</v>
      </c>
      <c r="F481" s="91"/>
      <c r="G481" s="91"/>
      <c r="H481" s="91"/>
      <c r="I481" s="91"/>
      <c r="J481" s="91"/>
      <c r="K481" s="91"/>
      <c r="L481" s="91"/>
      <c r="M481" s="91"/>
      <c r="N481" s="91"/>
      <c r="O481" s="91"/>
      <c r="P481" s="91"/>
      <c r="Q481" s="91"/>
      <c r="R481" s="91"/>
      <c r="S481" s="91"/>
      <c r="T481" s="1964" t="s">
        <v>136</v>
      </c>
      <c r="U481" s="1964"/>
      <c r="V481" s="1964"/>
      <c r="W481" s="1964"/>
      <c r="X481" s="1964"/>
      <c r="Y481" s="1964" t="s">
        <v>136</v>
      </c>
      <c r="Z481" s="1964"/>
      <c r="AA481" s="1964"/>
      <c r="AB481" s="1964"/>
      <c r="AC481" s="1964"/>
      <c r="AD481" s="1964" t="s">
        <v>136</v>
      </c>
      <c r="AE481" s="1964"/>
      <c r="AF481" s="1964"/>
      <c r="AG481" s="1964"/>
      <c r="AH481" s="1964"/>
      <c r="AM481" s="72"/>
      <c r="AN481" s="72"/>
      <c r="AO481" s="72"/>
      <c r="AP481" s="72"/>
      <c r="AQ481" s="72"/>
      <c r="AR481" s="72"/>
      <c r="AS481" s="72"/>
      <c r="AT481" s="72"/>
      <c r="AU481" s="72"/>
      <c r="AV481" s="72"/>
      <c r="AW481" s="72"/>
      <c r="AX481" s="72"/>
      <c r="AY481" s="72"/>
      <c r="AZ481" s="72"/>
      <c r="BA481" s="72"/>
      <c r="BB481" s="72"/>
      <c r="BC481" s="72"/>
      <c r="BD481" s="72"/>
      <c r="BE481" s="72"/>
      <c r="BF481" s="72"/>
      <c r="BG481" s="72"/>
      <c r="BH481" s="72"/>
      <c r="BI481" s="72"/>
      <c r="BJ481" s="72"/>
      <c r="BK481" s="72"/>
      <c r="BL481" s="72"/>
      <c r="BM481" s="72"/>
      <c r="BN481" s="72"/>
      <c r="BO481" s="72"/>
      <c r="BP481" s="72"/>
      <c r="BQ481" s="72"/>
      <c r="BR481" s="72"/>
      <c r="BS481" s="72"/>
      <c r="BT481" s="72"/>
      <c r="BU481" s="72"/>
      <c r="BV481" s="72"/>
      <c r="BW481" s="72"/>
      <c r="BX481" s="72"/>
      <c r="BY481" s="72"/>
      <c r="BZ481" s="72"/>
      <c r="CA481" s="72"/>
      <c r="CB481" s="72"/>
      <c r="CC481" s="72"/>
      <c r="CD481" s="72"/>
      <c r="CE481" s="72"/>
      <c r="CF481" s="72"/>
      <c r="CG481" s="72"/>
      <c r="CH481" s="72"/>
      <c r="CI481" s="72"/>
      <c r="CJ481" s="72"/>
      <c r="CK481" s="72"/>
      <c r="CL481" s="72"/>
      <c r="CM481" s="72"/>
      <c r="CN481" s="72"/>
      <c r="CO481" s="72"/>
      <c r="CP481" s="72"/>
      <c r="CQ481" s="72"/>
      <c r="CR481" s="72"/>
    </row>
    <row r="482" spans="1:96" ht="12.75">
      <c r="E482" s="93" t="s">
        <v>266</v>
      </c>
      <c r="F482" s="91"/>
      <c r="G482" s="91"/>
      <c r="H482" s="91"/>
      <c r="I482" s="91"/>
      <c r="J482" s="91"/>
      <c r="K482" s="91"/>
      <c r="L482" s="91"/>
      <c r="M482" s="91"/>
      <c r="N482" s="91"/>
      <c r="O482" s="91"/>
      <c r="P482" s="91"/>
      <c r="Q482" s="91"/>
      <c r="R482" s="91"/>
      <c r="S482" s="91"/>
      <c r="T482" s="1964" t="s">
        <v>136</v>
      </c>
      <c r="U482" s="1964"/>
      <c r="V482" s="1964"/>
      <c r="W482" s="1964"/>
      <c r="X482" s="1964"/>
      <c r="Y482" s="1964" t="s">
        <v>136</v>
      </c>
      <c r="Z482" s="1964"/>
      <c r="AA482" s="1964"/>
      <c r="AB482" s="1964"/>
      <c r="AC482" s="1964"/>
      <c r="AD482" s="1964" t="s">
        <v>136</v>
      </c>
      <c r="AE482" s="1964"/>
      <c r="AF482" s="1964"/>
      <c r="AG482" s="1964"/>
      <c r="AH482" s="1964"/>
      <c r="AM482" s="72"/>
      <c r="AN482" s="72"/>
      <c r="AO482" s="72"/>
      <c r="AP482" s="72"/>
      <c r="AQ482" s="72"/>
      <c r="AR482" s="72"/>
      <c r="AS482" s="72"/>
      <c r="AT482" s="72"/>
      <c r="AU482" s="72"/>
      <c r="AV482" s="72"/>
      <c r="AW482" s="72"/>
      <c r="AX482" s="72"/>
      <c r="AY482" s="72"/>
      <c r="AZ482" s="72"/>
      <c r="BA482" s="72"/>
      <c r="BB482" s="72"/>
      <c r="BC482" s="72"/>
      <c r="BD482" s="72"/>
      <c r="BE482" s="72"/>
      <c r="BF482" s="72"/>
      <c r="BG482" s="72"/>
      <c r="BH482" s="72"/>
      <c r="BI482" s="72"/>
      <c r="BJ482" s="72"/>
      <c r="BK482" s="72"/>
      <c r="BL482" s="72"/>
      <c r="BM482" s="72"/>
      <c r="BN482" s="72"/>
      <c r="BO482" s="72"/>
      <c r="BP482" s="72"/>
      <c r="BQ482" s="72"/>
      <c r="BR482" s="72"/>
      <c r="BS482" s="72"/>
      <c r="BT482" s="72"/>
      <c r="BU482" s="72"/>
      <c r="BV482" s="72"/>
      <c r="BW482" s="72"/>
      <c r="BX482" s="72"/>
      <c r="BY482" s="72"/>
      <c r="BZ482" s="72"/>
      <c r="CA482" s="72"/>
      <c r="CB482" s="72"/>
      <c r="CC482" s="72"/>
      <c r="CD482" s="72"/>
      <c r="CE482" s="72"/>
      <c r="CF482" s="72"/>
      <c r="CG482" s="72"/>
      <c r="CH482" s="72"/>
      <c r="CI482" s="72"/>
      <c r="CJ482" s="72"/>
      <c r="CK482" s="72"/>
      <c r="CL482" s="72"/>
      <c r="CM482" s="72"/>
      <c r="CN482" s="72"/>
      <c r="CO482" s="72"/>
      <c r="CP482" s="72"/>
      <c r="CQ482" s="72"/>
      <c r="CR482" s="72"/>
    </row>
    <row r="483" spans="1:96" ht="12.75">
      <c r="E483" s="117" t="s">
        <v>1451</v>
      </c>
      <c r="F483" s="94"/>
      <c r="G483" s="94"/>
      <c r="H483" s="94"/>
      <c r="I483" s="94"/>
      <c r="J483" s="94"/>
      <c r="K483" s="94"/>
      <c r="L483" s="94"/>
      <c r="M483" s="94"/>
      <c r="N483" s="94"/>
      <c r="O483" s="94"/>
      <c r="P483" s="94"/>
      <c r="Q483" s="94"/>
      <c r="R483" s="94"/>
      <c r="S483" s="94"/>
      <c r="T483" s="1964" t="s">
        <v>136</v>
      </c>
      <c r="U483" s="1964"/>
      <c r="V483" s="1964"/>
      <c r="W483" s="1964"/>
      <c r="X483" s="1964"/>
      <c r="Y483" s="1964" t="s">
        <v>136</v>
      </c>
      <c r="Z483" s="1964"/>
      <c r="AA483" s="1964"/>
      <c r="AB483" s="1964"/>
      <c r="AC483" s="1964"/>
      <c r="AD483" s="1964" t="s">
        <v>136</v>
      </c>
      <c r="AE483" s="1964"/>
      <c r="AF483" s="1964"/>
      <c r="AG483" s="1964"/>
      <c r="AH483" s="1964"/>
      <c r="AM483" s="72"/>
      <c r="AN483" s="72"/>
      <c r="AO483" s="72"/>
      <c r="AP483" s="72"/>
      <c r="AQ483" s="72"/>
      <c r="AR483" s="72"/>
      <c r="AS483" s="72"/>
      <c r="AT483" s="72"/>
      <c r="AU483" s="72"/>
      <c r="AV483" s="72"/>
      <c r="AW483" s="72"/>
      <c r="AX483" s="72"/>
      <c r="AY483" s="72"/>
      <c r="AZ483" s="72"/>
      <c r="BA483" s="72"/>
      <c r="BB483" s="72"/>
      <c r="BC483" s="72"/>
      <c r="BD483" s="72"/>
      <c r="BE483" s="72"/>
      <c r="BF483" s="72"/>
      <c r="BG483" s="72"/>
      <c r="BH483" s="72"/>
      <c r="BI483" s="72"/>
      <c r="BJ483" s="72"/>
      <c r="BK483" s="72"/>
      <c r="BL483" s="72"/>
      <c r="BM483" s="72"/>
      <c r="BN483" s="72"/>
      <c r="BO483" s="72"/>
      <c r="BP483" s="72"/>
      <c r="BQ483" s="72"/>
      <c r="BR483" s="72"/>
      <c r="BS483" s="72"/>
      <c r="BT483" s="72"/>
      <c r="BU483" s="72"/>
      <c r="BV483" s="72"/>
      <c r="BW483" s="72"/>
      <c r="BX483" s="72"/>
      <c r="BY483" s="72"/>
      <c r="BZ483" s="72"/>
      <c r="CA483" s="72"/>
      <c r="CB483" s="72"/>
      <c r="CC483" s="72"/>
      <c r="CD483" s="72"/>
      <c r="CE483" s="72"/>
      <c r="CF483" s="72"/>
      <c r="CG483" s="72"/>
      <c r="CH483" s="72"/>
      <c r="CI483" s="72"/>
      <c r="CJ483" s="72"/>
      <c r="CK483" s="72"/>
      <c r="CL483" s="72"/>
      <c r="CM483" s="72"/>
      <c r="CN483" s="72"/>
      <c r="CO483" s="72"/>
      <c r="CP483" s="72"/>
      <c r="CQ483" s="72"/>
      <c r="CR483" s="72"/>
    </row>
    <row r="484" spans="1:96" ht="12.75">
      <c r="AM484" s="72"/>
      <c r="AN484" s="72"/>
      <c r="AO484" s="72"/>
      <c r="AP484" s="72"/>
      <c r="AQ484" s="72"/>
      <c r="AR484" s="72"/>
      <c r="AS484" s="72"/>
      <c r="AT484" s="72"/>
      <c r="AU484" s="72"/>
      <c r="AV484" s="72"/>
      <c r="AW484" s="72"/>
      <c r="AX484" s="72"/>
      <c r="AY484" s="72"/>
      <c r="AZ484" s="72"/>
      <c r="BA484" s="72"/>
      <c r="BB484" s="72"/>
      <c r="BC484" s="72"/>
      <c r="BD484" s="72"/>
      <c r="BE484" s="72"/>
      <c r="BF484" s="72"/>
      <c r="BG484" s="72"/>
      <c r="BH484" s="72"/>
      <c r="BI484" s="72"/>
      <c r="BJ484" s="72"/>
      <c r="BK484" s="72"/>
      <c r="BL484" s="72"/>
      <c r="BM484" s="72"/>
      <c r="BN484" s="72"/>
      <c r="BO484" s="72"/>
      <c r="BP484" s="72"/>
      <c r="BQ484" s="72"/>
      <c r="BR484" s="72"/>
      <c r="BS484" s="72"/>
      <c r="BT484" s="72"/>
      <c r="BU484" s="72"/>
      <c r="BV484" s="72"/>
      <c r="BW484" s="72"/>
      <c r="BX484" s="72"/>
      <c r="BY484" s="72"/>
      <c r="BZ484" s="72"/>
      <c r="CA484" s="72"/>
      <c r="CB484" s="72"/>
      <c r="CC484" s="72"/>
      <c r="CD484" s="72"/>
      <c r="CE484" s="72"/>
      <c r="CF484" s="72"/>
      <c r="CG484" s="72"/>
      <c r="CH484" s="72"/>
      <c r="CI484" s="72"/>
      <c r="CJ484" s="72"/>
      <c r="CK484" s="72"/>
      <c r="CL484" s="72"/>
      <c r="CM484" s="72"/>
      <c r="CN484" s="72"/>
      <c r="CO484" s="72"/>
      <c r="CP484" s="72"/>
      <c r="CQ484" s="72"/>
      <c r="CR484" s="72"/>
    </row>
    <row r="485" spans="1:96" ht="12.75">
      <c r="B485" s="90"/>
      <c r="C485" s="91"/>
      <c r="D485" s="91"/>
      <c r="E485" s="91"/>
      <c r="F485" s="91"/>
      <c r="G485" s="91"/>
      <c r="H485" s="91"/>
      <c r="I485" s="91"/>
      <c r="J485" s="91"/>
      <c r="K485" s="91"/>
      <c r="L485" s="91"/>
      <c r="M485" s="91"/>
      <c r="N485" s="91"/>
      <c r="O485" s="91"/>
      <c r="P485" s="92"/>
      <c r="Q485" s="1977" t="s">
        <v>267</v>
      </c>
      <c r="R485" s="1978"/>
      <c r="S485" s="1978"/>
      <c r="T485" s="1978"/>
      <c r="U485" s="1978"/>
      <c r="V485" s="1978"/>
      <c r="W485" s="1978"/>
      <c r="X485" s="1978"/>
      <c r="Y485" s="1978"/>
      <c r="Z485" s="1978"/>
      <c r="AA485" s="1978"/>
      <c r="AB485" s="1978"/>
      <c r="AC485" s="1978"/>
      <c r="AD485" s="1978"/>
      <c r="AE485" s="1978"/>
      <c r="AF485" s="1978"/>
      <c r="AG485" s="1978"/>
      <c r="AH485" s="1978"/>
      <c r="AI485" s="1978"/>
      <c r="AJ485" s="1978"/>
      <c r="AK485" s="1979"/>
      <c r="AM485" s="72"/>
      <c r="AN485" s="72"/>
      <c r="AO485" s="72"/>
      <c r="AP485" s="72"/>
      <c r="AQ485" s="72"/>
      <c r="AR485" s="72"/>
      <c r="AS485" s="72"/>
      <c r="AT485" s="72"/>
      <c r="AU485" s="72"/>
      <c r="AV485" s="72"/>
      <c r="AW485" s="72"/>
      <c r="AX485" s="72"/>
      <c r="AY485" s="72"/>
      <c r="AZ485" s="72"/>
      <c r="BA485" s="72"/>
      <c r="BB485" s="72"/>
      <c r="BC485" s="72"/>
      <c r="BD485" s="72"/>
      <c r="BE485" s="72"/>
      <c r="BF485" s="72"/>
      <c r="BG485" s="72"/>
      <c r="BH485" s="72"/>
      <c r="BI485" s="72"/>
      <c r="BJ485" s="72"/>
      <c r="BK485" s="72"/>
      <c r="BL485" s="72"/>
      <c r="BM485" s="72"/>
      <c r="BN485" s="72"/>
      <c r="BO485" s="72"/>
      <c r="BP485" s="72"/>
      <c r="BQ485" s="72"/>
      <c r="BR485" s="72"/>
      <c r="BS485" s="72"/>
      <c r="BT485" s="72"/>
      <c r="BU485" s="72"/>
      <c r="BV485" s="72"/>
      <c r="BW485" s="72"/>
      <c r="BX485" s="72"/>
      <c r="BY485" s="72"/>
      <c r="BZ485" s="72"/>
      <c r="CA485" s="72"/>
      <c r="CB485" s="72"/>
      <c r="CC485" s="72"/>
      <c r="CD485" s="72"/>
      <c r="CE485" s="72"/>
      <c r="CF485" s="72"/>
      <c r="CG485" s="72"/>
      <c r="CH485" s="72"/>
      <c r="CI485" s="72"/>
      <c r="CJ485" s="72"/>
      <c r="CK485" s="72"/>
      <c r="CL485" s="72"/>
      <c r="CM485" s="72"/>
      <c r="CN485" s="72"/>
      <c r="CO485" s="72"/>
      <c r="CP485" s="72"/>
      <c r="CQ485" s="72"/>
      <c r="CR485" s="72"/>
    </row>
    <row r="486" spans="1:96" ht="12.75">
      <c r="B486" s="90" t="s">
        <v>268</v>
      </c>
      <c r="C486" s="91"/>
      <c r="D486" s="91"/>
      <c r="E486" s="91"/>
      <c r="F486" s="91"/>
      <c r="G486" s="91"/>
      <c r="H486" s="91"/>
      <c r="I486" s="91"/>
      <c r="J486" s="91"/>
      <c r="K486" s="91"/>
      <c r="L486" s="91"/>
      <c r="M486" s="91"/>
      <c r="N486" s="91"/>
      <c r="O486" s="91"/>
      <c r="P486" s="91"/>
      <c r="Q486" s="1657" t="s">
        <v>2401</v>
      </c>
      <c r="R486" s="1724"/>
      <c r="S486" s="1724"/>
      <c r="T486" s="1724"/>
      <c r="U486" s="1724"/>
      <c r="V486" s="1724"/>
      <c r="W486" s="1724"/>
      <c r="X486" s="1724"/>
      <c r="Y486" s="1724"/>
      <c r="Z486" s="1724"/>
      <c r="AA486" s="1724"/>
      <c r="AB486" s="1724"/>
      <c r="AC486" s="1724"/>
      <c r="AD486" s="1724"/>
      <c r="AE486" s="1724"/>
      <c r="AF486" s="1724"/>
      <c r="AG486" s="1724"/>
      <c r="AH486" s="1724"/>
      <c r="AI486" s="1724"/>
      <c r="AJ486" s="1724"/>
      <c r="AK486" s="1658"/>
      <c r="AM486" s="72"/>
      <c r="AN486" s="72"/>
      <c r="AO486" s="72"/>
      <c r="AP486" s="72"/>
      <c r="AQ486" s="72"/>
      <c r="AR486" s="72"/>
      <c r="AS486" s="72"/>
      <c r="AT486" s="72"/>
      <c r="AU486" s="72"/>
      <c r="AV486" s="72"/>
      <c r="AW486" s="72"/>
      <c r="AX486" s="72"/>
      <c r="AY486" s="72"/>
      <c r="AZ486" s="72"/>
      <c r="BA486" s="72"/>
      <c r="BB486" s="72"/>
      <c r="BC486" s="72"/>
      <c r="BD486" s="72"/>
      <c r="BE486" s="72"/>
      <c r="BF486" s="72"/>
      <c r="BG486" s="72"/>
      <c r="BH486" s="72"/>
      <c r="BI486" s="72"/>
      <c r="BJ486" s="72"/>
      <c r="BK486" s="72"/>
      <c r="BL486" s="72"/>
      <c r="BM486" s="72"/>
      <c r="BN486" s="72"/>
      <c r="BO486" s="72"/>
      <c r="BP486" s="72"/>
      <c r="BQ486" s="72"/>
      <c r="BR486" s="72"/>
      <c r="BS486" s="72"/>
      <c r="BT486" s="72"/>
      <c r="BU486" s="72"/>
      <c r="BV486" s="72"/>
      <c r="BW486" s="72"/>
      <c r="BX486" s="72"/>
      <c r="BY486" s="72"/>
      <c r="BZ486" s="72"/>
      <c r="CA486" s="72"/>
      <c r="CB486" s="72"/>
      <c r="CC486" s="72"/>
      <c r="CD486" s="72"/>
      <c r="CE486" s="72"/>
      <c r="CF486" s="72"/>
      <c r="CG486" s="72"/>
      <c r="CH486" s="72"/>
      <c r="CI486" s="72"/>
      <c r="CJ486" s="72"/>
      <c r="CK486" s="72"/>
      <c r="CL486" s="72"/>
      <c r="CM486" s="72"/>
      <c r="CN486" s="72"/>
      <c r="CO486" s="72"/>
      <c r="CP486" s="72"/>
      <c r="CQ486" s="72"/>
      <c r="CR486" s="72"/>
    </row>
    <row r="487" spans="1:96" ht="12.75">
      <c r="B487" s="90" t="s">
        <v>269</v>
      </c>
      <c r="C487" s="91"/>
      <c r="D487" s="91"/>
      <c r="E487" s="91"/>
      <c r="F487" s="91"/>
      <c r="G487" s="91"/>
      <c r="H487" s="91"/>
      <c r="I487" s="91"/>
      <c r="J487" s="91"/>
      <c r="K487" s="91"/>
      <c r="L487" s="91"/>
      <c r="M487" s="91"/>
      <c r="N487" s="91"/>
      <c r="O487" s="91"/>
      <c r="P487" s="91"/>
      <c r="Q487" s="1657" t="s">
        <v>2402</v>
      </c>
      <c r="R487" s="1724"/>
      <c r="S487" s="1724"/>
      <c r="T487" s="1724"/>
      <c r="U487" s="1724"/>
      <c r="V487" s="1724"/>
      <c r="W487" s="1724"/>
      <c r="X487" s="1724"/>
      <c r="Y487" s="1724"/>
      <c r="Z487" s="1724"/>
      <c r="AA487" s="1724"/>
      <c r="AB487" s="1724"/>
      <c r="AC487" s="1724"/>
      <c r="AD487" s="1724"/>
      <c r="AE487" s="1724"/>
      <c r="AF487" s="1724"/>
      <c r="AG487" s="1724"/>
      <c r="AH487" s="1724"/>
      <c r="AI487" s="1724"/>
      <c r="AJ487" s="1724"/>
      <c r="AK487" s="1658"/>
      <c r="AM487" s="72"/>
      <c r="AN487" s="72"/>
      <c r="AO487" s="72"/>
      <c r="AP487" s="72"/>
      <c r="AQ487" s="72"/>
      <c r="AR487" s="72"/>
      <c r="AS487" s="72"/>
      <c r="AT487" s="72"/>
      <c r="AU487" s="72"/>
      <c r="AV487" s="72"/>
      <c r="AW487" s="72"/>
      <c r="AX487" s="72"/>
      <c r="AY487" s="72"/>
      <c r="AZ487" s="72"/>
      <c r="BA487" s="72"/>
      <c r="BB487" s="72"/>
      <c r="BC487" s="72"/>
      <c r="BD487" s="72"/>
      <c r="BE487" s="72"/>
      <c r="BF487" s="72"/>
      <c r="BG487" s="72"/>
      <c r="BH487" s="72"/>
      <c r="BI487" s="72"/>
      <c r="BJ487" s="72"/>
      <c r="BK487" s="72"/>
      <c r="BL487" s="72"/>
      <c r="BM487" s="72"/>
      <c r="BN487" s="72"/>
      <c r="BO487" s="72"/>
      <c r="BP487" s="72"/>
      <c r="BQ487" s="72"/>
      <c r="BR487" s="72"/>
      <c r="BS487" s="72"/>
      <c r="BT487" s="72"/>
      <c r="BU487" s="72"/>
      <c r="BV487" s="72"/>
      <c r="BW487" s="72"/>
      <c r="BX487" s="72"/>
      <c r="BY487" s="72"/>
      <c r="BZ487" s="72"/>
      <c r="CA487" s="72"/>
      <c r="CB487" s="72"/>
      <c r="CC487" s="72"/>
      <c r="CD487" s="72"/>
      <c r="CE487" s="72"/>
      <c r="CF487" s="72"/>
      <c r="CG487" s="72"/>
      <c r="CH487" s="72"/>
      <c r="CI487" s="72"/>
      <c r="CJ487" s="72"/>
      <c r="CK487" s="72"/>
      <c r="CL487" s="72"/>
      <c r="CM487" s="72"/>
      <c r="CN487" s="72"/>
      <c r="CO487" s="72"/>
      <c r="CP487" s="72"/>
      <c r="CQ487" s="72"/>
      <c r="CR487" s="72"/>
    </row>
    <row r="488" spans="1:96" ht="12.75" customHeight="1">
      <c r="B488" s="90" t="s">
        <v>270</v>
      </c>
      <c r="C488" s="91"/>
      <c r="D488" s="91"/>
      <c r="E488" s="91"/>
      <c r="F488" s="91"/>
      <c r="G488" s="91"/>
      <c r="H488" s="91"/>
      <c r="I488" s="91"/>
      <c r="J488" s="91"/>
      <c r="K488" s="91"/>
      <c r="L488" s="91"/>
      <c r="M488" s="91"/>
      <c r="N488" s="91"/>
      <c r="O488" s="91"/>
      <c r="P488" s="91"/>
      <c r="Q488" s="1657" t="s">
        <v>2402</v>
      </c>
      <c r="R488" s="1724"/>
      <c r="S488" s="1724"/>
      <c r="T488" s="1724"/>
      <c r="U488" s="1724"/>
      <c r="V488" s="1724"/>
      <c r="W488" s="1724"/>
      <c r="X488" s="1724"/>
      <c r="Y488" s="1724"/>
      <c r="Z488" s="1724"/>
      <c r="AA488" s="1724"/>
      <c r="AB488" s="1724"/>
      <c r="AC488" s="1724"/>
      <c r="AD488" s="1724"/>
      <c r="AE488" s="1724"/>
      <c r="AF488" s="1724"/>
      <c r="AG488" s="1724"/>
      <c r="AH488" s="1724"/>
      <c r="AI488" s="1724"/>
      <c r="AJ488" s="1724"/>
      <c r="AK488" s="1658"/>
      <c r="AM488" s="72"/>
      <c r="AN488" s="72"/>
      <c r="AO488" s="72"/>
      <c r="AP488" s="72"/>
      <c r="AQ488" s="72"/>
      <c r="AR488" s="72"/>
      <c r="AS488" s="72"/>
      <c r="AT488" s="72"/>
      <c r="AU488" s="72"/>
      <c r="AV488" s="72"/>
      <c r="AW488" s="72"/>
      <c r="AX488" s="72"/>
      <c r="AY488" s="72"/>
      <c r="AZ488" s="72"/>
      <c r="BA488" s="72"/>
      <c r="BB488" s="72"/>
      <c r="BC488" s="72"/>
      <c r="BD488" s="72"/>
      <c r="BE488" s="72"/>
      <c r="BF488" s="72"/>
      <c r="BG488" s="72"/>
      <c r="BH488" s="72"/>
      <c r="BI488" s="72"/>
      <c r="BJ488" s="72"/>
      <c r="BK488" s="72"/>
      <c r="BL488" s="72"/>
      <c r="BM488" s="72"/>
      <c r="BN488" s="72"/>
      <c r="BO488" s="72"/>
      <c r="BP488" s="72"/>
      <c r="BQ488" s="72"/>
      <c r="BR488" s="72"/>
      <c r="BS488" s="72"/>
      <c r="BT488" s="72"/>
      <c r="BU488" s="72"/>
      <c r="BV488" s="72"/>
      <c r="BW488" s="72"/>
      <c r="BX488" s="72"/>
      <c r="BY488" s="72"/>
      <c r="BZ488" s="72"/>
      <c r="CA488" s="72"/>
      <c r="CB488" s="72"/>
      <c r="CC488" s="72"/>
      <c r="CD488" s="72"/>
      <c r="CE488" s="72"/>
      <c r="CF488" s="72"/>
      <c r="CG488" s="72"/>
      <c r="CH488" s="72"/>
      <c r="CI488" s="72"/>
      <c r="CJ488" s="72"/>
      <c r="CK488" s="72"/>
      <c r="CL488" s="72"/>
      <c r="CM488" s="72"/>
      <c r="CN488" s="72"/>
      <c r="CO488" s="72"/>
      <c r="CP488" s="72"/>
      <c r="CQ488" s="72"/>
      <c r="CR488" s="72"/>
    </row>
    <row r="489" spans="1:96" ht="12.75">
      <c r="B489" s="1731" t="s">
        <v>271</v>
      </c>
      <c r="C489" s="1732"/>
      <c r="D489" s="1732"/>
      <c r="E489" s="1732"/>
      <c r="F489" s="1732"/>
      <c r="G489" s="1732"/>
      <c r="H489" s="1732"/>
      <c r="I489" s="1732"/>
      <c r="J489" s="1732"/>
      <c r="K489" s="1732"/>
      <c r="L489" s="1732"/>
      <c r="M489" s="1732"/>
      <c r="N489" s="1732"/>
      <c r="O489" s="1732"/>
      <c r="P489" s="1733"/>
      <c r="Q489" s="346"/>
      <c r="R489" s="346"/>
      <c r="S489" s="347"/>
      <c r="T489" s="347"/>
      <c r="U489" s="347"/>
      <c r="V489" s="347"/>
      <c r="W489" s="347"/>
      <c r="X489" s="347"/>
      <c r="Y489" s="347"/>
      <c r="Z489" s="347"/>
      <c r="AA489" s="347"/>
      <c r="AB489" s="347"/>
      <c r="AC489" s="347"/>
      <c r="AD489" s="347"/>
      <c r="AE489" s="347"/>
      <c r="AF489" s="347"/>
      <c r="AG489" s="347"/>
      <c r="AH489" s="347"/>
      <c r="AI489" s="347"/>
      <c r="AJ489" s="347"/>
      <c r="AK489" s="348"/>
      <c r="AM489" s="72"/>
      <c r="AN489" s="72"/>
      <c r="AO489" s="72"/>
      <c r="AP489" s="72"/>
      <c r="AQ489" s="72"/>
      <c r="AR489" s="72"/>
      <c r="AS489" s="72"/>
      <c r="AT489" s="72"/>
      <c r="AU489" s="72"/>
      <c r="AV489" s="72"/>
      <c r="AW489" s="72"/>
      <c r="AX489" s="72"/>
      <c r="AY489" s="72"/>
      <c r="AZ489" s="72"/>
      <c r="BA489" s="72"/>
      <c r="BB489" s="72"/>
      <c r="BC489" s="72"/>
      <c r="BD489" s="72"/>
      <c r="BE489" s="72"/>
      <c r="BF489" s="72"/>
      <c r="BG489" s="72"/>
      <c r="BH489" s="72"/>
      <c r="BI489" s="72"/>
      <c r="BJ489" s="72"/>
      <c r="BK489" s="72"/>
      <c r="BL489" s="72"/>
      <c r="BM489" s="72"/>
      <c r="BN489" s="72"/>
      <c r="BO489" s="72"/>
      <c r="BP489" s="72"/>
      <c r="BQ489" s="72"/>
      <c r="BR489" s="72"/>
      <c r="BS489" s="72"/>
      <c r="BT489" s="72"/>
      <c r="BU489" s="72"/>
      <c r="BV489" s="72"/>
      <c r="BW489" s="72"/>
      <c r="BX489" s="72"/>
      <c r="BY489" s="72"/>
      <c r="BZ489" s="72"/>
      <c r="CA489" s="72"/>
      <c r="CB489" s="72"/>
      <c r="CC489" s="72"/>
      <c r="CD489" s="72"/>
      <c r="CE489" s="72"/>
      <c r="CF489" s="72"/>
      <c r="CG489" s="72"/>
      <c r="CH489" s="72"/>
      <c r="CI489" s="72"/>
      <c r="CJ489" s="72"/>
      <c r="CK489" s="72"/>
      <c r="CL489" s="72"/>
      <c r="CM489" s="72"/>
      <c r="CN489" s="72"/>
      <c r="CO489" s="72"/>
      <c r="CP489" s="72"/>
      <c r="CQ489" s="72"/>
      <c r="CR489" s="72"/>
    </row>
    <row r="490" spans="1:96" ht="12.4" customHeight="1">
      <c r="B490" s="1734"/>
      <c r="C490" s="1735"/>
      <c r="D490" s="1735"/>
      <c r="E490" s="1735"/>
      <c r="F490" s="1735"/>
      <c r="G490" s="1735"/>
      <c r="H490" s="1735"/>
      <c r="I490" s="1735"/>
      <c r="J490" s="1735"/>
      <c r="K490" s="1735"/>
      <c r="L490" s="1735"/>
      <c r="M490" s="1735"/>
      <c r="N490" s="1735"/>
      <c r="O490" s="1735"/>
      <c r="P490" s="1736"/>
      <c r="Q490" s="1740" t="s">
        <v>537</v>
      </c>
      <c r="R490" s="1741"/>
      <c r="S490" s="1744" t="s">
        <v>58</v>
      </c>
      <c r="T490" s="1745"/>
      <c r="U490" s="1745"/>
      <c r="V490" s="1745"/>
      <c r="W490" s="1745"/>
      <c r="X490" s="1745"/>
      <c r="Y490" s="1745"/>
      <c r="Z490" s="1745"/>
      <c r="AA490" s="1745"/>
      <c r="AB490" s="1745"/>
      <c r="AC490" s="1745"/>
      <c r="AD490" s="1745"/>
      <c r="AE490" s="1745"/>
      <c r="AF490" s="1745"/>
      <c r="AG490" s="1745"/>
      <c r="AH490" s="1745"/>
      <c r="AI490" s="1745"/>
      <c r="AJ490" s="1745"/>
      <c r="AK490" s="1746"/>
      <c r="AM490" s="72"/>
      <c r="AN490" s="72"/>
      <c r="AO490" s="72"/>
      <c r="AP490" s="72"/>
      <c r="AQ490" s="72"/>
      <c r="AR490" s="72"/>
      <c r="AS490" s="72"/>
      <c r="AT490" s="72"/>
      <c r="AU490" s="72"/>
      <c r="AV490" s="72"/>
      <c r="AW490" s="72"/>
      <c r="AX490" s="72"/>
      <c r="AY490" s="72"/>
      <c r="AZ490" s="72"/>
      <c r="BA490" s="72"/>
      <c r="BB490" s="72"/>
      <c r="BC490" s="72"/>
      <c r="BD490" s="72"/>
      <c r="BE490" s="72"/>
      <c r="BF490" s="72"/>
      <c r="BG490" s="72"/>
      <c r="BH490" s="72"/>
      <c r="BI490" s="72"/>
      <c r="BJ490" s="72"/>
      <c r="BK490" s="72"/>
      <c r="BL490" s="72"/>
      <c r="BM490" s="72"/>
      <c r="BN490" s="72"/>
      <c r="BO490" s="72"/>
      <c r="BP490" s="72"/>
      <c r="BQ490" s="72"/>
      <c r="BR490" s="72"/>
      <c r="BS490" s="72"/>
      <c r="BT490" s="72"/>
      <c r="BU490" s="72"/>
      <c r="BV490" s="72"/>
      <c r="BW490" s="72"/>
      <c r="BX490" s="72"/>
      <c r="BY490" s="72"/>
      <c r="BZ490" s="72"/>
      <c r="CA490" s="72"/>
      <c r="CB490" s="72"/>
      <c r="CC490" s="72"/>
      <c r="CD490" s="72"/>
      <c r="CE490" s="72"/>
      <c r="CF490" s="72"/>
      <c r="CG490" s="72"/>
      <c r="CH490" s="72"/>
      <c r="CI490" s="72"/>
      <c r="CJ490" s="72"/>
      <c r="CK490" s="72"/>
      <c r="CL490" s="72"/>
      <c r="CM490" s="72"/>
      <c r="CN490" s="72"/>
      <c r="CO490" s="72"/>
      <c r="CP490" s="72"/>
      <c r="CQ490" s="72"/>
      <c r="CR490" s="72"/>
    </row>
    <row r="491" spans="1:96" ht="12.75">
      <c r="B491" s="1737"/>
      <c r="C491" s="1738"/>
      <c r="D491" s="1738"/>
      <c r="E491" s="1738"/>
      <c r="F491" s="1738"/>
      <c r="G491" s="1738"/>
      <c r="H491" s="1738"/>
      <c r="I491" s="1738"/>
      <c r="J491" s="1738"/>
      <c r="K491" s="1738"/>
      <c r="L491" s="1738"/>
      <c r="M491" s="1738"/>
      <c r="N491" s="1738"/>
      <c r="O491" s="1738"/>
      <c r="P491" s="1739"/>
      <c r="Q491" s="1742"/>
      <c r="R491" s="1743"/>
      <c r="S491" s="1747"/>
      <c r="T491" s="1748"/>
      <c r="U491" s="1748"/>
      <c r="V491" s="1748"/>
      <c r="W491" s="1748"/>
      <c r="X491" s="1748"/>
      <c r="Y491" s="1748"/>
      <c r="Z491" s="1748"/>
      <c r="AA491" s="1748"/>
      <c r="AB491" s="1748"/>
      <c r="AC491" s="1748"/>
      <c r="AD491" s="1748"/>
      <c r="AE491" s="1748"/>
      <c r="AF491" s="1748"/>
      <c r="AG491" s="1748"/>
      <c r="AH491" s="1748"/>
      <c r="AI491" s="1748"/>
      <c r="AJ491" s="1748"/>
      <c r="AK491" s="1749"/>
      <c r="AM491" s="72"/>
      <c r="AN491" s="72"/>
      <c r="AO491" s="72"/>
      <c r="AP491" s="72"/>
      <c r="AQ491" s="72"/>
      <c r="AR491" s="72"/>
      <c r="AS491" s="72"/>
      <c r="AT491" s="72"/>
      <c r="AU491" s="72"/>
      <c r="AV491" s="72"/>
      <c r="AW491" s="72"/>
      <c r="AX491" s="72"/>
      <c r="AY491" s="72"/>
      <c r="AZ491" s="72"/>
      <c r="BA491" s="72"/>
      <c r="BB491" s="72"/>
      <c r="BC491" s="72"/>
      <c r="BD491" s="72"/>
      <c r="BE491" s="72"/>
      <c r="BF491" s="72"/>
      <c r="BG491" s="72"/>
      <c r="BH491" s="72"/>
      <c r="BI491" s="72"/>
      <c r="BJ491" s="72"/>
      <c r="BK491" s="72"/>
      <c r="BL491" s="72"/>
      <c r="BM491" s="72"/>
      <c r="BN491" s="72"/>
      <c r="BO491" s="72"/>
      <c r="BP491" s="72"/>
      <c r="BQ491" s="72"/>
      <c r="BR491" s="72"/>
      <c r="BS491" s="72"/>
      <c r="BT491" s="72"/>
      <c r="BU491" s="72"/>
      <c r="BV491" s="72"/>
      <c r="BW491" s="72"/>
      <c r="BX491" s="72"/>
      <c r="BY491" s="72"/>
      <c r="BZ491" s="72"/>
      <c r="CA491" s="72"/>
      <c r="CB491" s="72"/>
      <c r="CC491" s="72"/>
      <c r="CD491" s="72"/>
      <c r="CE491" s="72"/>
      <c r="CF491" s="72"/>
      <c r="CG491" s="72"/>
      <c r="CH491" s="72"/>
      <c r="CI491" s="72"/>
      <c r="CJ491" s="72"/>
      <c r="CK491" s="72"/>
      <c r="CL491" s="72"/>
      <c r="CM491" s="72"/>
      <c r="CN491" s="72"/>
      <c r="CO491" s="72"/>
      <c r="CP491" s="72"/>
      <c r="CQ491" s="72"/>
      <c r="CR491" s="72"/>
    </row>
    <row r="492" spans="1:96" ht="12.75">
      <c r="B492" s="90" t="s">
        <v>272</v>
      </c>
      <c r="C492" s="91"/>
      <c r="D492" s="91"/>
      <c r="E492" s="91"/>
      <c r="F492" s="91"/>
      <c r="G492" s="91"/>
      <c r="H492" s="91"/>
      <c r="I492" s="91"/>
      <c r="J492" s="91"/>
      <c r="K492" s="91"/>
      <c r="L492" s="91"/>
      <c r="M492" s="91"/>
      <c r="N492" s="91"/>
      <c r="O492" s="91"/>
      <c r="P492" s="91"/>
      <c r="Q492" s="1657" t="s">
        <v>2412</v>
      </c>
      <c r="R492" s="1724"/>
      <c r="S492" s="1724"/>
      <c r="T492" s="1724"/>
      <c r="U492" s="1724"/>
      <c r="V492" s="1724"/>
      <c r="W492" s="1724"/>
      <c r="X492" s="1724"/>
      <c r="Y492" s="1724"/>
      <c r="Z492" s="1724"/>
      <c r="AA492" s="1724"/>
      <c r="AB492" s="1724"/>
      <c r="AC492" s="1724"/>
      <c r="AD492" s="1724"/>
      <c r="AE492" s="1724"/>
      <c r="AF492" s="1724"/>
      <c r="AG492" s="1724"/>
      <c r="AH492" s="1724"/>
      <c r="AI492" s="1724"/>
      <c r="AJ492" s="1724"/>
      <c r="AK492" s="1658"/>
      <c r="AM492" s="72"/>
      <c r="AN492" s="72"/>
      <c r="AO492" s="72"/>
      <c r="AP492" s="72"/>
      <c r="AQ492" s="72"/>
      <c r="AR492" s="72"/>
      <c r="AS492" s="72"/>
      <c r="AT492" s="72"/>
      <c r="AU492" s="72"/>
      <c r="AV492" s="72"/>
      <c r="AW492" s="72"/>
      <c r="AX492" s="72"/>
      <c r="AY492" s="72"/>
      <c r="AZ492" s="72"/>
      <c r="BA492" s="72"/>
      <c r="BB492" s="72"/>
      <c r="BC492" s="72"/>
      <c r="BD492" s="72"/>
      <c r="BE492" s="72"/>
      <c r="BF492" s="72"/>
      <c r="BG492" s="72"/>
      <c r="BH492" s="72"/>
      <c r="BI492" s="72"/>
      <c r="BJ492" s="72"/>
      <c r="BK492" s="72"/>
      <c r="BL492" s="72"/>
      <c r="BM492" s="72"/>
      <c r="BN492" s="72"/>
      <c r="BO492" s="72"/>
      <c r="BP492" s="72"/>
      <c r="BQ492" s="72"/>
      <c r="BR492" s="72"/>
      <c r="BS492" s="72"/>
      <c r="BT492" s="72"/>
      <c r="BU492" s="72"/>
      <c r="BV492" s="72"/>
      <c r="BW492" s="72"/>
      <c r="BX492" s="72"/>
      <c r="BY492" s="72"/>
      <c r="BZ492" s="72"/>
      <c r="CA492" s="72"/>
      <c r="CB492" s="72"/>
      <c r="CC492" s="72"/>
      <c r="CD492" s="72"/>
      <c r="CE492" s="72"/>
      <c r="CF492" s="72"/>
      <c r="CG492" s="72"/>
      <c r="CH492" s="72"/>
      <c r="CI492" s="72"/>
      <c r="CJ492" s="72"/>
      <c r="CK492" s="72"/>
      <c r="CL492" s="72"/>
      <c r="CM492" s="72"/>
      <c r="CN492" s="72"/>
      <c r="CO492" s="72"/>
      <c r="CP492" s="72"/>
      <c r="CQ492" s="72"/>
      <c r="CR492" s="72"/>
    </row>
    <row r="493" spans="1:96" ht="12.75">
      <c r="B493" s="90" t="s">
        <v>273</v>
      </c>
      <c r="C493" s="91"/>
      <c r="D493" s="91"/>
      <c r="E493" s="91"/>
      <c r="F493" s="91"/>
      <c r="G493" s="91"/>
      <c r="H493" s="91"/>
      <c r="I493" s="91"/>
      <c r="J493" s="91"/>
      <c r="K493" s="91"/>
      <c r="L493" s="91"/>
      <c r="M493" s="91"/>
      <c r="N493" s="91"/>
      <c r="O493" s="91"/>
      <c r="P493" s="91"/>
      <c r="Q493" s="1657" t="s">
        <v>2413</v>
      </c>
      <c r="R493" s="1724"/>
      <c r="S493" s="1724"/>
      <c r="T493" s="1724"/>
      <c r="U493" s="1724"/>
      <c r="V493" s="1724"/>
      <c r="W493" s="1724"/>
      <c r="X493" s="1724"/>
      <c r="Y493" s="1724"/>
      <c r="Z493" s="1724"/>
      <c r="AA493" s="1724"/>
      <c r="AB493" s="1724"/>
      <c r="AC493" s="1724"/>
      <c r="AD493" s="1724"/>
      <c r="AE493" s="1724"/>
      <c r="AF493" s="1724"/>
      <c r="AG493" s="1724"/>
      <c r="AH493" s="1724"/>
      <c r="AI493" s="1724"/>
      <c r="AJ493" s="1724"/>
      <c r="AK493" s="1658"/>
      <c r="AM493" s="72"/>
      <c r="AN493" s="72"/>
      <c r="AO493" s="72"/>
      <c r="AP493" s="72"/>
      <c r="AQ493" s="72"/>
      <c r="AR493" s="72"/>
      <c r="AS493" s="72"/>
      <c r="AT493" s="72"/>
      <c r="AU493" s="72"/>
      <c r="AV493" s="72"/>
      <c r="AW493" s="72"/>
      <c r="AX493" s="72"/>
      <c r="AY493" s="72"/>
      <c r="AZ493" s="72"/>
      <c r="BA493" s="72"/>
      <c r="BB493" s="72"/>
      <c r="BC493" s="72"/>
      <c r="BD493" s="72"/>
      <c r="BE493" s="72"/>
      <c r="BF493" s="72"/>
      <c r="BG493" s="72"/>
      <c r="BH493" s="72"/>
      <c r="BI493" s="72"/>
      <c r="BJ493" s="72"/>
      <c r="BK493" s="72"/>
      <c r="BL493" s="72"/>
      <c r="BM493" s="72"/>
      <c r="BN493" s="72"/>
      <c r="BO493" s="72"/>
      <c r="BP493" s="72"/>
      <c r="BQ493" s="72"/>
      <c r="BR493" s="72"/>
      <c r="BS493" s="72"/>
      <c r="BT493" s="72"/>
      <c r="BU493" s="72"/>
      <c r="BV493" s="72"/>
      <c r="BW493" s="72"/>
      <c r="BX493" s="72"/>
      <c r="BY493" s="72"/>
      <c r="BZ493" s="72"/>
      <c r="CA493" s="72"/>
      <c r="CB493" s="72"/>
      <c r="CC493" s="72"/>
      <c r="CD493" s="72"/>
      <c r="CE493" s="72"/>
      <c r="CF493" s="72"/>
      <c r="CG493" s="72"/>
      <c r="CH493" s="72"/>
      <c r="CI493" s="72"/>
      <c r="CJ493" s="72"/>
      <c r="CK493" s="72"/>
      <c r="CL493" s="72"/>
      <c r="CM493" s="72"/>
      <c r="CN493" s="72"/>
      <c r="CO493" s="72"/>
      <c r="CP493" s="72"/>
      <c r="CQ493" s="72"/>
      <c r="CR493" s="72"/>
    </row>
    <row r="494" spans="1:96" ht="12.75">
      <c r="B494" s="35"/>
      <c r="C494" s="35"/>
      <c r="D494" s="35"/>
      <c r="E494" s="35"/>
      <c r="F494" s="35"/>
      <c r="G494" s="35"/>
      <c r="H494" s="35"/>
      <c r="I494" s="35"/>
      <c r="J494" s="35"/>
      <c r="K494" s="35"/>
      <c r="L494" s="35"/>
      <c r="M494" s="35"/>
      <c r="N494" s="35"/>
      <c r="O494" s="35"/>
      <c r="P494" s="3"/>
      <c r="Q494" s="18"/>
      <c r="R494" s="18"/>
      <c r="S494" s="18"/>
      <c r="T494" s="18"/>
      <c r="U494" s="18"/>
      <c r="V494" s="18"/>
      <c r="W494" s="18"/>
      <c r="X494" s="18"/>
      <c r="Y494" s="18"/>
      <c r="Z494" s="18"/>
      <c r="AA494" s="18"/>
      <c r="AB494" s="18"/>
      <c r="AC494" s="18"/>
      <c r="AD494" s="18"/>
      <c r="AE494" s="18"/>
      <c r="AF494" s="18"/>
      <c r="AG494" s="18"/>
      <c r="AH494" s="18"/>
      <c r="AI494" s="18"/>
      <c r="AJ494" s="18"/>
      <c r="AK494" s="18"/>
      <c r="AM494" s="72"/>
      <c r="AN494" s="72"/>
      <c r="AO494" s="72"/>
      <c r="AP494" s="72"/>
      <c r="AQ494" s="72"/>
      <c r="AR494" s="72"/>
      <c r="AS494" s="72"/>
      <c r="AT494" s="72"/>
      <c r="AU494" s="72"/>
      <c r="AV494" s="72"/>
      <c r="AW494" s="72"/>
      <c r="AX494" s="72"/>
      <c r="AY494" s="72"/>
      <c r="AZ494" s="72"/>
      <c r="BA494" s="72"/>
      <c r="BB494" s="72"/>
      <c r="BC494" s="72"/>
      <c r="BD494" s="72"/>
      <c r="BE494" s="72"/>
      <c r="BF494" s="72"/>
      <c r="BG494" s="72"/>
      <c r="BH494" s="72"/>
      <c r="BI494" s="72"/>
      <c r="BJ494" s="72"/>
      <c r="BK494" s="72"/>
      <c r="BL494" s="72"/>
      <c r="BM494" s="72"/>
      <c r="BN494" s="72"/>
      <c r="BO494" s="72"/>
      <c r="BP494" s="72"/>
      <c r="BQ494" s="72"/>
      <c r="BR494" s="72"/>
      <c r="BS494" s="72"/>
      <c r="BT494" s="72"/>
      <c r="BU494" s="72"/>
      <c r="BV494" s="72"/>
      <c r="BW494" s="72"/>
      <c r="BX494" s="72"/>
      <c r="BY494" s="72"/>
      <c r="BZ494" s="72"/>
      <c r="CA494" s="72"/>
      <c r="CB494" s="72"/>
      <c r="CC494" s="72"/>
      <c r="CD494" s="72"/>
      <c r="CE494" s="72"/>
      <c r="CF494" s="72"/>
      <c r="CG494" s="72"/>
      <c r="CH494" s="72"/>
      <c r="CI494" s="72"/>
      <c r="CJ494" s="72"/>
      <c r="CK494" s="72"/>
      <c r="CL494" s="72"/>
      <c r="CM494" s="72"/>
      <c r="CN494" s="72"/>
      <c r="CO494" s="72"/>
      <c r="CP494" s="72"/>
      <c r="CQ494" s="72"/>
      <c r="CR494" s="72"/>
    </row>
    <row r="495" spans="1:96" ht="12.75">
      <c r="B495" s="35"/>
      <c r="C495" s="35"/>
      <c r="D495" s="35"/>
      <c r="E495" s="35"/>
      <c r="F495" s="35"/>
      <c r="G495" s="35"/>
      <c r="H495" s="35"/>
      <c r="I495" s="35"/>
      <c r="J495" s="35"/>
      <c r="K495" s="35"/>
      <c r="L495" s="35"/>
      <c r="M495" s="35"/>
      <c r="N495" s="35"/>
      <c r="O495" s="35"/>
      <c r="P495" s="3"/>
      <c r="Q495" s="18"/>
      <c r="R495" s="18"/>
      <c r="S495" s="18"/>
      <c r="T495" s="18"/>
      <c r="U495" s="18"/>
      <c r="V495" s="18"/>
      <c r="W495" s="18"/>
      <c r="X495" s="18"/>
      <c r="Y495" s="18"/>
      <c r="Z495" s="18"/>
      <c r="AA495" s="18"/>
      <c r="AB495" s="18"/>
      <c r="AC495" s="18"/>
      <c r="AD495" s="18"/>
      <c r="AE495" s="18"/>
      <c r="AF495" s="18"/>
      <c r="AG495" s="18"/>
      <c r="AH495" s="18"/>
      <c r="AI495" s="18"/>
      <c r="AJ495" s="18"/>
      <c r="AK495" s="18"/>
      <c r="AL495" s="3"/>
      <c r="AM495" s="72"/>
      <c r="AN495" s="72"/>
      <c r="AO495" s="72"/>
      <c r="AP495" s="72"/>
      <c r="AQ495" s="72"/>
      <c r="AR495" s="72"/>
      <c r="AS495" s="72"/>
      <c r="AT495" s="72"/>
      <c r="AU495" s="72"/>
      <c r="AV495" s="72"/>
      <c r="AW495" s="72"/>
      <c r="AX495" s="72"/>
      <c r="AY495" s="72"/>
      <c r="AZ495" s="72"/>
      <c r="BA495" s="72"/>
      <c r="BB495" s="72"/>
      <c r="BC495" s="72"/>
      <c r="BD495" s="72"/>
      <c r="BE495" s="72"/>
      <c r="BF495" s="72"/>
      <c r="BG495" s="72"/>
      <c r="BH495" s="72"/>
      <c r="BI495" s="72"/>
      <c r="BJ495" s="72"/>
      <c r="BK495" s="72"/>
      <c r="BL495" s="72"/>
      <c r="BM495" s="72"/>
      <c r="BN495" s="72"/>
      <c r="BO495" s="72"/>
      <c r="BP495" s="72"/>
      <c r="BQ495" s="72"/>
      <c r="BR495" s="72"/>
      <c r="BS495" s="72"/>
      <c r="BT495" s="72"/>
      <c r="BU495" s="72"/>
      <c r="BV495" s="72"/>
      <c r="BW495" s="72"/>
      <c r="BX495" s="72"/>
      <c r="BY495" s="72"/>
      <c r="BZ495" s="72"/>
      <c r="CA495" s="72"/>
      <c r="CB495" s="72"/>
      <c r="CC495" s="72"/>
      <c r="CD495" s="72"/>
      <c r="CE495" s="72"/>
      <c r="CF495" s="72"/>
      <c r="CG495" s="72"/>
      <c r="CH495" s="72"/>
      <c r="CI495" s="72"/>
      <c r="CJ495" s="72"/>
      <c r="CK495" s="72"/>
      <c r="CL495" s="72"/>
      <c r="CM495" s="72"/>
      <c r="CN495" s="72"/>
      <c r="CO495" s="72"/>
      <c r="CP495" s="72"/>
      <c r="CQ495" s="72"/>
      <c r="CR495" s="72"/>
    </row>
    <row r="496" spans="1:96" ht="12.75">
      <c r="A496" s="63" t="s">
        <v>8</v>
      </c>
      <c r="C496" s="63" t="s">
        <v>274</v>
      </c>
      <c r="D496" s="35"/>
      <c r="E496" s="35"/>
      <c r="F496" s="35"/>
      <c r="G496" s="35"/>
      <c r="H496" s="35"/>
      <c r="I496" s="35"/>
      <c r="J496" s="35"/>
      <c r="K496" s="35"/>
      <c r="L496" s="35"/>
      <c r="M496" s="35"/>
      <c r="N496" s="35"/>
      <c r="O496" s="35"/>
      <c r="P496" s="3"/>
      <c r="Q496" s="18"/>
      <c r="R496" s="18"/>
      <c r="S496" s="18"/>
      <c r="T496" s="18"/>
      <c r="U496" s="18"/>
      <c r="V496" s="18"/>
      <c r="W496" s="18"/>
      <c r="X496" s="18"/>
      <c r="Y496" s="18"/>
      <c r="Z496" s="18"/>
      <c r="AA496" s="18"/>
      <c r="AB496" s="18"/>
      <c r="AC496" s="18"/>
      <c r="AD496" s="18"/>
      <c r="AE496" s="18"/>
      <c r="AF496" s="18"/>
      <c r="AG496" s="18"/>
      <c r="AH496" s="18"/>
      <c r="AI496" s="18"/>
      <c r="AJ496" s="18"/>
      <c r="AK496" s="18"/>
      <c r="AL496" s="3"/>
      <c r="AM496" s="72"/>
      <c r="AN496" s="72"/>
      <c r="AO496" s="72"/>
      <c r="AP496" s="72"/>
      <c r="AQ496" s="72"/>
      <c r="AR496" s="72"/>
      <c r="AS496" s="72"/>
      <c r="AT496" s="72"/>
      <c r="AU496" s="72"/>
      <c r="AV496" s="72"/>
      <c r="AW496" s="72"/>
      <c r="AX496" s="72"/>
      <c r="AY496" s="72"/>
      <c r="AZ496" s="72"/>
      <c r="BA496" s="72"/>
      <c r="BB496" s="72"/>
      <c r="BC496" s="72"/>
      <c r="BD496" s="72"/>
      <c r="BE496" s="72"/>
      <c r="BF496" s="72"/>
      <c r="BG496" s="72"/>
      <c r="BH496" s="72"/>
      <c r="BI496" s="72"/>
      <c r="BJ496" s="72"/>
      <c r="BK496" s="72"/>
      <c r="BL496" s="72"/>
      <c r="BM496" s="72"/>
      <c r="BN496" s="72"/>
      <c r="BO496" s="72"/>
      <c r="BP496" s="72"/>
      <c r="BQ496" s="72"/>
      <c r="BR496" s="72"/>
      <c r="BS496" s="72"/>
      <c r="BT496" s="72"/>
      <c r="BU496" s="72"/>
      <c r="BV496" s="72"/>
      <c r="BW496" s="72"/>
      <c r="BX496" s="72"/>
      <c r="BY496" s="72"/>
      <c r="BZ496" s="72"/>
      <c r="CA496" s="72"/>
      <c r="CB496" s="72"/>
      <c r="CC496" s="72"/>
      <c r="CD496" s="72"/>
      <c r="CE496" s="72"/>
      <c r="CF496" s="72"/>
      <c r="CG496" s="72"/>
      <c r="CH496" s="72"/>
      <c r="CI496" s="72"/>
      <c r="CJ496" s="72"/>
      <c r="CK496" s="72"/>
      <c r="CL496" s="72"/>
      <c r="CM496" s="72"/>
      <c r="CN496" s="72"/>
      <c r="CO496" s="72"/>
      <c r="CP496" s="72"/>
      <c r="CQ496" s="72"/>
      <c r="CR496" s="72"/>
    </row>
    <row r="497" spans="2:96" ht="12.75">
      <c r="B497" s="35"/>
      <c r="C497" s="35"/>
      <c r="D497" s="35"/>
      <c r="E497" s="35"/>
      <c r="F497" s="35"/>
      <c r="G497" s="35"/>
      <c r="H497" s="35"/>
      <c r="I497" s="35"/>
      <c r="J497" s="35"/>
      <c r="K497" s="35"/>
      <c r="L497" s="35"/>
      <c r="M497" s="35"/>
      <c r="N497" s="35"/>
      <c r="O497" s="35"/>
      <c r="P497" s="3"/>
      <c r="Q497" s="18"/>
      <c r="R497" s="18"/>
      <c r="S497" s="18"/>
      <c r="T497" s="18"/>
      <c r="U497" s="18"/>
      <c r="V497" s="18"/>
      <c r="W497" s="18"/>
      <c r="X497" s="18"/>
      <c r="Y497" s="18"/>
      <c r="Z497" s="18"/>
      <c r="AA497" s="18"/>
      <c r="AB497" s="18"/>
      <c r="AC497" s="18"/>
      <c r="AD497" s="18"/>
      <c r="AE497" s="18"/>
      <c r="AF497" s="18"/>
      <c r="AG497" s="18"/>
      <c r="AH497" s="18"/>
      <c r="AI497" s="18"/>
      <c r="AJ497" s="18"/>
      <c r="AK497" s="18"/>
      <c r="AL497" s="3"/>
      <c r="AM497" s="72"/>
      <c r="AN497" s="72"/>
      <c r="AO497" s="72"/>
      <c r="AP497" s="72"/>
      <c r="AQ497" s="72"/>
      <c r="AR497" s="72"/>
      <c r="AS497" s="72"/>
      <c r="AT497" s="72"/>
      <c r="AU497" s="72"/>
      <c r="AV497" s="72"/>
      <c r="AW497" s="72"/>
      <c r="AX497" s="72"/>
      <c r="AY497" s="72"/>
      <c r="AZ497" s="72"/>
      <c r="BA497" s="72"/>
      <c r="BB497" s="72"/>
      <c r="BC497" s="72"/>
      <c r="BD497" s="72"/>
      <c r="BE497" s="72"/>
      <c r="BF497" s="72"/>
      <c r="BG497" s="72"/>
      <c r="BH497" s="72"/>
      <c r="BI497" s="72"/>
      <c r="BJ497" s="72"/>
      <c r="BK497" s="72"/>
      <c r="BL497" s="72"/>
      <c r="BM497" s="72"/>
      <c r="BN497" s="72"/>
      <c r="BO497" s="72"/>
      <c r="BP497" s="72"/>
      <c r="BQ497" s="72"/>
      <c r="BR497" s="72"/>
      <c r="BS497" s="72"/>
      <c r="BT497" s="72"/>
      <c r="BU497" s="72"/>
      <c r="BV497" s="72"/>
      <c r="BW497" s="72"/>
      <c r="BX497" s="72"/>
      <c r="BY497" s="72"/>
      <c r="BZ497" s="72"/>
      <c r="CA497" s="72"/>
      <c r="CB497" s="72"/>
      <c r="CC497" s="72"/>
      <c r="CD497" s="72"/>
      <c r="CE497" s="72"/>
      <c r="CF497" s="72"/>
      <c r="CG497" s="72"/>
      <c r="CH497" s="72"/>
      <c r="CI497" s="72"/>
      <c r="CJ497" s="72"/>
      <c r="CK497" s="72"/>
      <c r="CL497" s="72"/>
      <c r="CM497" s="72"/>
      <c r="CN497" s="72"/>
      <c r="CO497" s="72"/>
      <c r="CP497" s="72"/>
      <c r="CQ497" s="72"/>
      <c r="CR497" s="72"/>
    </row>
    <row r="498" spans="2:96" ht="12.75">
      <c r="B498" s="85"/>
      <c r="C498" s="86"/>
      <c r="D498" s="332"/>
      <c r="E498" s="86"/>
      <c r="F498" s="86"/>
      <c r="G498" s="86"/>
      <c r="H498" s="86"/>
      <c r="I498" s="86"/>
      <c r="J498" s="86"/>
      <c r="K498" s="86"/>
      <c r="L498" s="86"/>
      <c r="M498" s="86"/>
      <c r="N498" s="86"/>
      <c r="O498" s="86"/>
      <c r="P498" s="86"/>
      <c r="Q498" s="86"/>
      <c r="R498" s="86"/>
      <c r="S498" s="86"/>
      <c r="T498" s="86"/>
      <c r="U498" s="86"/>
      <c r="V498" s="86"/>
      <c r="W498" s="86"/>
      <c r="X498" s="86"/>
      <c r="Y498" s="86"/>
      <c r="Z498" s="86"/>
      <c r="AA498" s="86"/>
      <c r="AB498" s="108"/>
      <c r="AC498" s="1977" t="s">
        <v>275</v>
      </c>
      <c r="AD498" s="1978"/>
      <c r="AE498" s="1978"/>
      <c r="AF498" s="1978"/>
      <c r="AG498" s="1978"/>
      <c r="AH498" s="1978"/>
      <c r="AI498" s="1978"/>
      <c r="AJ498" s="1978"/>
      <c r="AK498" s="1979"/>
      <c r="AM498" s="72"/>
      <c r="AN498" s="72"/>
      <c r="AO498" s="72"/>
      <c r="AP498" s="72"/>
      <c r="AQ498" s="72"/>
      <c r="AR498" s="72"/>
      <c r="AS498" s="72"/>
      <c r="AT498" s="72"/>
      <c r="AU498" s="72"/>
      <c r="AV498" s="72"/>
      <c r="AW498" s="72"/>
      <c r="AX498" s="72"/>
      <c r="AY498" s="72"/>
      <c r="AZ498" s="72"/>
      <c r="BA498" s="72"/>
      <c r="BB498" s="72"/>
      <c r="BC498" s="72"/>
      <c r="BD498" s="72"/>
      <c r="BE498" s="72"/>
      <c r="BF498" s="72"/>
      <c r="BG498" s="72"/>
      <c r="BH498" s="72"/>
      <c r="BI498" s="72"/>
      <c r="BJ498" s="72"/>
      <c r="BK498" s="72"/>
      <c r="BL498" s="72"/>
      <c r="BM498" s="72"/>
      <c r="BN498" s="72"/>
      <c r="BO498" s="72"/>
      <c r="BP498" s="72"/>
      <c r="BQ498" s="72"/>
      <c r="BR498" s="72"/>
      <c r="BS498" s="72"/>
      <c r="BT498" s="72"/>
      <c r="BU498" s="72"/>
      <c r="BV498" s="72"/>
      <c r="BW498" s="72"/>
      <c r="BX498" s="72"/>
      <c r="BY498" s="72"/>
      <c r="BZ498" s="72"/>
      <c r="CA498" s="72"/>
      <c r="CB498" s="72"/>
      <c r="CC498" s="72"/>
      <c r="CD498" s="72"/>
      <c r="CE498" s="72"/>
      <c r="CF498" s="72"/>
      <c r="CG498" s="72"/>
      <c r="CH498" s="72"/>
      <c r="CI498" s="72"/>
      <c r="CJ498" s="72"/>
      <c r="CK498" s="72"/>
      <c r="CL498" s="72"/>
      <c r="CM498" s="72"/>
      <c r="CN498" s="72"/>
      <c r="CO498" s="72"/>
      <c r="CP498" s="72"/>
      <c r="CQ498" s="72"/>
      <c r="CR498" s="72"/>
    </row>
    <row r="499" spans="2:96" ht="12.75">
      <c r="B499" s="93"/>
      <c r="C499" s="94"/>
      <c r="D499" s="94"/>
      <c r="E499" s="94"/>
      <c r="F499" s="94"/>
      <c r="G499" s="94"/>
      <c r="H499" s="94"/>
      <c r="I499" s="94"/>
      <c r="J499" s="94"/>
      <c r="K499" s="94"/>
      <c r="L499" s="94"/>
      <c r="M499" s="94"/>
      <c r="N499" s="94"/>
      <c r="O499" s="94"/>
      <c r="P499" s="94"/>
      <c r="Q499" s="94"/>
      <c r="R499" s="94"/>
      <c r="S499" s="94"/>
      <c r="T499" s="94"/>
      <c r="U499" s="94"/>
      <c r="V499" s="94"/>
      <c r="W499" s="94"/>
      <c r="X499" s="94"/>
      <c r="Y499" s="94"/>
      <c r="Z499" s="94"/>
      <c r="AA499" s="94"/>
      <c r="AB499" s="95"/>
      <c r="AC499" s="2005" t="s">
        <v>276</v>
      </c>
      <c r="AD499" s="2006"/>
      <c r="AE499" s="2006"/>
      <c r="AF499" s="2006"/>
      <c r="AG499" s="96" t="s">
        <v>277</v>
      </c>
      <c r="AH499" s="2006" t="s">
        <v>278</v>
      </c>
      <c r="AI499" s="2006"/>
      <c r="AJ499" s="2006"/>
      <c r="AK499" s="2007"/>
      <c r="AM499" s="72"/>
      <c r="AN499" s="72"/>
      <c r="AO499" s="72"/>
      <c r="AP499" s="72"/>
      <c r="AQ499" s="72"/>
      <c r="AR499" s="72"/>
      <c r="AS499" s="72"/>
      <c r="AT499" s="72"/>
      <c r="AU499" s="72"/>
      <c r="AV499" s="72"/>
      <c r="AW499" s="72"/>
      <c r="AX499" s="72"/>
      <c r="AY499" s="72"/>
      <c r="AZ499" s="72"/>
      <c r="BA499" s="72"/>
      <c r="BB499" s="72"/>
      <c r="BC499" s="72"/>
      <c r="BD499" s="72"/>
      <c r="BE499" s="72"/>
      <c r="BF499" s="72"/>
      <c r="BG499" s="72"/>
      <c r="BH499" s="72"/>
      <c r="BI499" s="72"/>
      <c r="BJ499" s="72"/>
      <c r="BK499" s="72"/>
      <c r="BL499" s="72"/>
      <c r="BM499" s="72"/>
      <c r="BN499" s="72"/>
      <c r="BO499" s="72"/>
      <c r="BP499" s="72"/>
      <c r="BQ499" s="72"/>
      <c r="BR499" s="72"/>
      <c r="BS499" s="72"/>
      <c r="BT499" s="72"/>
      <c r="BU499" s="72"/>
      <c r="BV499" s="72"/>
      <c r="BW499" s="72"/>
      <c r="BX499" s="72"/>
      <c r="BY499" s="72"/>
      <c r="BZ499" s="72"/>
      <c r="CA499" s="72"/>
      <c r="CB499" s="72"/>
      <c r="CC499" s="72"/>
      <c r="CD499" s="72"/>
      <c r="CE499" s="72"/>
      <c r="CF499" s="72"/>
      <c r="CG499" s="72"/>
      <c r="CH499" s="72"/>
      <c r="CI499" s="72"/>
      <c r="CJ499" s="72"/>
      <c r="CK499" s="72"/>
      <c r="CL499" s="72"/>
      <c r="CM499" s="72"/>
      <c r="CN499" s="72"/>
      <c r="CO499" s="72"/>
      <c r="CP499" s="72"/>
      <c r="CQ499" s="72"/>
      <c r="CR499" s="72"/>
    </row>
    <row r="500" spans="2:96" ht="12.75">
      <c r="B500" s="1965" t="s">
        <v>279</v>
      </c>
      <c r="C500" s="1966"/>
      <c r="D500" s="1966"/>
      <c r="E500" s="1966"/>
      <c r="F500" s="1966"/>
      <c r="G500" s="1966"/>
      <c r="H500" s="1967"/>
      <c r="I500" s="86" t="s">
        <v>745</v>
      </c>
      <c r="J500" s="86"/>
      <c r="K500" s="86"/>
      <c r="L500" s="86"/>
      <c r="M500" s="86"/>
      <c r="N500" s="86"/>
      <c r="O500" s="86"/>
      <c r="P500" s="86"/>
      <c r="Q500" s="86"/>
      <c r="R500" s="86"/>
      <c r="S500" s="86"/>
      <c r="T500" s="86"/>
      <c r="U500" s="86"/>
      <c r="V500" s="86"/>
      <c r="W500" s="86"/>
      <c r="X500" s="35"/>
      <c r="Y500" s="35"/>
      <c r="AC500" s="1963" t="s">
        <v>136</v>
      </c>
      <c r="AD500" s="1807"/>
      <c r="AE500" s="1807"/>
      <c r="AF500" s="1807"/>
      <c r="AG500" s="89" t="s">
        <v>277</v>
      </c>
      <c r="AH500" s="1611">
        <v>0</v>
      </c>
      <c r="AI500" s="1611"/>
      <c r="AJ500" s="1611"/>
      <c r="AK500" s="1612"/>
      <c r="AM500" s="72"/>
      <c r="AN500" s="72"/>
      <c r="AO500" s="72"/>
      <c r="AP500" s="72"/>
      <c r="AQ500" s="72"/>
      <c r="AR500" s="72"/>
      <c r="AS500" s="72"/>
      <c r="AT500" s="72"/>
      <c r="AU500" s="72"/>
      <c r="AV500" s="72"/>
      <c r="AW500" s="72"/>
      <c r="AX500" s="72"/>
      <c r="AY500" s="72"/>
      <c r="AZ500" s="72"/>
      <c r="BA500" s="72"/>
      <c r="BB500" s="72"/>
      <c r="BC500" s="72"/>
      <c r="BD500" s="72"/>
      <c r="BE500" s="72"/>
      <c r="BF500" s="72"/>
      <c r="BG500" s="72"/>
      <c r="BH500" s="72"/>
      <c r="BI500" s="72"/>
      <c r="BJ500" s="72"/>
      <c r="BK500" s="72"/>
      <c r="BL500" s="72"/>
      <c r="BM500" s="72"/>
      <c r="BN500" s="72"/>
      <c r="BO500" s="72"/>
      <c r="BP500" s="72"/>
      <c r="BQ500" s="72"/>
      <c r="BR500" s="72"/>
      <c r="BS500" s="72"/>
      <c r="BT500" s="72"/>
      <c r="BU500" s="72"/>
      <c r="BV500" s="72"/>
      <c r="BW500" s="72"/>
      <c r="BX500" s="72"/>
      <c r="BY500" s="72"/>
      <c r="BZ500" s="72"/>
      <c r="CA500" s="72"/>
      <c r="CB500" s="72"/>
      <c r="CC500" s="72"/>
      <c r="CD500" s="72"/>
      <c r="CE500" s="72"/>
      <c r="CF500" s="72"/>
      <c r="CG500" s="72"/>
      <c r="CH500" s="72"/>
      <c r="CI500" s="72"/>
      <c r="CJ500" s="72"/>
      <c r="CK500" s="72"/>
      <c r="CL500" s="72"/>
      <c r="CM500" s="72"/>
      <c r="CN500" s="72"/>
      <c r="CO500" s="72"/>
      <c r="CP500" s="72"/>
      <c r="CQ500" s="72"/>
      <c r="CR500" s="72"/>
    </row>
    <row r="501" spans="2:96" ht="12.75">
      <c r="B501" s="1968"/>
      <c r="C501" s="1969"/>
      <c r="D501" s="1969"/>
      <c r="E501" s="1969"/>
      <c r="F501" s="1969"/>
      <c r="G501" s="1969"/>
      <c r="H501" s="1970"/>
      <c r="I501" s="94" t="s">
        <v>746</v>
      </c>
      <c r="J501" s="94"/>
      <c r="K501" s="94"/>
      <c r="L501" s="94"/>
      <c r="M501" s="94"/>
      <c r="N501" s="94"/>
      <c r="O501" s="94"/>
      <c r="P501" s="94"/>
      <c r="Q501" s="94"/>
      <c r="R501" s="94"/>
      <c r="S501" s="94"/>
      <c r="T501" s="94"/>
      <c r="U501" s="94"/>
      <c r="V501" s="94"/>
      <c r="W501" s="94"/>
      <c r="X501" s="94"/>
      <c r="Y501" s="94"/>
      <c r="Z501" s="94"/>
      <c r="AA501" s="94"/>
      <c r="AB501" s="94"/>
      <c r="AC501" s="1963">
        <v>8</v>
      </c>
      <c r="AD501" s="1807"/>
      <c r="AE501" s="1807"/>
      <c r="AF501" s="1807"/>
      <c r="AG501" s="79" t="s">
        <v>277</v>
      </c>
      <c r="AH501" s="1611">
        <v>2021</v>
      </c>
      <c r="AI501" s="1611"/>
      <c r="AJ501" s="1611"/>
      <c r="AK501" s="1612"/>
      <c r="AM501" s="72"/>
      <c r="AN501" s="72"/>
      <c r="AO501" s="72"/>
      <c r="AP501" s="72"/>
      <c r="AQ501" s="72"/>
      <c r="AR501" s="72"/>
      <c r="AS501" s="72"/>
      <c r="AT501" s="72"/>
      <c r="AU501" s="72"/>
      <c r="AV501" s="72"/>
      <c r="AW501" s="72"/>
      <c r="AX501" s="72"/>
      <c r="AY501" s="72"/>
      <c r="AZ501" s="72"/>
      <c r="BA501" s="72"/>
      <c r="BB501" s="72"/>
      <c r="BC501" s="72"/>
      <c r="BD501" s="72"/>
      <c r="BE501" s="72"/>
      <c r="BF501" s="72"/>
      <c r="BG501" s="72"/>
      <c r="BH501" s="72"/>
      <c r="BI501" s="72"/>
      <c r="BJ501" s="72"/>
      <c r="BK501" s="72"/>
      <c r="BL501" s="72"/>
      <c r="BM501" s="72"/>
      <c r="BN501" s="72"/>
      <c r="BO501" s="72"/>
      <c r="BP501" s="72"/>
      <c r="BQ501" s="72"/>
      <c r="BR501" s="72"/>
      <c r="BS501" s="72"/>
      <c r="BT501" s="72"/>
      <c r="BU501" s="72"/>
      <c r="BV501" s="72"/>
      <c r="BW501" s="72"/>
      <c r="BX501" s="72"/>
      <c r="BY501" s="72"/>
      <c r="BZ501" s="72"/>
      <c r="CA501" s="72"/>
      <c r="CB501" s="72"/>
      <c r="CC501" s="72"/>
      <c r="CD501" s="72"/>
      <c r="CE501" s="72"/>
      <c r="CF501" s="72"/>
      <c r="CG501" s="72"/>
      <c r="CH501" s="72"/>
      <c r="CI501" s="72"/>
      <c r="CJ501" s="72"/>
      <c r="CK501" s="72"/>
      <c r="CL501" s="72"/>
      <c r="CM501" s="72"/>
      <c r="CN501" s="72"/>
      <c r="CO501" s="72"/>
      <c r="CP501" s="72"/>
      <c r="CQ501" s="72"/>
      <c r="CR501" s="72"/>
    </row>
    <row r="502" spans="2:96" ht="12.75">
      <c r="B502" s="1965" t="s">
        <v>747</v>
      </c>
      <c r="C502" s="1966"/>
      <c r="D502" s="1966"/>
      <c r="E502" s="1966"/>
      <c r="F502" s="1966"/>
      <c r="G502" s="1966"/>
      <c r="H502" s="1967"/>
      <c r="I502" s="86" t="s">
        <v>748</v>
      </c>
      <c r="J502" s="86"/>
      <c r="K502" s="86"/>
      <c r="L502" s="86"/>
      <c r="M502" s="86"/>
      <c r="N502" s="86"/>
      <c r="O502" s="86"/>
      <c r="P502" s="86"/>
      <c r="Q502" s="86"/>
      <c r="R502" s="86"/>
      <c r="S502" s="86"/>
      <c r="T502" s="86"/>
      <c r="U502" s="86"/>
      <c r="V502" s="86"/>
      <c r="W502" s="86"/>
      <c r="X502" s="35"/>
      <c r="Y502" s="35"/>
      <c r="AC502" s="1963" t="s">
        <v>136</v>
      </c>
      <c r="AD502" s="1807"/>
      <c r="AE502" s="1807"/>
      <c r="AF502" s="1807"/>
      <c r="AG502" s="89" t="s">
        <v>277</v>
      </c>
      <c r="AH502" s="1611"/>
      <c r="AI502" s="1611"/>
      <c r="AJ502" s="1611"/>
      <c r="AK502" s="1612"/>
      <c r="AM502" s="72"/>
      <c r="AN502" s="72"/>
      <c r="AO502" s="72"/>
      <c r="AP502" s="72"/>
      <c r="AQ502" s="72"/>
      <c r="AR502" s="72"/>
      <c r="AS502" s="72"/>
      <c r="AT502" s="72"/>
      <c r="AU502" s="72"/>
      <c r="AV502" s="72"/>
      <c r="AW502" s="72"/>
      <c r="AX502" s="72"/>
      <c r="AY502" s="72"/>
      <c r="AZ502" s="72"/>
      <c r="BA502" s="72"/>
      <c r="BB502" s="72"/>
      <c r="BC502" s="72"/>
      <c r="BD502" s="72"/>
      <c r="BE502" s="72"/>
      <c r="BF502" s="72"/>
      <c r="BG502" s="72"/>
      <c r="BH502" s="72"/>
      <c r="BI502" s="72"/>
      <c r="BJ502" s="72"/>
      <c r="BK502" s="72"/>
      <c r="BL502" s="72"/>
      <c r="BM502" s="72"/>
      <c r="BN502" s="72"/>
      <c r="BO502" s="72"/>
      <c r="BP502" s="72"/>
      <c r="BQ502" s="72"/>
      <c r="BR502" s="72"/>
      <c r="BS502" s="72"/>
      <c r="BT502" s="72"/>
      <c r="BU502" s="72"/>
      <c r="BV502" s="72"/>
      <c r="BW502" s="72"/>
      <c r="BX502" s="72"/>
      <c r="BY502" s="72"/>
      <c r="BZ502" s="72"/>
      <c r="CA502" s="72"/>
      <c r="CB502" s="72"/>
      <c r="CC502" s="72"/>
      <c r="CD502" s="72"/>
      <c r="CE502" s="72"/>
      <c r="CF502" s="72"/>
      <c r="CG502" s="72"/>
      <c r="CH502" s="72"/>
      <c r="CI502" s="72"/>
      <c r="CJ502" s="72"/>
      <c r="CK502" s="72"/>
      <c r="CL502" s="72"/>
      <c r="CM502" s="72"/>
      <c r="CN502" s="72"/>
      <c r="CO502" s="72"/>
      <c r="CP502" s="72"/>
      <c r="CQ502" s="72"/>
      <c r="CR502" s="72"/>
    </row>
    <row r="503" spans="2:96" ht="12.75">
      <c r="B503" s="1968"/>
      <c r="C503" s="1969"/>
      <c r="D503" s="1969"/>
      <c r="E503" s="1969"/>
      <c r="F503" s="1969"/>
      <c r="G503" s="1969"/>
      <c r="H503" s="1970"/>
      <c r="I503" s="35" t="s">
        <v>749</v>
      </c>
      <c r="J503" s="35"/>
      <c r="K503" s="35"/>
      <c r="L503" s="35"/>
      <c r="M503" s="35"/>
      <c r="N503" s="35"/>
      <c r="O503" s="35"/>
      <c r="P503" s="35"/>
      <c r="Q503" s="35"/>
      <c r="R503" s="35"/>
      <c r="S503" s="35"/>
      <c r="T503" s="35"/>
      <c r="U503" s="35"/>
      <c r="V503" s="35"/>
      <c r="W503" s="35"/>
      <c r="X503" s="35"/>
      <c r="Y503" s="35"/>
      <c r="AC503" s="1963" t="s">
        <v>136</v>
      </c>
      <c r="AD503" s="1807"/>
      <c r="AE503" s="1807"/>
      <c r="AF503" s="1807"/>
      <c r="AG503" s="89" t="s">
        <v>277</v>
      </c>
      <c r="AH503" s="1611"/>
      <c r="AI503" s="1611"/>
      <c r="AJ503" s="1611"/>
      <c r="AK503" s="1612"/>
      <c r="AM503" s="72"/>
      <c r="AN503" s="72"/>
      <c r="AO503" s="72"/>
      <c r="AP503" s="72"/>
      <c r="AQ503" s="72"/>
      <c r="AR503" s="72"/>
      <c r="AS503" s="72"/>
      <c r="AT503" s="72"/>
      <c r="AU503" s="72"/>
      <c r="AV503" s="72"/>
      <c r="AW503" s="72"/>
      <c r="AX503" s="72"/>
      <c r="AY503" s="72"/>
      <c r="AZ503" s="72"/>
      <c r="BA503" s="72"/>
      <c r="BB503" s="72"/>
      <c r="BC503" s="72"/>
      <c r="BD503" s="72"/>
      <c r="BE503" s="72"/>
      <c r="BF503" s="72"/>
      <c r="BG503" s="72"/>
      <c r="BH503" s="72"/>
      <c r="BI503" s="72"/>
      <c r="BJ503" s="72"/>
      <c r="BK503" s="72"/>
      <c r="BL503" s="72"/>
      <c r="BM503" s="72"/>
      <c r="BN503" s="72"/>
      <c r="BO503" s="72"/>
      <c r="BP503" s="72"/>
      <c r="BQ503" s="72"/>
      <c r="BR503" s="72"/>
      <c r="BS503" s="72"/>
      <c r="BT503" s="72"/>
      <c r="BU503" s="72"/>
      <c r="BV503" s="72"/>
      <c r="BW503" s="72"/>
      <c r="BX503" s="72"/>
      <c r="BY503" s="72"/>
      <c r="BZ503" s="72"/>
      <c r="CA503" s="72"/>
      <c r="CB503" s="72"/>
      <c r="CC503" s="72"/>
      <c r="CD503" s="72"/>
      <c r="CE503" s="72"/>
      <c r="CF503" s="72"/>
      <c r="CG503" s="72"/>
      <c r="CH503" s="72"/>
      <c r="CI503" s="72"/>
      <c r="CJ503" s="72"/>
      <c r="CK503" s="72"/>
      <c r="CL503" s="72"/>
      <c r="CM503" s="72"/>
      <c r="CN503" s="72"/>
      <c r="CO503" s="72"/>
      <c r="CP503" s="72"/>
      <c r="CQ503" s="72"/>
      <c r="CR503" s="72"/>
    </row>
    <row r="504" spans="2:96" ht="12.75">
      <c r="B504" s="1968"/>
      <c r="C504" s="1969"/>
      <c r="D504" s="1969"/>
      <c r="E504" s="1969"/>
      <c r="F504" s="1969"/>
      <c r="G504" s="1969"/>
      <c r="H504" s="1970"/>
      <c r="I504" s="35" t="s">
        <v>750</v>
      </c>
      <c r="J504" s="35"/>
      <c r="K504" s="35"/>
      <c r="L504" s="35"/>
      <c r="M504" s="35"/>
      <c r="N504" s="35"/>
      <c r="O504" s="35"/>
      <c r="P504" s="35"/>
      <c r="Q504" s="35"/>
      <c r="R504" s="35"/>
      <c r="S504" s="35"/>
      <c r="T504" s="35"/>
      <c r="U504" s="35"/>
      <c r="V504" s="35"/>
      <c r="W504" s="35"/>
      <c r="X504" s="35"/>
      <c r="Y504" s="35"/>
      <c r="AC504" s="1963">
        <v>12</v>
      </c>
      <c r="AD504" s="1807"/>
      <c r="AE504" s="1807"/>
      <c r="AF504" s="1807"/>
      <c r="AG504" s="89" t="s">
        <v>277</v>
      </c>
      <c r="AH504" s="1611">
        <v>2014</v>
      </c>
      <c r="AI504" s="1611"/>
      <c r="AJ504" s="1611"/>
      <c r="AK504" s="1612"/>
      <c r="AM504" s="72"/>
      <c r="AN504" s="72"/>
      <c r="AO504" s="72"/>
      <c r="AP504" s="72"/>
      <c r="AQ504" s="72"/>
      <c r="AR504" s="72"/>
      <c r="AS504" s="72"/>
      <c r="AT504" s="72"/>
      <c r="AU504" s="72"/>
      <c r="AV504" s="72"/>
      <c r="AW504" s="72"/>
      <c r="AX504" s="72"/>
      <c r="AY504" s="72"/>
      <c r="AZ504" s="72"/>
      <c r="BA504" s="72"/>
      <c r="BB504" s="72"/>
      <c r="BC504" s="72"/>
      <c r="BD504" s="72"/>
      <c r="BE504" s="72"/>
      <c r="BF504" s="72"/>
      <c r="BG504" s="72"/>
      <c r="BH504" s="72"/>
      <c r="BI504" s="72"/>
      <c r="BJ504" s="72"/>
      <c r="BK504" s="72"/>
      <c r="BL504" s="72"/>
      <c r="BM504" s="72"/>
      <c r="BN504" s="72"/>
      <c r="BO504" s="72"/>
      <c r="BP504" s="72"/>
      <c r="BQ504" s="72"/>
      <c r="BR504" s="72"/>
      <c r="BS504" s="72"/>
      <c r="BT504" s="72"/>
      <c r="BU504" s="72"/>
      <c r="BV504" s="72"/>
      <c r="BW504" s="72"/>
      <c r="BX504" s="72"/>
      <c r="BY504" s="72"/>
      <c r="BZ504" s="72"/>
      <c r="CA504" s="72"/>
      <c r="CB504" s="72"/>
      <c r="CC504" s="72"/>
      <c r="CD504" s="72"/>
      <c r="CE504" s="72"/>
      <c r="CF504" s="72"/>
      <c r="CG504" s="72"/>
      <c r="CH504" s="72"/>
      <c r="CI504" s="72"/>
      <c r="CJ504" s="72"/>
      <c r="CK504" s="72"/>
      <c r="CL504" s="72"/>
      <c r="CM504" s="72"/>
      <c r="CN504" s="72"/>
      <c r="CO504" s="72"/>
      <c r="CP504" s="72"/>
      <c r="CQ504" s="72"/>
      <c r="CR504" s="72"/>
    </row>
    <row r="505" spans="2:96" ht="12.75">
      <c r="B505" s="1968"/>
      <c r="C505" s="1969"/>
      <c r="D505" s="1969"/>
      <c r="E505" s="1969"/>
      <c r="F505" s="1969"/>
      <c r="G505" s="1969"/>
      <c r="H505" s="1970"/>
      <c r="I505" s="35" t="s">
        <v>751</v>
      </c>
      <c r="J505" s="35"/>
      <c r="K505" s="35"/>
      <c r="L505" s="35"/>
      <c r="M505" s="35"/>
      <c r="N505" s="35"/>
      <c r="O505" s="35"/>
      <c r="P505" s="35"/>
      <c r="Q505" s="35"/>
      <c r="R505" s="35"/>
      <c r="S505" s="35"/>
      <c r="T505" s="35"/>
      <c r="U505" s="35"/>
      <c r="V505" s="35"/>
      <c r="W505" s="35"/>
      <c r="X505" s="35"/>
      <c r="Y505" s="35"/>
      <c r="AC505" s="1963" t="s">
        <v>136</v>
      </c>
      <c r="AD505" s="1807"/>
      <c r="AE505" s="1807"/>
      <c r="AF505" s="1807"/>
      <c r="AG505" s="89" t="s">
        <v>277</v>
      </c>
      <c r="AH505" s="1611"/>
      <c r="AI505" s="1611"/>
      <c r="AJ505" s="1611"/>
      <c r="AK505" s="1612"/>
      <c r="AM505" s="72"/>
      <c r="AN505" s="72"/>
      <c r="AO505" s="72"/>
      <c r="AP505" s="72"/>
      <c r="AQ505" s="72"/>
      <c r="AR505" s="72"/>
      <c r="AS505" s="72"/>
      <c r="AT505" s="72"/>
      <c r="AU505" s="72"/>
      <c r="AV505" s="72"/>
      <c r="AW505" s="72"/>
      <c r="AX505" s="72"/>
      <c r="AY505" s="72"/>
      <c r="AZ505" s="72"/>
      <c r="BA505" s="72"/>
      <c r="BB505" s="72"/>
      <c r="BC505" s="72"/>
      <c r="BD505" s="72"/>
      <c r="BE505" s="72"/>
      <c r="BF505" s="72"/>
      <c r="BG505" s="72"/>
      <c r="BH505" s="72"/>
      <c r="BI505" s="72"/>
      <c r="BJ505" s="72"/>
      <c r="BK505" s="72"/>
      <c r="BL505" s="72"/>
      <c r="BM505" s="72"/>
      <c r="BN505" s="72"/>
      <c r="BO505" s="72"/>
      <c r="BP505" s="72"/>
      <c r="BQ505" s="72"/>
      <c r="BR505" s="72"/>
      <c r="BS505" s="72"/>
      <c r="BT505" s="72"/>
      <c r="BU505" s="72"/>
      <c r="BV505" s="72"/>
      <c r="BW505" s="72"/>
      <c r="BX505" s="72"/>
      <c r="BY505" s="72"/>
      <c r="BZ505" s="72"/>
      <c r="CA505" s="72"/>
      <c r="CB505" s="72"/>
      <c r="CC505" s="72"/>
      <c r="CD505" s="72"/>
      <c r="CE505" s="72"/>
      <c r="CF505" s="72"/>
      <c r="CG505" s="72"/>
      <c r="CH505" s="72"/>
      <c r="CI505" s="72"/>
      <c r="CJ505" s="72"/>
      <c r="CK505" s="72"/>
      <c r="CL505" s="72"/>
      <c r="CM505" s="72"/>
      <c r="CN505" s="72"/>
      <c r="CO505" s="72"/>
      <c r="CP505" s="72"/>
      <c r="CQ505" s="72"/>
      <c r="CR505" s="72"/>
    </row>
    <row r="506" spans="2:96" ht="12.75">
      <c r="B506" s="1968"/>
      <c r="C506" s="1969"/>
      <c r="D506" s="1969"/>
      <c r="E506" s="1969"/>
      <c r="F506" s="1969"/>
      <c r="G506" s="1969"/>
      <c r="H506" s="1970"/>
      <c r="I506" s="94" t="s">
        <v>752</v>
      </c>
      <c r="J506" s="94"/>
      <c r="K506" s="94"/>
      <c r="L506" s="94"/>
      <c r="M506" s="94"/>
      <c r="N506" s="94"/>
      <c r="O506" s="94"/>
      <c r="P506" s="94"/>
      <c r="Q506" s="94"/>
      <c r="R506" s="94"/>
      <c r="S506" s="94"/>
      <c r="T506" s="94"/>
      <c r="U506" s="94"/>
      <c r="V506" s="94"/>
      <c r="W506" s="94"/>
      <c r="X506" s="94"/>
      <c r="Y506" s="94"/>
      <c r="Z506" s="94"/>
      <c r="AA506" s="94"/>
      <c r="AB506" s="94"/>
      <c r="AC506" s="1963">
        <v>12</v>
      </c>
      <c r="AD506" s="1807"/>
      <c r="AE506" s="1807"/>
      <c r="AF506" s="1807"/>
      <c r="AG506" s="79" t="s">
        <v>277</v>
      </c>
      <c r="AH506" s="1611">
        <v>2021</v>
      </c>
      <c r="AI506" s="1611"/>
      <c r="AJ506" s="1611"/>
      <c r="AK506" s="1612"/>
      <c r="AM506" s="72"/>
      <c r="AN506" s="72"/>
      <c r="AO506" s="72"/>
      <c r="AP506" s="72"/>
      <c r="AQ506" s="72"/>
      <c r="AR506" s="72"/>
      <c r="AS506" s="72"/>
      <c r="AT506" s="72"/>
      <c r="AU506" s="72"/>
      <c r="AV506" s="72"/>
      <c r="AW506" s="72"/>
      <c r="AX506" s="72"/>
      <c r="AY506" s="72"/>
      <c r="AZ506" s="72"/>
      <c r="BA506" s="72"/>
      <c r="BB506" s="72"/>
      <c r="BC506" s="72"/>
      <c r="BD506" s="72"/>
      <c r="BE506" s="72"/>
      <c r="BF506" s="72"/>
      <c r="BG506" s="72"/>
      <c r="BH506" s="72"/>
      <c r="BI506" s="72"/>
      <c r="BJ506" s="72"/>
      <c r="BK506" s="72"/>
      <c r="BL506" s="72"/>
      <c r="BM506" s="72"/>
      <c r="BN506" s="72"/>
      <c r="BO506" s="72"/>
      <c r="BP506" s="72"/>
      <c r="BQ506" s="72"/>
      <c r="BR506" s="72"/>
      <c r="BS506" s="72"/>
      <c r="BT506" s="72"/>
      <c r="BU506" s="72"/>
      <c r="BV506" s="72"/>
      <c r="BW506" s="72"/>
      <c r="BX506" s="72"/>
      <c r="BY506" s="72"/>
      <c r="BZ506" s="72"/>
      <c r="CA506" s="72"/>
      <c r="CB506" s="72"/>
      <c r="CC506" s="72"/>
      <c r="CD506" s="72"/>
      <c r="CE506" s="72"/>
      <c r="CF506" s="72"/>
      <c r="CG506" s="72"/>
      <c r="CH506" s="72"/>
      <c r="CI506" s="72"/>
      <c r="CJ506" s="72"/>
      <c r="CK506" s="72"/>
      <c r="CL506" s="72"/>
      <c r="CM506" s="72"/>
      <c r="CN506" s="72"/>
      <c r="CO506" s="72"/>
      <c r="CP506" s="72"/>
      <c r="CQ506" s="72"/>
      <c r="CR506" s="72"/>
    </row>
    <row r="507" spans="2:96" ht="12.75">
      <c r="B507" s="1965" t="s">
        <v>753</v>
      </c>
      <c r="C507" s="1966"/>
      <c r="D507" s="1966"/>
      <c r="E507" s="1966"/>
      <c r="F507" s="1966"/>
      <c r="G507" s="1966"/>
      <c r="H507" s="1967"/>
      <c r="I507" s="86" t="s">
        <v>754</v>
      </c>
      <c r="J507" s="86"/>
      <c r="K507" s="86"/>
      <c r="L507" s="86"/>
      <c r="M507" s="86"/>
      <c r="N507" s="86"/>
      <c r="O507" s="86"/>
      <c r="P507" s="86"/>
      <c r="Q507" s="86"/>
      <c r="R507" s="86"/>
      <c r="S507" s="86"/>
      <c r="T507" s="86"/>
      <c r="U507" s="86"/>
      <c r="V507" s="86"/>
      <c r="W507" s="86"/>
      <c r="X507" s="35"/>
      <c r="Y507" s="35"/>
      <c r="AC507" s="1963">
        <v>6</v>
      </c>
      <c r="AD507" s="1807"/>
      <c r="AE507" s="1807"/>
      <c r="AF507" s="1807"/>
      <c r="AG507" s="89" t="s">
        <v>277</v>
      </c>
      <c r="AH507" s="1611">
        <v>2020</v>
      </c>
      <c r="AI507" s="1611"/>
      <c r="AJ507" s="1611"/>
      <c r="AK507" s="1612"/>
      <c r="AM507" s="72"/>
      <c r="AN507" s="72"/>
      <c r="AO507" s="72"/>
      <c r="AP507" s="72"/>
      <c r="AQ507" s="72"/>
      <c r="AR507" s="72"/>
      <c r="AS507" s="72"/>
      <c r="AT507" s="72"/>
      <c r="AU507" s="72"/>
      <c r="AV507" s="72"/>
      <c r="AW507" s="72"/>
      <c r="AX507" s="72"/>
      <c r="AY507" s="72"/>
      <c r="AZ507" s="72"/>
      <c r="BA507" s="72"/>
      <c r="BB507" s="72"/>
      <c r="BC507" s="72"/>
      <c r="BD507" s="72"/>
      <c r="BE507" s="72"/>
      <c r="BF507" s="72"/>
      <c r="BG507" s="72"/>
      <c r="BH507" s="72"/>
      <c r="BI507" s="72"/>
      <c r="BJ507" s="72"/>
      <c r="BK507" s="72"/>
      <c r="BL507" s="72"/>
      <c r="BM507" s="72"/>
      <c r="BN507" s="72"/>
      <c r="BO507" s="72"/>
      <c r="BP507" s="72"/>
      <c r="BQ507" s="72"/>
      <c r="BR507" s="72"/>
      <c r="BS507" s="72"/>
      <c r="BT507" s="72"/>
      <c r="BU507" s="72"/>
      <c r="BV507" s="72"/>
      <c r="BW507" s="72"/>
      <c r="BX507" s="72"/>
      <c r="BY507" s="72"/>
      <c r="BZ507" s="72"/>
      <c r="CA507" s="72"/>
      <c r="CB507" s="72"/>
      <c r="CC507" s="72"/>
      <c r="CD507" s="72"/>
      <c r="CE507" s="72"/>
      <c r="CF507" s="72"/>
      <c r="CG507" s="72"/>
      <c r="CH507" s="72"/>
      <c r="CI507" s="72"/>
      <c r="CJ507" s="72"/>
      <c r="CK507" s="72"/>
      <c r="CL507" s="72"/>
      <c r="CM507" s="72"/>
      <c r="CN507" s="72"/>
      <c r="CO507" s="72"/>
      <c r="CP507" s="72"/>
      <c r="CQ507" s="72"/>
      <c r="CR507" s="72"/>
    </row>
    <row r="508" spans="2:96" ht="12.75">
      <c r="B508" s="1968"/>
      <c r="C508" s="1969"/>
      <c r="D508" s="1969"/>
      <c r="E508" s="1969"/>
      <c r="F508" s="1969"/>
      <c r="G508" s="1969"/>
      <c r="H508" s="1970"/>
      <c r="I508" s="35" t="s">
        <v>755</v>
      </c>
      <c r="J508" s="35"/>
      <c r="K508" s="35"/>
      <c r="L508" s="35"/>
      <c r="M508" s="35"/>
      <c r="N508" s="35"/>
      <c r="O508" s="35"/>
      <c r="P508" s="35"/>
      <c r="Q508" s="35"/>
      <c r="R508" s="35"/>
      <c r="S508" s="35"/>
      <c r="T508" s="35"/>
      <c r="U508" s="35"/>
      <c r="V508" s="35"/>
      <c r="W508" s="35"/>
      <c r="X508" s="35"/>
      <c r="Y508" s="35"/>
      <c r="AC508" s="1963">
        <v>6</v>
      </c>
      <c r="AD508" s="1807"/>
      <c r="AE508" s="1807"/>
      <c r="AF508" s="1807"/>
      <c r="AG508" s="89" t="s">
        <v>277</v>
      </c>
      <c r="AH508" s="1611">
        <v>2020</v>
      </c>
      <c r="AI508" s="1611"/>
      <c r="AJ508" s="1611"/>
      <c r="AK508" s="1612"/>
      <c r="AM508" s="72"/>
      <c r="AN508" s="72"/>
      <c r="AO508" s="72"/>
      <c r="AP508" s="72"/>
      <c r="AQ508" s="72"/>
      <c r="AR508" s="72"/>
      <c r="AS508" s="72"/>
      <c r="AT508" s="72"/>
      <c r="AU508" s="72"/>
      <c r="AV508" s="72"/>
      <c r="AW508" s="72"/>
      <c r="AX508" s="72"/>
      <c r="AY508" s="72"/>
      <c r="AZ508" s="72"/>
      <c r="BA508" s="72"/>
      <c r="BB508" s="72"/>
      <c r="BC508" s="72"/>
      <c r="BD508" s="72"/>
      <c r="BE508" s="72"/>
      <c r="BF508" s="72"/>
      <c r="BG508" s="72"/>
      <c r="BH508" s="72"/>
      <c r="BI508" s="72"/>
      <c r="BJ508" s="72"/>
      <c r="BK508" s="72"/>
      <c r="BL508" s="72"/>
      <c r="BM508" s="72"/>
      <c r="BN508" s="72"/>
      <c r="BO508" s="72"/>
      <c r="BP508" s="72"/>
      <c r="BQ508" s="72"/>
      <c r="BR508" s="72"/>
      <c r="BS508" s="72"/>
      <c r="BT508" s="72"/>
      <c r="BU508" s="72"/>
      <c r="BV508" s="72"/>
      <c r="BW508" s="72"/>
      <c r="BX508" s="72"/>
      <c r="BY508" s="72"/>
      <c r="BZ508" s="72"/>
      <c r="CA508" s="72"/>
      <c r="CB508" s="72"/>
      <c r="CC508" s="72"/>
      <c r="CD508" s="72"/>
      <c r="CE508" s="72"/>
      <c r="CF508" s="72"/>
      <c r="CG508" s="72"/>
      <c r="CH508" s="72"/>
      <c r="CI508" s="72"/>
      <c r="CJ508" s="72"/>
      <c r="CK508" s="72"/>
      <c r="CL508" s="72"/>
      <c r="CM508" s="72"/>
      <c r="CN508" s="72"/>
      <c r="CO508" s="72"/>
      <c r="CP508" s="72"/>
      <c r="CQ508" s="72"/>
      <c r="CR508" s="72"/>
    </row>
    <row r="509" spans="2:96" ht="12.75">
      <c r="B509" s="1968"/>
      <c r="C509" s="1969"/>
      <c r="D509" s="1969"/>
      <c r="E509" s="1969"/>
      <c r="F509" s="1969"/>
      <c r="G509" s="1969"/>
      <c r="H509" s="1970"/>
      <c r="I509" s="94" t="s">
        <v>756</v>
      </c>
      <c r="J509" s="94"/>
      <c r="K509" s="94"/>
      <c r="L509" s="94"/>
      <c r="M509" s="94"/>
      <c r="N509" s="94"/>
      <c r="O509" s="94"/>
      <c r="P509" s="94"/>
      <c r="Q509" s="94"/>
      <c r="R509" s="94"/>
      <c r="S509" s="94"/>
      <c r="T509" s="94"/>
      <c r="U509" s="94"/>
      <c r="V509" s="94"/>
      <c r="W509" s="94"/>
      <c r="X509" s="94"/>
      <c r="Y509" s="94"/>
      <c r="Z509" s="94"/>
      <c r="AA509" s="94"/>
      <c r="AB509" s="94"/>
      <c r="AC509" s="1963">
        <v>8</v>
      </c>
      <c r="AD509" s="1807"/>
      <c r="AE509" s="1807"/>
      <c r="AF509" s="1807"/>
      <c r="AG509" s="79" t="s">
        <v>277</v>
      </c>
      <c r="AH509" s="1611">
        <v>2021</v>
      </c>
      <c r="AI509" s="1611"/>
      <c r="AJ509" s="1611"/>
      <c r="AK509" s="1612"/>
      <c r="AM509" s="72"/>
      <c r="AN509" s="72"/>
      <c r="AO509" s="72"/>
      <c r="AP509" s="72"/>
      <c r="AQ509" s="72"/>
      <c r="AR509" s="72"/>
      <c r="AS509" s="72"/>
      <c r="AT509" s="72"/>
      <c r="AU509" s="72"/>
      <c r="AV509" s="72"/>
      <c r="AW509" s="72"/>
      <c r="AX509" s="72"/>
      <c r="AY509" s="72"/>
      <c r="AZ509" s="72"/>
      <c r="BA509" s="72"/>
      <c r="BB509" s="72"/>
      <c r="BC509" s="72"/>
      <c r="BD509" s="72"/>
      <c r="BE509" s="72"/>
      <c r="BF509" s="72"/>
      <c r="BG509" s="72"/>
      <c r="BH509" s="72"/>
      <c r="BI509" s="72"/>
      <c r="BJ509" s="72"/>
      <c r="BK509" s="72"/>
      <c r="BL509" s="72"/>
      <c r="BM509" s="72"/>
      <c r="BN509" s="72"/>
      <c r="BO509" s="72"/>
      <c r="BP509" s="72"/>
      <c r="BQ509" s="72"/>
      <c r="BR509" s="72"/>
      <c r="BS509" s="72"/>
      <c r="BT509" s="72"/>
      <c r="BU509" s="72"/>
      <c r="BV509" s="72"/>
      <c r="BW509" s="72"/>
      <c r="BX509" s="72"/>
      <c r="BY509" s="72"/>
      <c r="BZ509" s="72"/>
      <c r="CA509" s="72"/>
      <c r="CB509" s="72"/>
      <c r="CC509" s="72"/>
      <c r="CD509" s="72"/>
      <c r="CE509" s="72"/>
      <c r="CF509" s="72"/>
      <c r="CG509" s="72"/>
      <c r="CH509" s="72"/>
      <c r="CI509" s="72"/>
      <c r="CJ509" s="72"/>
      <c r="CK509" s="72"/>
      <c r="CL509" s="72"/>
      <c r="CM509" s="72"/>
      <c r="CN509" s="72"/>
      <c r="CO509" s="72"/>
      <c r="CP509" s="72"/>
      <c r="CQ509" s="72"/>
      <c r="CR509" s="72"/>
    </row>
    <row r="510" spans="2:96" ht="12.75">
      <c r="B510" s="1965" t="s">
        <v>757</v>
      </c>
      <c r="C510" s="1966"/>
      <c r="D510" s="1966"/>
      <c r="E510" s="1966"/>
      <c r="F510" s="1966"/>
      <c r="G510" s="1966"/>
      <c r="H510" s="1967"/>
      <c r="I510" s="86" t="s">
        <v>754</v>
      </c>
      <c r="J510" s="86"/>
      <c r="K510" s="86"/>
      <c r="L510" s="86"/>
      <c r="M510" s="86"/>
      <c r="N510" s="86"/>
      <c r="O510" s="86"/>
      <c r="P510" s="86"/>
      <c r="Q510" s="86"/>
      <c r="R510" s="86"/>
      <c r="S510" s="86"/>
      <c r="T510" s="86"/>
      <c r="U510" s="86"/>
      <c r="V510" s="86"/>
      <c r="W510" s="86"/>
      <c r="X510" s="86"/>
      <c r="Y510" s="86"/>
      <c r="Z510" s="86"/>
      <c r="AA510" s="86"/>
      <c r="AB510" s="86"/>
      <c r="AC510" s="1670">
        <v>6</v>
      </c>
      <c r="AD510" s="1671"/>
      <c r="AE510" s="1671"/>
      <c r="AF510" s="1671"/>
      <c r="AG510" s="378" t="s">
        <v>277</v>
      </c>
      <c r="AH510" s="1611">
        <v>2020</v>
      </c>
      <c r="AI510" s="1611"/>
      <c r="AJ510" s="1611"/>
      <c r="AK510" s="1612"/>
      <c r="AM510" s="72"/>
      <c r="AN510" s="72"/>
      <c r="AO510" s="72"/>
      <c r="AP510" s="72"/>
      <c r="AQ510" s="72"/>
      <c r="AR510" s="72"/>
      <c r="AS510" s="72"/>
      <c r="AT510" s="72"/>
      <c r="AU510" s="72"/>
      <c r="AV510" s="72"/>
      <c r="AW510" s="72"/>
      <c r="AX510" s="72"/>
      <c r="AY510" s="72"/>
      <c r="AZ510" s="72"/>
      <c r="BA510" s="72"/>
      <c r="BB510" s="72"/>
      <c r="BC510" s="72"/>
      <c r="BD510" s="72"/>
      <c r="BE510" s="72"/>
      <c r="BF510" s="72"/>
      <c r="BG510" s="72"/>
      <c r="BH510" s="72"/>
      <c r="BI510" s="72"/>
      <c r="BJ510" s="72"/>
      <c r="BK510" s="72"/>
      <c r="BL510" s="72"/>
      <c r="BM510" s="72"/>
      <c r="BN510" s="72"/>
      <c r="BO510" s="72"/>
      <c r="BP510" s="72"/>
      <c r="BQ510" s="72"/>
      <c r="BR510" s="72"/>
      <c r="BS510" s="72"/>
      <c r="BT510" s="72"/>
      <c r="BU510" s="72"/>
      <c r="BV510" s="72"/>
      <c r="BW510" s="72"/>
      <c r="BX510" s="72"/>
      <c r="BY510" s="72"/>
      <c r="BZ510" s="72"/>
      <c r="CA510" s="72"/>
      <c r="CB510" s="72"/>
      <c r="CC510" s="72"/>
      <c r="CD510" s="72"/>
      <c r="CE510" s="72"/>
      <c r="CF510" s="72"/>
      <c r="CG510" s="72"/>
      <c r="CH510" s="72"/>
      <c r="CI510" s="72"/>
      <c r="CJ510" s="72"/>
      <c r="CK510" s="72"/>
      <c r="CL510" s="72"/>
      <c r="CM510" s="72"/>
      <c r="CN510" s="72"/>
      <c r="CO510" s="72"/>
      <c r="CP510" s="72"/>
      <c r="CQ510" s="72"/>
      <c r="CR510" s="72"/>
    </row>
    <row r="511" spans="2:96" ht="12.75">
      <c r="B511" s="1968"/>
      <c r="C511" s="1969"/>
      <c r="D511" s="1969"/>
      <c r="E511" s="1969"/>
      <c r="F511" s="1969"/>
      <c r="G511" s="1969"/>
      <c r="H511" s="1970"/>
      <c r="I511" s="35" t="s">
        <v>755</v>
      </c>
      <c r="J511" s="35"/>
      <c r="K511" s="35"/>
      <c r="L511" s="35"/>
      <c r="M511" s="35"/>
      <c r="N511" s="35"/>
      <c r="O511" s="35"/>
      <c r="P511" s="35"/>
      <c r="Q511" s="35"/>
      <c r="R511" s="35"/>
      <c r="S511" s="35"/>
      <c r="T511" s="35"/>
      <c r="U511" s="35"/>
      <c r="V511" s="35"/>
      <c r="W511" s="35"/>
      <c r="X511" s="35"/>
      <c r="Y511" s="35"/>
      <c r="Z511" s="35"/>
      <c r="AA511" s="35"/>
      <c r="AB511" s="35"/>
      <c r="AC511" s="1963">
        <v>6</v>
      </c>
      <c r="AD511" s="1807"/>
      <c r="AE511" s="1807"/>
      <c r="AF511" s="1807"/>
      <c r="AG511" s="89" t="s">
        <v>277</v>
      </c>
      <c r="AH511" s="1611">
        <v>2020</v>
      </c>
      <c r="AI511" s="1611"/>
      <c r="AJ511" s="1611"/>
      <c r="AK511" s="1612"/>
      <c r="AM511" s="72"/>
      <c r="AN511" s="72"/>
      <c r="AO511" s="72"/>
      <c r="AP511" s="72"/>
      <c r="AQ511" s="72"/>
      <c r="AR511" s="72"/>
      <c r="AS511" s="72"/>
      <c r="AT511" s="72"/>
      <c r="AU511" s="72"/>
      <c r="AV511" s="72"/>
      <c r="AW511" s="72"/>
      <c r="AX511" s="72"/>
      <c r="AY511" s="72"/>
      <c r="AZ511" s="72"/>
      <c r="BA511" s="72"/>
      <c r="BB511" s="72"/>
      <c r="BC511" s="72"/>
      <c r="BD511" s="72"/>
      <c r="BE511" s="72"/>
      <c r="BF511" s="72"/>
      <c r="BG511" s="72"/>
      <c r="BH511" s="72"/>
      <c r="BI511" s="72"/>
      <c r="BJ511" s="72"/>
      <c r="BK511" s="72"/>
      <c r="BL511" s="72"/>
      <c r="BM511" s="72"/>
      <c r="BN511" s="72"/>
      <c r="BO511" s="72"/>
      <c r="BP511" s="72"/>
      <c r="BQ511" s="72"/>
      <c r="BR511" s="72"/>
      <c r="BS511" s="72"/>
      <c r="BT511" s="72"/>
      <c r="BU511" s="72"/>
      <c r="BV511" s="72"/>
      <c r="BW511" s="72"/>
      <c r="BX511" s="72"/>
      <c r="BY511" s="72"/>
      <c r="BZ511" s="72"/>
      <c r="CA511" s="72"/>
      <c r="CB511" s="72"/>
      <c r="CC511" s="72"/>
      <c r="CD511" s="72"/>
      <c r="CE511" s="72"/>
      <c r="CF511" s="72"/>
      <c r="CG511" s="72"/>
      <c r="CH511" s="72"/>
      <c r="CI511" s="72"/>
      <c r="CJ511" s="72"/>
      <c r="CK511" s="72"/>
      <c r="CL511" s="72"/>
      <c r="CM511" s="72"/>
      <c r="CN511" s="72"/>
      <c r="CO511" s="72"/>
      <c r="CP511" s="72"/>
      <c r="CQ511" s="72"/>
      <c r="CR511" s="72"/>
    </row>
    <row r="512" spans="2:96" ht="12.75">
      <c r="B512" s="2002"/>
      <c r="C512" s="2003"/>
      <c r="D512" s="2003"/>
      <c r="E512" s="2003"/>
      <c r="F512" s="2003"/>
      <c r="G512" s="2003"/>
      <c r="H512" s="2004"/>
      <c r="I512" s="94" t="s">
        <v>756</v>
      </c>
      <c r="J512" s="94"/>
      <c r="K512" s="94"/>
      <c r="L512" s="94"/>
      <c r="M512" s="94"/>
      <c r="N512" s="94"/>
      <c r="O512" s="94"/>
      <c r="P512" s="94"/>
      <c r="Q512" s="94"/>
      <c r="R512" s="94"/>
      <c r="S512" s="94"/>
      <c r="T512" s="94"/>
      <c r="U512" s="94"/>
      <c r="V512" s="94"/>
      <c r="W512" s="94"/>
      <c r="X512" s="94"/>
      <c r="Y512" s="94"/>
      <c r="Z512" s="94"/>
      <c r="AA512" s="94"/>
      <c r="AB512" s="94"/>
      <c r="AC512" s="1963">
        <v>12</v>
      </c>
      <c r="AD512" s="1807"/>
      <c r="AE512" s="1807"/>
      <c r="AF512" s="1807"/>
      <c r="AG512" s="79" t="s">
        <v>277</v>
      </c>
      <c r="AH512" s="1611">
        <v>2023</v>
      </c>
      <c r="AI512" s="1611"/>
      <c r="AJ512" s="1611"/>
      <c r="AK512" s="1612"/>
      <c r="AM512" s="72"/>
      <c r="AN512" s="72"/>
      <c r="AO512" s="72"/>
      <c r="AP512" s="72"/>
      <c r="AQ512" s="72"/>
      <c r="AR512" s="72"/>
      <c r="AS512" s="72"/>
      <c r="AT512" s="72"/>
      <c r="AU512" s="72"/>
      <c r="AV512" s="72"/>
      <c r="AW512" s="72"/>
      <c r="AX512" s="72"/>
      <c r="AY512" s="72"/>
      <c r="AZ512" s="72"/>
      <c r="BA512" s="72"/>
      <c r="BB512" s="72"/>
      <c r="BC512" s="72"/>
      <c r="BD512" s="72"/>
      <c r="BE512" s="72"/>
      <c r="BF512" s="72"/>
      <c r="BG512" s="72"/>
      <c r="BH512" s="72"/>
      <c r="BI512" s="72"/>
      <c r="BJ512" s="72"/>
      <c r="BK512" s="72"/>
      <c r="BL512" s="72"/>
      <c r="BM512" s="72"/>
      <c r="BN512" s="72"/>
      <c r="BO512" s="72"/>
      <c r="BP512" s="72"/>
      <c r="BQ512" s="72"/>
      <c r="BR512" s="72"/>
      <c r="BS512" s="72"/>
      <c r="BT512" s="72"/>
      <c r="BU512" s="72"/>
      <c r="BV512" s="72"/>
      <c r="BW512" s="72"/>
      <c r="BX512" s="72"/>
      <c r="BY512" s="72"/>
      <c r="BZ512" s="72"/>
      <c r="CA512" s="72"/>
      <c r="CB512" s="72"/>
      <c r="CC512" s="72"/>
      <c r="CD512" s="72"/>
      <c r="CE512" s="72"/>
      <c r="CF512" s="72"/>
      <c r="CG512" s="72"/>
      <c r="CH512" s="72"/>
      <c r="CI512" s="72"/>
      <c r="CJ512" s="72"/>
      <c r="CK512" s="72"/>
      <c r="CL512" s="72"/>
      <c r="CM512" s="72"/>
      <c r="CN512" s="72"/>
      <c r="CO512" s="72"/>
      <c r="CP512" s="72"/>
      <c r="CQ512" s="72"/>
      <c r="CR512" s="72"/>
    </row>
    <row r="513" spans="2:96" ht="12.75">
      <c r="B513" s="1965" t="s">
        <v>758</v>
      </c>
      <c r="C513" s="1966"/>
      <c r="D513" s="1966"/>
      <c r="E513" s="1966"/>
      <c r="F513" s="1966"/>
      <c r="G513" s="1966"/>
      <c r="H513" s="1967"/>
      <c r="I513" s="85" t="s">
        <v>759</v>
      </c>
      <c r="J513" s="86"/>
      <c r="K513" s="86"/>
      <c r="L513" s="86"/>
      <c r="M513" s="86"/>
      <c r="N513" s="86"/>
      <c r="O513" s="1724" t="s">
        <v>630</v>
      </c>
      <c r="P513" s="1724"/>
      <c r="Q513" s="1724"/>
      <c r="R513" s="1724"/>
      <c r="S513" s="1724"/>
      <c r="T513" s="1724"/>
      <c r="U513" s="1724"/>
      <c r="V513" s="1724"/>
      <c r="W513" s="1724"/>
      <c r="X513" s="1724"/>
      <c r="Y513" s="1724"/>
      <c r="Z513" s="1724"/>
      <c r="AA513" s="1724"/>
      <c r="AB513" s="108"/>
      <c r="AC513" s="1670" t="s">
        <v>136</v>
      </c>
      <c r="AD513" s="1671"/>
      <c r="AE513" s="1671"/>
      <c r="AF513" s="1671"/>
      <c r="AG513" s="378" t="s">
        <v>277</v>
      </c>
      <c r="AH513" s="1611"/>
      <c r="AI513" s="1611"/>
      <c r="AJ513" s="1611"/>
      <c r="AK513" s="1612"/>
      <c r="AM513" s="72"/>
      <c r="AN513" s="72"/>
      <c r="AO513" s="72"/>
      <c r="AP513" s="72"/>
      <c r="AQ513" s="72"/>
      <c r="AR513" s="72"/>
      <c r="AS513" s="72"/>
      <c r="AT513" s="72"/>
      <c r="AU513" s="72"/>
      <c r="AV513" s="72"/>
      <c r="AW513" s="72"/>
      <c r="AX513" s="72"/>
      <c r="AY513" s="72"/>
      <c r="AZ513" s="72"/>
      <c r="BA513" s="72"/>
      <c r="BB513" s="72"/>
      <c r="BC513" s="72"/>
      <c r="BD513" s="72"/>
      <c r="BE513" s="72"/>
      <c r="BF513" s="72"/>
      <c r="BG513" s="72"/>
      <c r="BH513" s="72"/>
      <c r="BI513" s="72"/>
      <c r="BJ513" s="72"/>
      <c r="BK513" s="72"/>
      <c r="BL513" s="72"/>
      <c r="BM513" s="72"/>
      <c r="BN513" s="72"/>
      <c r="BO513" s="72"/>
      <c r="BP513" s="72"/>
      <c r="BQ513" s="72"/>
      <c r="BR513" s="72"/>
      <c r="BS513" s="72"/>
      <c r="BT513" s="72"/>
      <c r="BU513" s="72"/>
      <c r="BV513" s="72"/>
      <c r="BW513" s="72"/>
      <c r="BX513" s="72"/>
      <c r="BY513" s="72"/>
      <c r="BZ513" s="72"/>
      <c r="CA513" s="72"/>
      <c r="CB513" s="72"/>
      <c r="CC513" s="72"/>
      <c r="CD513" s="72"/>
      <c r="CE513" s="72"/>
      <c r="CF513" s="72"/>
      <c r="CG513" s="72"/>
      <c r="CH513" s="72"/>
      <c r="CI513" s="72"/>
      <c r="CJ513" s="72"/>
      <c r="CK513" s="72"/>
      <c r="CL513" s="72"/>
      <c r="CM513" s="72"/>
      <c r="CN513" s="72"/>
      <c r="CO513" s="72"/>
      <c r="CP513" s="72"/>
      <c r="CQ513" s="72"/>
      <c r="CR513" s="72"/>
    </row>
    <row r="514" spans="2:96" ht="12.75">
      <c r="B514" s="1968"/>
      <c r="C514" s="1969"/>
      <c r="D514" s="1969"/>
      <c r="E514" s="1969"/>
      <c r="F514" s="1969"/>
      <c r="G514" s="1969"/>
      <c r="H514" s="1970"/>
      <c r="I514" s="331" t="s">
        <v>760</v>
      </c>
      <c r="J514" s="35"/>
      <c r="K514" s="35"/>
      <c r="L514" s="35"/>
      <c r="M514" s="35"/>
      <c r="N514" s="35"/>
      <c r="O514" s="35"/>
      <c r="P514" s="35"/>
      <c r="Q514" s="35"/>
      <c r="R514" s="35"/>
      <c r="S514" s="35"/>
      <c r="T514" s="35"/>
      <c r="U514" s="35"/>
      <c r="V514" s="35"/>
      <c r="W514" s="35"/>
      <c r="X514" s="35"/>
      <c r="Y514" s="35"/>
      <c r="Z514" s="35"/>
      <c r="AA514" s="35"/>
      <c r="AB514" s="115"/>
      <c r="AC514" s="1963" t="s">
        <v>136</v>
      </c>
      <c r="AD514" s="1807"/>
      <c r="AE514" s="1807"/>
      <c r="AF514" s="1807"/>
      <c r="AG514" s="89" t="s">
        <v>277</v>
      </c>
      <c r="AH514" s="1611"/>
      <c r="AI514" s="1611"/>
      <c r="AJ514" s="1611"/>
      <c r="AK514" s="1612"/>
      <c r="AM514" s="72"/>
      <c r="AN514" s="72"/>
      <c r="AO514" s="72"/>
      <c r="AP514" s="72"/>
      <c r="AQ514" s="72"/>
      <c r="AR514" s="72"/>
      <c r="AS514" s="72"/>
      <c r="AT514" s="72"/>
      <c r="AU514" s="72"/>
      <c r="AV514" s="72"/>
      <c r="AW514" s="72"/>
      <c r="AX514" s="72"/>
      <c r="AY514" s="72"/>
      <c r="AZ514" s="72"/>
      <c r="BA514" s="72"/>
      <c r="BB514" s="72"/>
      <c r="BC514" s="72"/>
      <c r="BD514" s="72"/>
      <c r="BE514" s="72"/>
      <c r="BF514" s="72"/>
      <c r="BG514" s="72"/>
      <c r="BH514" s="72"/>
      <c r="BI514" s="72"/>
      <c r="BJ514" s="72"/>
      <c r="BK514" s="72"/>
      <c r="BL514" s="72"/>
      <c r="BM514" s="72"/>
      <c r="BN514" s="72"/>
      <c r="BO514" s="72"/>
      <c r="BP514" s="72"/>
      <c r="BQ514" s="72"/>
      <c r="BR514" s="72"/>
      <c r="BS514" s="72"/>
      <c r="BT514" s="72"/>
      <c r="BU514" s="72"/>
      <c r="BV514" s="72"/>
      <c r="BW514" s="72"/>
      <c r="BX514" s="72"/>
      <c r="BY514" s="72"/>
      <c r="BZ514" s="72"/>
      <c r="CA514" s="72"/>
      <c r="CB514" s="72"/>
      <c r="CC514" s="72"/>
      <c r="CD514" s="72"/>
      <c r="CE514" s="72"/>
      <c r="CF514" s="72"/>
      <c r="CG514" s="72"/>
      <c r="CH514" s="72"/>
      <c r="CI514" s="72"/>
      <c r="CJ514" s="72"/>
      <c r="CK514" s="72"/>
      <c r="CL514" s="72"/>
      <c r="CM514" s="72"/>
      <c r="CN514" s="72"/>
      <c r="CO514" s="72"/>
      <c r="CP514" s="72"/>
      <c r="CQ514" s="72"/>
      <c r="CR514" s="72"/>
    </row>
    <row r="515" spans="2:96" ht="12.75">
      <c r="B515" s="1968"/>
      <c r="C515" s="1969"/>
      <c r="D515" s="1969"/>
      <c r="E515" s="1969"/>
      <c r="F515" s="1969"/>
      <c r="G515" s="1969"/>
      <c r="H515" s="1970"/>
      <c r="I515" s="93" t="s">
        <v>761</v>
      </c>
      <c r="J515" s="94"/>
      <c r="K515" s="94"/>
      <c r="L515" s="94"/>
      <c r="M515" s="94"/>
      <c r="N515" s="94"/>
      <c r="O515" s="94"/>
      <c r="P515" s="94"/>
      <c r="Q515" s="94"/>
      <c r="R515" s="94"/>
      <c r="S515" s="94"/>
      <c r="T515" s="94"/>
      <c r="U515" s="94"/>
      <c r="V515" s="94"/>
      <c r="W515" s="94"/>
      <c r="X515" s="94"/>
      <c r="Y515" s="94"/>
      <c r="Z515" s="94"/>
      <c r="AA515" s="94"/>
      <c r="AB515" s="95"/>
      <c r="AC515" s="1963" t="s">
        <v>136</v>
      </c>
      <c r="AD515" s="1807"/>
      <c r="AE515" s="1807"/>
      <c r="AF515" s="1807"/>
      <c r="AG515" s="79" t="s">
        <v>277</v>
      </c>
      <c r="AH515" s="1611"/>
      <c r="AI515" s="1611"/>
      <c r="AJ515" s="1611"/>
      <c r="AK515" s="1612"/>
      <c r="AM515" s="72"/>
      <c r="AN515" s="72"/>
      <c r="AO515" s="72"/>
      <c r="AP515" s="72"/>
      <c r="AQ515" s="72"/>
      <c r="AR515" s="72"/>
      <c r="AS515" s="72"/>
      <c r="AT515" s="72"/>
      <c r="AU515" s="72"/>
      <c r="AV515" s="72"/>
      <c r="AW515" s="72"/>
      <c r="AX515" s="72"/>
      <c r="AY515" s="72"/>
      <c r="AZ515" s="72"/>
      <c r="BA515" s="72"/>
      <c r="BB515" s="72"/>
      <c r="BC515" s="72"/>
      <c r="BD515" s="72"/>
      <c r="BE515" s="72"/>
      <c r="BF515" s="72"/>
      <c r="BG515" s="72"/>
      <c r="BH515" s="72"/>
      <c r="BI515" s="72"/>
      <c r="BJ515" s="72"/>
      <c r="BK515" s="72"/>
      <c r="BL515" s="72"/>
      <c r="BM515" s="72"/>
      <c r="BN515" s="72"/>
      <c r="BO515" s="72"/>
      <c r="BP515" s="72"/>
      <c r="BQ515" s="72"/>
      <c r="BR515" s="72"/>
      <c r="BS515" s="72"/>
      <c r="BT515" s="72"/>
      <c r="BU515" s="72"/>
      <c r="BV515" s="72"/>
      <c r="BW515" s="72"/>
      <c r="BX515" s="72"/>
      <c r="BY515" s="72"/>
      <c r="BZ515" s="72"/>
      <c r="CA515" s="72"/>
      <c r="CB515" s="72"/>
      <c r="CC515" s="72"/>
      <c r="CD515" s="72"/>
      <c r="CE515" s="72"/>
      <c r="CF515" s="72"/>
      <c r="CG515" s="72"/>
      <c r="CH515" s="72"/>
      <c r="CI515" s="72"/>
      <c r="CJ515" s="72"/>
      <c r="CK515" s="72"/>
      <c r="CL515" s="72"/>
      <c r="CM515" s="72"/>
      <c r="CN515" s="72"/>
      <c r="CO515" s="72"/>
      <c r="CP515" s="72"/>
      <c r="CQ515" s="72"/>
      <c r="CR515" s="72"/>
    </row>
    <row r="516" spans="2:96" ht="12.75">
      <c r="B516" s="1968"/>
      <c r="C516" s="1969"/>
      <c r="D516" s="1969"/>
      <c r="E516" s="1969"/>
      <c r="F516" s="1969"/>
      <c r="G516" s="1969"/>
      <c r="H516" s="1970"/>
      <c r="I516" s="86" t="s">
        <v>762</v>
      </c>
      <c r="J516" s="86"/>
      <c r="K516" s="86"/>
      <c r="L516" s="86"/>
      <c r="M516" s="86"/>
      <c r="N516" s="86"/>
      <c r="O516" s="1599" t="s">
        <v>630</v>
      </c>
      <c r="P516" s="1599"/>
      <c r="Q516" s="1599"/>
      <c r="R516" s="1599"/>
      <c r="S516" s="1599"/>
      <c r="T516" s="1599"/>
      <c r="U516" s="1599"/>
      <c r="V516" s="1599"/>
      <c r="W516" s="1599"/>
      <c r="X516" s="1599"/>
      <c r="Y516" s="1599"/>
      <c r="Z516" s="1599"/>
      <c r="AA516" s="1599"/>
      <c r="AC516" s="1963" t="s">
        <v>136</v>
      </c>
      <c r="AD516" s="1807"/>
      <c r="AE516" s="1807"/>
      <c r="AF516" s="1807"/>
      <c r="AG516" s="89" t="s">
        <v>277</v>
      </c>
      <c r="AH516" s="1611"/>
      <c r="AI516" s="1611"/>
      <c r="AJ516" s="1611"/>
      <c r="AK516" s="1612"/>
      <c r="AM516" s="72"/>
      <c r="AN516" s="72"/>
      <c r="AO516" s="72"/>
      <c r="AP516" s="72"/>
      <c r="AQ516" s="72"/>
      <c r="AR516" s="72"/>
      <c r="AS516" s="72"/>
      <c r="AT516" s="72"/>
      <c r="AU516" s="72"/>
      <c r="AV516" s="72"/>
      <c r="AW516" s="72"/>
      <c r="AX516" s="72"/>
      <c r="AY516" s="72"/>
      <c r="AZ516" s="72"/>
      <c r="BA516" s="72"/>
      <c r="BB516" s="72"/>
      <c r="BC516" s="72"/>
      <c r="BD516" s="72"/>
      <c r="BE516" s="72"/>
      <c r="BF516" s="72"/>
      <c r="BG516" s="72"/>
      <c r="BH516" s="72"/>
      <c r="BI516" s="72"/>
      <c r="BJ516" s="72"/>
      <c r="BK516" s="72"/>
      <c r="BL516" s="72"/>
      <c r="BM516" s="72"/>
      <c r="BN516" s="72"/>
      <c r="BO516" s="72"/>
      <c r="BP516" s="72"/>
      <c r="BQ516" s="72"/>
      <c r="BR516" s="72"/>
      <c r="BS516" s="72"/>
      <c r="BT516" s="72"/>
      <c r="BU516" s="72"/>
      <c r="BV516" s="72"/>
      <c r="BW516" s="72"/>
      <c r="BX516" s="72"/>
      <c r="BY516" s="72"/>
      <c r="BZ516" s="72"/>
      <c r="CA516" s="72"/>
      <c r="CB516" s="72"/>
      <c r="CC516" s="72"/>
      <c r="CD516" s="72"/>
      <c r="CE516" s="72"/>
      <c r="CF516" s="72"/>
      <c r="CG516" s="72"/>
      <c r="CH516" s="72"/>
      <c r="CI516" s="72"/>
      <c r="CJ516" s="72"/>
      <c r="CK516" s="72"/>
      <c r="CL516" s="72"/>
      <c r="CM516" s="72"/>
      <c r="CN516" s="72"/>
      <c r="CO516" s="72"/>
      <c r="CP516" s="72"/>
      <c r="CQ516" s="72"/>
      <c r="CR516" s="72"/>
    </row>
    <row r="517" spans="2:96" ht="12.75">
      <c r="B517" s="1968"/>
      <c r="C517" s="1969"/>
      <c r="D517" s="1969"/>
      <c r="E517" s="1969"/>
      <c r="F517" s="1969"/>
      <c r="G517" s="1969"/>
      <c r="H517" s="1970"/>
      <c r="I517" s="35" t="s">
        <v>760</v>
      </c>
      <c r="J517" s="35"/>
      <c r="K517" s="35"/>
      <c r="L517" s="35"/>
      <c r="M517" s="35"/>
      <c r="N517" s="35"/>
      <c r="O517" s="35"/>
      <c r="P517" s="35"/>
      <c r="Q517" s="35"/>
      <c r="R517" s="35"/>
      <c r="S517" s="35"/>
      <c r="T517" s="35"/>
      <c r="U517" s="35"/>
      <c r="V517" s="35"/>
      <c r="W517" s="35"/>
      <c r="X517" s="35"/>
      <c r="Y517" s="35"/>
      <c r="AC517" s="1963" t="s">
        <v>136</v>
      </c>
      <c r="AD517" s="1807"/>
      <c r="AE517" s="1807"/>
      <c r="AF517" s="1807"/>
      <c r="AG517" s="89" t="s">
        <v>277</v>
      </c>
      <c r="AH517" s="1611"/>
      <c r="AI517" s="1611"/>
      <c r="AJ517" s="1611"/>
      <c r="AK517" s="1612"/>
      <c r="AM517" s="72"/>
      <c r="AN517" s="72"/>
      <c r="AO517" s="72"/>
      <c r="AP517" s="72"/>
      <c r="AQ517" s="72"/>
      <c r="AR517" s="72"/>
      <c r="AS517" s="72"/>
      <c r="AT517" s="72"/>
      <c r="AU517" s="72"/>
      <c r="AV517" s="72"/>
      <c r="AW517" s="72"/>
      <c r="AX517" s="72"/>
      <c r="AY517" s="72"/>
      <c r="AZ517" s="72"/>
      <c r="BA517" s="72"/>
      <c r="BB517" s="72"/>
      <c r="BC517" s="72"/>
      <c r="BD517" s="72"/>
      <c r="BE517" s="72"/>
      <c r="BF517" s="72"/>
      <c r="BG517" s="72"/>
      <c r="BH517" s="72"/>
      <c r="BI517" s="72"/>
      <c r="BJ517" s="72"/>
      <c r="BK517" s="72"/>
      <c r="BL517" s="72"/>
      <c r="BM517" s="72"/>
      <c r="BN517" s="72"/>
      <c r="BO517" s="72"/>
      <c r="BP517" s="72"/>
      <c r="BQ517" s="72"/>
      <c r="BR517" s="72"/>
      <c r="BS517" s="72"/>
      <c r="BT517" s="72"/>
      <c r="BU517" s="72"/>
      <c r="BV517" s="72"/>
      <c r="BW517" s="72"/>
      <c r="BX517" s="72"/>
      <c r="BY517" s="72"/>
      <c r="BZ517" s="72"/>
      <c r="CA517" s="72"/>
      <c r="CB517" s="72"/>
      <c r="CC517" s="72"/>
      <c r="CD517" s="72"/>
      <c r="CE517" s="72"/>
      <c r="CF517" s="72"/>
      <c r="CG517" s="72"/>
      <c r="CH517" s="72"/>
      <c r="CI517" s="72"/>
      <c r="CJ517" s="72"/>
      <c r="CK517" s="72"/>
      <c r="CL517" s="72"/>
      <c r="CM517" s="72"/>
      <c r="CN517" s="72"/>
      <c r="CO517" s="72"/>
      <c r="CP517" s="72"/>
      <c r="CQ517" s="72"/>
      <c r="CR517" s="72"/>
    </row>
    <row r="518" spans="2:96" ht="12.75">
      <c r="B518" s="1968"/>
      <c r="C518" s="1969"/>
      <c r="D518" s="1969"/>
      <c r="E518" s="1969"/>
      <c r="F518" s="1969"/>
      <c r="G518" s="1969"/>
      <c r="H518" s="1970"/>
      <c r="I518" s="94" t="s">
        <v>761</v>
      </c>
      <c r="J518" s="94"/>
      <c r="K518" s="94"/>
      <c r="L518" s="94"/>
      <c r="M518" s="94"/>
      <c r="N518" s="94"/>
      <c r="O518" s="94"/>
      <c r="P518" s="94"/>
      <c r="Q518" s="94"/>
      <c r="R518" s="94"/>
      <c r="S518" s="94"/>
      <c r="T518" s="94"/>
      <c r="U518" s="94"/>
      <c r="V518" s="94"/>
      <c r="W518" s="94"/>
      <c r="X518" s="94"/>
      <c r="Y518" s="94"/>
      <c r="Z518" s="94"/>
      <c r="AA518" s="94"/>
      <c r="AB518" s="94"/>
      <c r="AC518" s="1963" t="s">
        <v>136</v>
      </c>
      <c r="AD518" s="1807"/>
      <c r="AE518" s="1807"/>
      <c r="AF518" s="1807"/>
      <c r="AG518" s="79" t="s">
        <v>277</v>
      </c>
      <c r="AH518" s="1611"/>
      <c r="AI518" s="1611"/>
      <c r="AJ518" s="1611"/>
      <c r="AK518" s="1612"/>
      <c r="AM518" s="72"/>
      <c r="AN518" s="72"/>
      <c r="AO518" s="72"/>
      <c r="AP518" s="72"/>
      <c r="AQ518" s="72"/>
      <c r="AR518" s="72"/>
      <c r="AS518" s="72"/>
      <c r="AT518" s="72"/>
      <c r="AU518" s="72"/>
      <c r="AV518" s="72"/>
      <c r="AW518" s="72"/>
      <c r="AX518" s="72"/>
      <c r="AY518" s="72"/>
      <c r="AZ518" s="72"/>
      <c r="BA518" s="72"/>
      <c r="BB518" s="72"/>
      <c r="BC518" s="72"/>
      <c r="BD518" s="72"/>
      <c r="BE518" s="72"/>
      <c r="BF518" s="72"/>
      <c r="BG518" s="72"/>
      <c r="BH518" s="72"/>
      <c r="BI518" s="72"/>
      <c r="BJ518" s="72"/>
      <c r="BK518" s="72"/>
      <c r="BL518" s="72"/>
      <c r="BM518" s="72"/>
      <c r="BN518" s="72"/>
      <c r="BO518" s="72"/>
      <c r="BP518" s="72"/>
      <c r="BQ518" s="72"/>
      <c r="BR518" s="72"/>
      <c r="BS518" s="72"/>
      <c r="BT518" s="72"/>
      <c r="BU518" s="72"/>
      <c r="BV518" s="72"/>
      <c r="BW518" s="72"/>
      <c r="BX518" s="72"/>
      <c r="BY518" s="72"/>
      <c r="BZ518" s="72"/>
      <c r="CA518" s="72"/>
      <c r="CB518" s="72"/>
      <c r="CC518" s="72"/>
      <c r="CD518" s="72"/>
      <c r="CE518" s="72"/>
      <c r="CF518" s="72"/>
      <c r="CG518" s="72"/>
      <c r="CH518" s="72"/>
      <c r="CI518" s="72"/>
      <c r="CJ518" s="72"/>
      <c r="CK518" s="72"/>
      <c r="CL518" s="72"/>
      <c r="CM518" s="72"/>
      <c r="CN518" s="72"/>
      <c r="CO518" s="72"/>
      <c r="CP518" s="72"/>
      <c r="CQ518" s="72"/>
      <c r="CR518" s="72"/>
    </row>
    <row r="519" spans="2:96" ht="12.75">
      <c r="B519" s="1968"/>
      <c r="C519" s="1969"/>
      <c r="D519" s="1969"/>
      <c r="E519" s="1969"/>
      <c r="F519" s="1969"/>
      <c r="G519" s="1969"/>
      <c r="H519" s="1970"/>
      <c r="I519" s="86" t="s">
        <v>762</v>
      </c>
      <c r="J519" s="86"/>
      <c r="K519" s="86"/>
      <c r="L519" s="86"/>
      <c r="M519" s="86"/>
      <c r="N519" s="86"/>
      <c r="O519" s="1599" t="s">
        <v>630</v>
      </c>
      <c r="P519" s="1599"/>
      <c r="Q519" s="1599"/>
      <c r="R519" s="1599"/>
      <c r="S519" s="1599"/>
      <c r="T519" s="1599"/>
      <c r="U519" s="1599"/>
      <c r="V519" s="1599"/>
      <c r="W519" s="1599"/>
      <c r="X519" s="1599"/>
      <c r="Y519" s="1599"/>
      <c r="Z519" s="1599"/>
      <c r="AA519" s="1599"/>
      <c r="AC519" s="1963" t="s">
        <v>136</v>
      </c>
      <c r="AD519" s="1807"/>
      <c r="AE519" s="1807"/>
      <c r="AF519" s="1807"/>
      <c r="AG519" s="89" t="s">
        <v>277</v>
      </c>
      <c r="AH519" s="1611"/>
      <c r="AI519" s="1611"/>
      <c r="AJ519" s="1611"/>
      <c r="AK519" s="1612"/>
      <c r="AM519" s="72"/>
      <c r="AN519" s="72"/>
      <c r="AO519" s="72"/>
      <c r="AP519" s="72"/>
      <c r="AQ519" s="72"/>
      <c r="AR519" s="72"/>
      <c r="AS519" s="72"/>
      <c r="AT519" s="72"/>
      <c r="AU519" s="72"/>
      <c r="AV519" s="72"/>
      <c r="AW519" s="72"/>
      <c r="AX519" s="72"/>
      <c r="AY519" s="72"/>
      <c r="AZ519" s="72"/>
      <c r="BA519" s="72"/>
      <c r="BB519" s="72"/>
      <c r="BC519" s="72"/>
      <c r="BD519" s="72"/>
      <c r="BE519" s="72"/>
      <c r="BF519" s="72"/>
      <c r="BG519" s="72"/>
      <c r="BH519" s="72"/>
      <c r="BI519" s="72"/>
      <c r="BJ519" s="72"/>
      <c r="BK519" s="72"/>
      <c r="BL519" s="72"/>
      <c r="BM519" s="72"/>
      <c r="BN519" s="72"/>
      <c r="BO519" s="72"/>
      <c r="BP519" s="72"/>
      <c r="BQ519" s="72"/>
      <c r="BR519" s="72"/>
      <c r="BS519" s="72"/>
      <c r="BT519" s="72"/>
      <c r="BU519" s="72"/>
      <c r="BV519" s="72"/>
      <c r="BW519" s="72"/>
      <c r="BX519" s="72"/>
      <c r="BY519" s="72"/>
      <c r="BZ519" s="72"/>
      <c r="CA519" s="72"/>
      <c r="CB519" s="72"/>
      <c r="CC519" s="72"/>
      <c r="CD519" s="72"/>
      <c r="CE519" s="72"/>
      <c r="CF519" s="72"/>
      <c r="CG519" s="72"/>
      <c r="CH519" s="72"/>
      <c r="CI519" s="72"/>
      <c r="CJ519" s="72"/>
      <c r="CK519" s="72"/>
      <c r="CL519" s="72"/>
      <c r="CM519" s="72"/>
      <c r="CN519" s="72"/>
      <c r="CO519" s="72"/>
      <c r="CP519" s="72"/>
      <c r="CQ519" s="72"/>
      <c r="CR519" s="72"/>
    </row>
    <row r="520" spans="2:96" ht="12.75">
      <c r="B520" s="1968"/>
      <c r="C520" s="1969"/>
      <c r="D520" s="1969"/>
      <c r="E520" s="1969"/>
      <c r="F520" s="1969"/>
      <c r="G520" s="1969"/>
      <c r="H520" s="1970"/>
      <c r="I520" s="35" t="s">
        <v>760</v>
      </c>
      <c r="J520" s="35"/>
      <c r="K520" s="35"/>
      <c r="L520" s="35"/>
      <c r="M520" s="35"/>
      <c r="N520" s="35"/>
      <c r="O520" s="35"/>
      <c r="P520" s="35"/>
      <c r="Q520" s="35"/>
      <c r="R520" s="35"/>
      <c r="S520" s="35"/>
      <c r="T520" s="35"/>
      <c r="U520" s="35"/>
      <c r="V520" s="35"/>
      <c r="W520" s="35"/>
      <c r="X520" s="35"/>
      <c r="Y520" s="35"/>
      <c r="AC520" s="1963" t="s">
        <v>136</v>
      </c>
      <c r="AD520" s="1807"/>
      <c r="AE520" s="1807"/>
      <c r="AF520" s="1807"/>
      <c r="AG520" s="89" t="s">
        <v>277</v>
      </c>
      <c r="AH520" s="1611"/>
      <c r="AI520" s="1611"/>
      <c r="AJ520" s="1611"/>
      <c r="AK520" s="1612"/>
      <c r="AM520" s="72"/>
      <c r="AN520" s="72"/>
      <c r="AO520" s="72"/>
      <c r="AP520" s="72"/>
      <c r="AQ520" s="72"/>
      <c r="AR520" s="72"/>
      <c r="AS520" s="72"/>
      <c r="AT520" s="72"/>
      <c r="AU520" s="72"/>
      <c r="AV520" s="72"/>
      <c r="AW520" s="72"/>
      <c r="AX520" s="72"/>
      <c r="AY520" s="72"/>
      <c r="AZ520" s="72"/>
      <c r="BA520" s="72"/>
      <c r="BB520" s="72"/>
      <c r="BC520" s="72"/>
      <c r="BD520" s="72"/>
      <c r="BE520" s="72"/>
      <c r="BF520" s="72"/>
      <c r="BG520" s="72"/>
      <c r="BH520" s="72"/>
      <c r="BI520" s="72"/>
      <c r="BJ520" s="72"/>
      <c r="BK520" s="72"/>
      <c r="BL520" s="72"/>
      <c r="BM520" s="72"/>
      <c r="BN520" s="72"/>
      <c r="BO520" s="72"/>
      <c r="BP520" s="72"/>
      <c r="BQ520" s="72"/>
      <c r="BR520" s="72"/>
      <c r="BS520" s="72"/>
      <c r="BT520" s="72"/>
      <c r="BU520" s="72"/>
      <c r="BV520" s="72"/>
      <c r="BW520" s="72"/>
      <c r="BX520" s="72"/>
      <c r="BY520" s="72"/>
      <c r="BZ520" s="72"/>
      <c r="CA520" s="72"/>
      <c r="CB520" s="72"/>
      <c r="CC520" s="72"/>
      <c r="CD520" s="72"/>
      <c r="CE520" s="72"/>
      <c r="CF520" s="72"/>
      <c r="CG520" s="72"/>
      <c r="CH520" s="72"/>
      <c r="CI520" s="72"/>
      <c r="CJ520" s="72"/>
      <c r="CK520" s="72"/>
      <c r="CL520" s="72"/>
      <c r="CM520" s="72"/>
      <c r="CN520" s="72"/>
      <c r="CO520" s="72"/>
      <c r="CP520" s="72"/>
      <c r="CQ520" s="72"/>
      <c r="CR520" s="72"/>
    </row>
    <row r="521" spans="2:96" ht="12.75">
      <c r="B521" s="1968"/>
      <c r="C521" s="1969"/>
      <c r="D521" s="1969"/>
      <c r="E521" s="1969"/>
      <c r="F521" s="1969"/>
      <c r="G521" s="1969"/>
      <c r="H521" s="1970"/>
      <c r="I521" s="94" t="s">
        <v>761</v>
      </c>
      <c r="J521" s="94"/>
      <c r="K521" s="94"/>
      <c r="L521" s="94"/>
      <c r="M521" s="94"/>
      <c r="N521" s="94"/>
      <c r="O521" s="94"/>
      <c r="P521" s="94"/>
      <c r="Q521" s="94"/>
      <c r="R521" s="94"/>
      <c r="S521" s="94"/>
      <c r="T521" s="94"/>
      <c r="U521" s="94"/>
      <c r="V521" s="94"/>
      <c r="W521" s="94"/>
      <c r="X521" s="94"/>
      <c r="Y521" s="94"/>
      <c r="Z521" s="94"/>
      <c r="AA521" s="94"/>
      <c r="AB521" s="94"/>
      <c r="AC521" s="1963" t="s">
        <v>136</v>
      </c>
      <c r="AD521" s="1807"/>
      <c r="AE521" s="1807"/>
      <c r="AF521" s="1807"/>
      <c r="AG521" s="79" t="s">
        <v>277</v>
      </c>
      <c r="AH521" s="1611"/>
      <c r="AI521" s="1611"/>
      <c r="AJ521" s="1611"/>
      <c r="AK521" s="1612"/>
      <c r="AM521" s="72"/>
      <c r="AN521" s="72"/>
      <c r="AO521" s="72"/>
      <c r="AP521" s="72"/>
      <c r="AQ521" s="72"/>
      <c r="AR521" s="72"/>
      <c r="AS521" s="72"/>
      <c r="AT521" s="72"/>
      <c r="AU521" s="72"/>
      <c r="AV521" s="72"/>
      <c r="AW521" s="72"/>
      <c r="AX521" s="72"/>
      <c r="AY521" s="72"/>
      <c r="AZ521" s="72"/>
      <c r="BA521" s="72"/>
      <c r="BB521" s="72"/>
      <c r="BC521" s="72"/>
      <c r="BD521" s="72"/>
      <c r="BE521" s="72"/>
      <c r="BF521" s="72"/>
      <c r="BG521" s="72"/>
      <c r="BH521" s="72"/>
      <c r="BI521" s="72"/>
      <c r="BJ521" s="72"/>
      <c r="BK521" s="72"/>
      <c r="BL521" s="72"/>
      <c r="BM521" s="72"/>
      <c r="BN521" s="72"/>
      <c r="BO521" s="72"/>
      <c r="BP521" s="72"/>
      <c r="BQ521" s="72"/>
      <c r="BR521" s="72"/>
      <c r="BS521" s="72"/>
      <c r="BT521" s="72"/>
      <c r="BU521" s="72"/>
      <c r="BV521" s="72"/>
      <c r="BW521" s="72"/>
      <c r="BX521" s="72"/>
      <c r="BY521" s="72"/>
      <c r="BZ521" s="72"/>
      <c r="CA521" s="72"/>
      <c r="CB521" s="72"/>
      <c r="CC521" s="72"/>
      <c r="CD521" s="72"/>
      <c r="CE521" s="72"/>
      <c r="CF521" s="72"/>
      <c r="CG521" s="72"/>
      <c r="CH521" s="72"/>
      <c r="CI521" s="72"/>
      <c r="CJ521" s="72"/>
      <c r="CK521" s="72"/>
      <c r="CL521" s="72"/>
      <c r="CM521" s="72"/>
      <c r="CN521" s="72"/>
      <c r="CO521" s="72"/>
      <c r="CP521" s="72"/>
      <c r="CQ521" s="72"/>
      <c r="CR521" s="72"/>
    </row>
    <row r="522" spans="2:96" ht="12.75">
      <c r="B522" s="1968"/>
      <c r="C522" s="1969"/>
      <c r="D522" s="1969"/>
      <c r="E522" s="1969"/>
      <c r="F522" s="1969"/>
      <c r="G522" s="1969"/>
      <c r="H522" s="1970"/>
      <c r="I522" s="86" t="s">
        <v>762</v>
      </c>
      <c r="J522" s="86"/>
      <c r="K522" s="86"/>
      <c r="L522" s="86"/>
      <c r="M522" s="86"/>
      <c r="N522" s="86"/>
      <c r="O522" s="1599" t="s">
        <v>630</v>
      </c>
      <c r="P522" s="1599"/>
      <c r="Q522" s="1599"/>
      <c r="R522" s="1599"/>
      <c r="S522" s="1599"/>
      <c r="T522" s="1599"/>
      <c r="U522" s="1599"/>
      <c r="V522" s="1599"/>
      <c r="W522" s="1599"/>
      <c r="X522" s="1599"/>
      <c r="Y522" s="1599"/>
      <c r="Z522" s="1599"/>
      <c r="AA522" s="1599"/>
      <c r="AC522" s="1963" t="s">
        <v>136</v>
      </c>
      <c r="AD522" s="1807"/>
      <c r="AE522" s="1807"/>
      <c r="AF522" s="1807"/>
      <c r="AG522" s="89" t="s">
        <v>277</v>
      </c>
      <c r="AH522" s="1611"/>
      <c r="AI522" s="1611"/>
      <c r="AJ522" s="1611"/>
      <c r="AK522" s="1612"/>
      <c r="AM522" s="72"/>
      <c r="AN522" s="72"/>
      <c r="AO522" s="72"/>
      <c r="AP522" s="72"/>
      <c r="AQ522" s="72"/>
      <c r="AR522" s="72"/>
      <c r="AS522" s="72"/>
      <c r="AT522" s="72"/>
      <c r="AU522" s="72"/>
      <c r="AV522" s="72"/>
      <c r="AW522" s="72"/>
      <c r="AX522" s="72"/>
      <c r="AY522" s="72"/>
      <c r="AZ522" s="72"/>
      <c r="BA522" s="72"/>
      <c r="BB522" s="72"/>
      <c r="BC522" s="72"/>
      <c r="BD522" s="72"/>
      <c r="BE522" s="72"/>
      <c r="BF522" s="72"/>
      <c r="BG522" s="72"/>
      <c r="BH522" s="72"/>
      <c r="BI522" s="72"/>
      <c r="BJ522" s="72"/>
      <c r="BK522" s="72"/>
      <c r="BL522" s="72"/>
      <c r="BM522" s="72"/>
      <c r="BN522" s="72"/>
      <c r="BO522" s="72"/>
      <c r="BP522" s="72"/>
      <c r="BQ522" s="72"/>
      <c r="BR522" s="72"/>
      <c r="BS522" s="72"/>
      <c r="BT522" s="72"/>
      <c r="BU522" s="72"/>
      <c r="BV522" s="72"/>
      <c r="BW522" s="72"/>
      <c r="BX522" s="72"/>
      <c r="BY522" s="72"/>
      <c r="BZ522" s="72"/>
      <c r="CA522" s="72"/>
      <c r="CB522" s="72"/>
      <c r="CC522" s="72"/>
      <c r="CD522" s="72"/>
      <c r="CE522" s="72"/>
      <c r="CF522" s="72"/>
      <c r="CG522" s="72"/>
      <c r="CH522" s="72"/>
      <c r="CI522" s="72"/>
      <c r="CJ522" s="72"/>
      <c r="CK522" s="72"/>
      <c r="CL522" s="72"/>
      <c r="CM522" s="72"/>
      <c r="CN522" s="72"/>
      <c r="CO522" s="72"/>
      <c r="CP522" s="72"/>
      <c r="CQ522" s="72"/>
      <c r="CR522" s="72"/>
    </row>
    <row r="523" spans="2:96" ht="12.75">
      <c r="B523" s="1968"/>
      <c r="C523" s="1969"/>
      <c r="D523" s="1969"/>
      <c r="E523" s="1969"/>
      <c r="F523" s="1969"/>
      <c r="G523" s="1969"/>
      <c r="H523" s="1970"/>
      <c r="I523" s="35" t="s">
        <v>760</v>
      </c>
      <c r="J523" s="35"/>
      <c r="K523" s="35"/>
      <c r="L523" s="35"/>
      <c r="M523" s="35"/>
      <c r="N523" s="35"/>
      <c r="O523" s="35"/>
      <c r="P523" s="35"/>
      <c r="Q523" s="35"/>
      <c r="R523" s="35"/>
      <c r="S523" s="35"/>
      <c r="T523" s="35"/>
      <c r="U523" s="35"/>
      <c r="V523" s="35"/>
      <c r="W523" s="35"/>
      <c r="X523" s="35"/>
      <c r="Y523" s="35"/>
      <c r="AC523" s="1963" t="s">
        <v>136</v>
      </c>
      <c r="AD523" s="1807"/>
      <c r="AE523" s="1807"/>
      <c r="AF523" s="1807"/>
      <c r="AG523" s="89" t="s">
        <v>277</v>
      </c>
      <c r="AH523" s="1611"/>
      <c r="AI523" s="1611"/>
      <c r="AJ523" s="1611"/>
      <c r="AK523" s="1612"/>
      <c r="AM523" s="72"/>
      <c r="AN523" s="72"/>
      <c r="AO523" s="72"/>
      <c r="AP523" s="72"/>
      <c r="AQ523" s="72"/>
      <c r="AR523" s="72"/>
      <c r="AS523" s="72"/>
      <c r="AT523" s="72"/>
      <c r="AU523" s="72"/>
      <c r="AV523" s="72"/>
      <c r="AW523" s="72"/>
      <c r="AX523" s="72"/>
      <c r="AY523" s="72"/>
      <c r="AZ523" s="72"/>
      <c r="BA523" s="72"/>
      <c r="BB523" s="72"/>
      <c r="BC523" s="72"/>
      <c r="BD523" s="72"/>
      <c r="BE523" s="72"/>
      <c r="BF523" s="72"/>
      <c r="BG523" s="72"/>
      <c r="BH523" s="72"/>
      <c r="BI523" s="72"/>
      <c r="BJ523" s="72"/>
      <c r="BK523" s="72"/>
      <c r="BL523" s="72"/>
      <c r="BM523" s="72"/>
      <c r="BN523" s="72"/>
      <c r="BO523" s="72"/>
      <c r="BP523" s="72"/>
      <c r="BQ523" s="72"/>
      <c r="BR523" s="72"/>
      <c r="BS523" s="72"/>
      <c r="BT523" s="72"/>
      <c r="BU523" s="72"/>
      <c r="BV523" s="72"/>
      <c r="BW523" s="72"/>
      <c r="BX523" s="72"/>
      <c r="BY523" s="72"/>
      <c r="BZ523" s="72"/>
      <c r="CA523" s="72"/>
      <c r="CB523" s="72"/>
      <c r="CC523" s="72"/>
      <c r="CD523" s="72"/>
      <c r="CE523" s="72"/>
      <c r="CF523" s="72"/>
      <c r="CG523" s="72"/>
      <c r="CH523" s="72"/>
      <c r="CI523" s="72"/>
      <c r="CJ523" s="72"/>
      <c r="CK523" s="72"/>
      <c r="CL523" s="72"/>
      <c r="CM523" s="72"/>
      <c r="CN523" s="72"/>
      <c r="CO523" s="72"/>
      <c r="CP523" s="72"/>
      <c r="CQ523" s="72"/>
      <c r="CR523" s="72"/>
    </row>
    <row r="524" spans="2:96" ht="12.75">
      <c r="B524" s="1968"/>
      <c r="C524" s="1969"/>
      <c r="D524" s="1969"/>
      <c r="E524" s="1969"/>
      <c r="F524" s="1969"/>
      <c r="G524" s="1969"/>
      <c r="H524" s="1970"/>
      <c r="I524" s="94" t="s">
        <v>761</v>
      </c>
      <c r="J524" s="94"/>
      <c r="K524" s="94"/>
      <c r="L524" s="94"/>
      <c r="M524" s="94"/>
      <c r="N524" s="94"/>
      <c r="O524" s="94"/>
      <c r="P524" s="94"/>
      <c r="Q524" s="94"/>
      <c r="R524" s="94"/>
      <c r="S524" s="94"/>
      <c r="T524" s="94"/>
      <c r="U524" s="94"/>
      <c r="V524" s="94"/>
      <c r="W524" s="94"/>
      <c r="X524" s="94"/>
      <c r="Y524" s="94"/>
      <c r="Z524" s="94"/>
      <c r="AA524" s="94"/>
      <c r="AB524" s="94"/>
      <c r="AC524" s="1963" t="s">
        <v>136</v>
      </c>
      <c r="AD524" s="1807"/>
      <c r="AE524" s="1807"/>
      <c r="AF524" s="1807"/>
      <c r="AG524" s="79" t="s">
        <v>277</v>
      </c>
      <c r="AH524" s="1611"/>
      <c r="AI524" s="1611"/>
      <c r="AJ524" s="1611"/>
      <c r="AK524" s="1612"/>
      <c r="AM524" s="72"/>
      <c r="AN524" s="72"/>
      <c r="AO524" s="72"/>
      <c r="AP524" s="72"/>
      <c r="AQ524" s="72"/>
      <c r="AR524" s="72"/>
      <c r="AS524" s="72"/>
      <c r="AT524" s="72"/>
      <c r="AU524" s="72"/>
      <c r="AV524" s="72"/>
      <c r="AW524" s="72"/>
      <c r="AX524" s="72"/>
      <c r="AY524" s="72"/>
      <c r="AZ524" s="72"/>
      <c r="BA524" s="72"/>
      <c r="BB524" s="72"/>
      <c r="BC524" s="72"/>
      <c r="BD524" s="72"/>
      <c r="BE524" s="72"/>
      <c r="BF524" s="72"/>
      <c r="BG524" s="72"/>
      <c r="BH524" s="72"/>
      <c r="BI524" s="72"/>
      <c r="BJ524" s="72"/>
      <c r="BK524" s="72"/>
      <c r="BL524" s="72"/>
      <c r="BM524" s="72"/>
      <c r="BN524" s="72"/>
      <c r="BO524" s="72"/>
      <c r="BP524" s="72"/>
      <c r="BQ524" s="72"/>
      <c r="BR524" s="72"/>
      <c r="BS524" s="72"/>
      <c r="BT524" s="72"/>
      <c r="BU524" s="72"/>
      <c r="BV524" s="72"/>
      <c r="BW524" s="72"/>
      <c r="BX524" s="72"/>
      <c r="BY524" s="72"/>
      <c r="BZ524" s="72"/>
      <c r="CA524" s="72"/>
      <c r="CB524" s="72"/>
      <c r="CC524" s="72"/>
      <c r="CD524" s="72"/>
      <c r="CE524" s="72"/>
      <c r="CF524" s="72"/>
      <c r="CG524" s="72"/>
      <c r="CH524" s="72"/>
      <c r="CI524" s="72"/>
      <c r="CJ524" s="72"/>
      <c r="CK524" s="72"/>
      <c r="CL524" s="72"/>
      <c r="CM524" s="72"/>
      <c r="CN524" s="72"/>
      <c r="CO524" s="72"/>
      <c r="CP524" s="72"/>
      <c r="CQ524" s="72"/>
      <c r="CR524" s="72"/>
    </row>
    <row r="525" spans="2:96" ht="12.75">
      <c r="B525" s="1968"/>
      <c r="C525" s="1969"/>
      <c r="D525" s="1969"/>
      <c r="E525" s="1969"/>
      <c r="F525" s="1969"/>
      <c r="G525" s="1969"/>
      <c r="H525" s="1970"/>
      <c r="I525" s="86" t="s">
        <v>762</v>
      </c>
      <c r="J525" s="86"/>
      <c r="K525" s="86"/>
      <c r="L525" s="86"/>
      <c r="M525" s="86"/>
      <c r="N525" s="86"/>
      <c r="O525" s="1599" t="s">
        <v>630</v>
      </c>
      <c r="P525" s="1599"/>
      <c r="Q525" s="1599"/>
      <c r="R525" s="1599"/>
      <c r="S525" s="1599"/>
      <c r="T525" s="1599"/>
      <c r="U525" s="1599"/>
      <c r="V525" s="1599"/>
      <c r="W525" s="1599"/>
      <c r="X525" s="1599"/>
      <c r="Y525" s="1599"/>
      <c r="Z525" s="1599"/>
      <c r="AA525" s="1599"/>
      <c r="AC525" s="1963" t="s">
        <v>136</v>
      </c>
      <c r="AD525" s="1807"/>
      <c r="AE525" s="1807"/>
      <c r="AF525" s="1807"/>
      <c r="AG525" s="89" t="s">
        <v>277</v>
      </c>
      <c r="AH525" s="1611"/>
      <c r="AI525" s="1611"/>
      <c r="AJ525" s="1611"/>
      <c r="AK525" s="1612"/>
      <c r="AM525" s="72"/>
      <c r="AN525" s="72"/>
      <c r="AO525" s="72"/>
      <c r="AP525" s="72"/>
      <c r="AQ525" s="72"/>
      <c r="AR525" s="72"/>
      <c r="AS525" s="72"/>
      <c r="AT525" s="72"/>
      <c r="AU525" s="72"/>
      <c r="AV525" s="72"/>
      <c r="AW525" s="72"/>
      <c r="AX525" s="72"/>
      <c r="AY525" s="72"/>
      <c r="AZ525" s="72"/>
      <c r="BA525" s="72"/>
      <c r="BB525" s="72"/>
      <c r="BC525" s="72"/>
      <c r="BD525" s="72"/>
      <c r="BE525" s="72"/>
      <c r="BF525" s="72"/>
      <c r="BG525" s="72"/>
      <c r="BH525" s="72"/>
      <c r="BI525" s="72"/>
      <c r="BJ525" s="72"/>
      <c r="BK525" s="72"/>
      <c r="BL525" s="72"/>
      <c r="BM525" s="72"/>
      <c r="BN525" s="72"/>
      <c r="BO525" s="72"/>
      <c r="BP525" s="72"/>
      <c r="BQ525" s="72"/>
      <c r="BR525" s="72"/>
      <c r="BS525" s="72"/>
      <c r="BT525" s="72"/>
      <c r="BU525" s="72"/>
      <c r="BV525" s="72"/>
      <c r="BW525" s="72"/>
      <c r="BX525" s="72"/>
      <c r="BY525" s="72"/>
      <c r="BZ525" s="72"/>
      <c r="CA525" s="72"/>
      <c r="CB525" s="72"/>
      <c r="CC525" s="72"/>
      <c r="CD525" s="72"/>
      <c r="CE525" s="72"/>
      <c r="CF525" s="72"/>
      <c r="CG525" s="72"/>
      <c r="CH525" s="72"/>
      <c r="CI525" s="72"/>
      <c r="CJ525" s="72"/>
      <c r="CK525" s="72"/>
      <c r="CL525" s="72"/>
      <c r="CM525" s="72"/>
      <c r="CN525" s="72"/>
      <c r="CO525" s="72"/>
      <c r="CP525" s="72"/>
      <c r="CQ525" s="72"/>
      <c r="CR525" s="72"/>
    </row>
    <row r="526" spans="2:96" ht="12.75">
      <c r="B526" s="1968"/>
      <c r="C526" s="1969"/>
      <c r="D526" s="1969"/>
      <c r="E526" s="1969"/>
      <c r="F526" s="1969"/>
      <c r="G526" s="1969"/>
      <c r="H526" s="1970"/>
      <c r="I526" s="35" t="s">
        <v>760</v>
      </c>
      <c r="J526" s="35"/>
      <c r="K526" s="35"/>
      <c r="L526" s="35"/>
      <c r="M526" s="35"/>
      <c r="N526" s="35"/>
      <c r="O526" s="35"/>
      <c r="P526" s="35"/>
      <c r="Q526" s="35"/>
      <c r="R526" s="35"/>
      <c r="S526" s="35"/>
      <c r="T526" s="35"/>
      <c r="U526" s="35"/>
      <c r="V526" s="35"/>
      <c r="W526" s="35"/>
      <c r="X526" s="35"/>
      <c r="Y526" s="35"/>
      <c r="AC526" s="1963" t="s">
        <v>136</v>
      </c>
      <c r="AD526" s="1807"/>
      <c r="AE526" s="1807"/>
      <c r="AF526" s="1807"/>
      <c r="AG526" s="79" t="s">
        <v>277</v>
      </c>
      <c r="AH526" s="1611"/>
      <c r="AI526" s="1611"/>
      <c r="AJ526" s="1611"/>
      <c r="AK526" s="1612"/>
      <c r="AM526" s="72"/>
      <c r="AN526" s="72"/>
      <c r="AO526" s="72"/>
      <c r="AP526" s="72"/>
      <c r="AQ526" s="72"/>
      <c r="AR526" s="72"/>
      <c r="AS526" s="72"/>
      <c r="AT526" s="72"/>
      <c r="AU526" s="72"/>
      <c r="AV526" s="72"/>
      <c r="AW526" s="72"/>
      <c r="AX526" s="72"/>
      <c r="AY526" s="72"/>
      <c r="AZ526" s="72"/>
      <c r="BA526" s="72"/>
      <c r="BB526" s="72"/>
      <c r="BC526" s="72"/>
      <c r="BD526" s="72"/>
      <c r="BE526" s="72"/>
      <c r="BF526" s="72"/>
      <c r="BG526" s="72"/>
      <c r="BH526" s="72"/>
      <c r="BI526" s="72"/>
      <c r="BJ526" s="72"/>
      <c r="BK526" s="72"/>
      <c r="BL526" s="72"/>
      <c r="BM526" s="72"/>
      <c r="BN526" s="72"/>
      <c r="BO526" s="72"/>
      <c r="BP526" s="72"/>
      <c r="BQ526" s="72"/>
      <c r="BR526" s="72"/>
      <c r="BS526" s="72"/>
      <c r="BT526" s="72"/>
      <c r="BU526" s="72"/>
      <c r="BV526" s="72"/>
      <c r="BW526" s="72"/>
      <c r="BX526" s="72"/>
      <c r="BY526" s="72"/>
      <c r="BZ526" s="72"/>
      <c r="CA526" s="72"/>
      <c r="CB526" s="72"/>
      <c r="CC526" s="72"/>
      <c r="CD526" s="72"/>
      <c r="CE526" s="72"/>
      <c r="CF526" s="72"/>
      <c r="CG526" s="72"/>
      <c r="CH526" s="72"/>
      <c r="CI526" s="72"/>
      <c r="CJ526" s="72"/>
      <c r="CK526" s="72"/>
      <c r="CL526" s="72"/>
      <c r="CM526" s="72"/>
      <c r="CN526" s="72"/>
      <c r="CO526" s="72"/>
      <c r="CP526" s="72"/>
      <c r="CQ526" s="72"/>
      <c r="CR526" s="72"/>
    </row>
    <row r="527" spans="2:96" ht="12.75" customHeight="1">
      <c r="B527" s="1968"/>
      <c r="C527" s="1969"/>
      <c r="D527" s="1969"/>
      <c r="E527" s="1969"/>
      <c r="F527" s="1969"/>
      <c r="G527" s="1969"/>
      <c r="H527" s="1970"/>
      <c r="I527" s="94" t="s">
        <v>761</v>
      </c>
      <c r="J527" s="94"/>
      <c r="K527" s="94"/>
      <c r="L527" s="94"/>
      <c r="M527" s="94"/>
      <c r="N527" s="94"/>
      <c r="O527" s="94"/>
      <c r="P527" s="94"/>
      <c r="Q527" s="94"/>
      <c r="R527" s="94"/>
      <c r="S527" s="94"/>
      <c r="T527" s="94"/>
      <c r="U527" s="94"/>
      <c r="V527" s="94"/>
      <c r="W527" s="94"/>
      <c r="X527" s="94"/>
      <c r="Y527" s="94"/>
      <c r="Z527" s="94"/>
      <c r="AA527" s="94"/>
      <c r="AB527" s="94"/>
      <c r="AC527" s="1963" t="s">
        <v>136</v>
      </c>
      <c r="AD527" s="1807"/>
      <c r="AE527" s="1807"/>
      <c r="AF527" s="1807"/>
      <c r="AG527" s="89" t="s">
        <v>277</v>
      </c>
      <c r="AH527" s="1611"/>
      <c r="AI527" s="1611"/>
      <c r="AJ527" s="1611"/>
      <c r="AK527" s="1612"/>
      <c r="AM527" s="72"/>
      <c r="AN527" s="72"/>
      <c r="AO527" s="72"/>
      <c r="AP527" s="72"/>
      <c r="AQ527" s="72"/>
      <c r="AR527" s="72"/>
      <c r="AS527" s="72"/>
      <c r="AT527" s="72"/>
      <c r="AU527" s="72"/>
      <c r="AV527" s="72"/>
      <c r="AW527" s="72"/>
      <c r="AX527" s="72"/>
      <c r="AY527" s="72"/>
      <c r="AZ527" s="72"/>
      <c r="BA527" s="72"/>
      <c r="BB527" s="72"/>
      <c r="BC527" s="72"/>
      <c r="BD527" s="72"/>
      <c r="BE527" s="72"/>
      <c r="BF527" s="72"/>
      <c r="BG527" s="72"/>
      <c r="BH527" s="72"/>
      <c r="BI527" s="72"/>
      <c r="BJ527" s="72"/>
      <c r="BK527" s="72"/>
      <c r="BL527" s="72"/>
      <c r="BM527" s="72"/>
      <c r="BN527" s="72"/>
      <c r="BO527" s="72"/>
      <c r="BP527" s="72"/>
      <c r="BQ527" s="72"/>
      <c r="BR527" s="72"/>
      <c r="BS527" s="72"/>
      <c r="BT527" s="72"/>
      <c r="BU527" s="72"/>
      <c r="BV527" s="72"/>
      <c r="BW527" s="72"/>
      <c r="BX527" s="72"/>
      <c r="BY527" s="72"/>
      <c r="BZ527" s="72"/>
      <c r="CA527" s="72"/>
      <c r="CB527" s="72"/>
      <c r="CC527" s="72"/>
      <c r="CD527" s="72"/>
      <c r="CE527" s="72"/>
      <c r="CF527" s="72"/>
      <c r="CG527" s="72"/>
      <c r="CH527" s="72"/>
      <c r="CI527" s="72"/>
      <c r="CJ527" s="72"/>
      <c r="CK527" s="72"/>
      <c r="CL527" s="72"/>
      <c r="CM527" s="72"/>
      <c r="CN527" s="72"/>
      <c r="CO527" s="72"/>
      <c r="CP527" s="72"/>
      <c r="CQ527" s="72"/>
      <c r="CR527" s="72"/>
    </row>
    <row r="528" spans="2:96" ht="12.75">
      <c r="B528" s="1968"/>
      <c r="C528" s="1969"/>
      <c r="D528" s="1969"/>
      <c r="E528" s="1969"/>
      <c r="F528" s="1969"/>
      <c r="G528" s="1969"/>
      <c r="H528" s="1970"/>
      <c r="I528" s="86" t="s">
        <v>762</v>
      </c>
      <c r="J528" s="86"/>
      <c r="K528" s="86"/>
      <c r="L528" s="86"/>
      <c r="M528" s="86"/>
      <c r="N528" s="86"/>
      <c r="O528" s="1599" t="s">
        <v>630</v>
      </c>
      <c r="P528" s="1599"/>
      <c r="Q528" s="1599"/>
      <c r="R528" s="1599"/>
      <c r="S528" s="1599"/>
      <c r="T528" s="1599"/>
      <c r="U528" s="1599"/>
      <c r="V528" s="1599"/>
      <c r="W528" s="1599"/>
      <c r="X528" s="1599"/>
      <c r="Y528" s="1599"/>
      <c r="Z528" s="1599"/>
      <c r="AA528" s="1599"/>
      <c r="AC528" s="1963" t="s">
        <v>136</v>
      </c>
      <c r="AD528" s="1807"/>
      <c r="AE528" s="1807"/>
      <c r="AF528" s="1807"/>
      <c r="AG528" s="79" t="s">
        <v>277</v>
      </c>
      <c r="AH528" s="1611"/>
      <c r="AI528" s="1611"/>
      <c r="AJ528" s="1611"/>
      <c r="AK528" s="1612"/>
      <c r="AM528" s="72"/>
      <c r="AN528" s="72"/>
      <c r="AO528" s="72"/>
      <c r="AP528" s="72"/>
      <c r="AQ528" s="72"/>
      <c r="AR528" s="72"/>
      <c r="AS528" s="72"/>
      <c r="AT528" s="72"/>
      <c r="AU528" s="72"/>
      <c r="AV528" s="72"/>
      <c r="AW528" s="72"/>
      <c r="AX528" s="72"/>
      <c r="AY528" s="72"/>
      <c r="AZ528" s="72"/>
      <c r="BA528" s="72"/>
      <c r="BB528" s="72"/>
      <c r="BC528" s="72"/>
      <c r="BD528" s="72"/>
      <c r="BE528" s="72"/>
      <c r="BF528" s="72"/>
      <c r="BG528" s="72"/>
      <c r="BH528" s="72"/>
      <c r="BI528" s="72"/>
      <c r="BJ528" s="72"/>
      <c r="BK528" s="72"/>
      <c r="BL528" s="72"/>
      <c r="BM528" s="72"/>
      <c r="BN528" s="72"/>
      <c r="BO528" s="72"/>
      <c r="BP528" s="72"/>
      <c r="BQ528" s="72"/>
      <c r="BR528" s="72"/>
      <c r="BS528" s="72"/>
      <c r="BT528" s="72"/>
      <c r="BU528" s="72"/>
      <c r="BV528" s="72"/>
      <c r="BW528" s="72"/>
      <c r="BX528" s="72"/>
      <c r="BY528" s="72"/>
      <c r="BZ528" s="72"/>
      <c r="CA528" s="72"/>
      <c r="CB528" s="72"/>
      <c r="CC528" s="72"/>
      <c r="CD528" s="72"/>
      <c r="CE528" s="72"/>
      <c r="CF528" s="72"/>
      <c r="CG528" s="72"/>
      <c r="CH528" s="72"/>
      <c r="CI528" s="72"/>
      <c r="CJ528" s="72"/>
      <c r="CK528" s="72"/>
      <c r="CL528" s="72"/>
      <c r="CM528" s="72"/>
      <c r="CN528" s="72"/>
      <c r="CO528" s="72"/>
      <c r="CP528" s="72"/>
      <c r="CQ528" s="72"/>
      <c r="CR528" s="72"/>
    </row>
    <row r="529" spans="1:96" ht="12.75">
      <c r="B529" s="1968"/>
      <c r="C529" s="1969"/>
      <c r="D529" s="1969"/>
      <c r="E529" s="1969"/>
      <c r="F529" s="1969"/>
      <c r="G529" s="1969"/>
      <c r="H529" s="1970"/>
      <c r="I529" s="35" t="s">
        <v>760</v>
      </c>
      <c r="J529" s="35"/>
      <c r="K529" s="35"/>
      <c r="L529" s="35"/>
      <c r="M529" s="35"/>
      <c r="N529" s="35"/>
      <c r="O529" s="35"/>
      <c r="P529" s="35"/>
      <c r="Q529" s="35"/>
      <c r="R529" s="35"/>
      <c r="S529" s="35"/>
      <c r="T529" s="35"/>
      <c r="U529" s="35"/>
      <c r="V529" s="35"/>
      <c r="W529" s="35"/>
      <c r="X529" s="35"/>
      <c r="Y529" s="35"/>
      <c r="AC529" s="1963" t="s">
        <v>136</v>
      </c>
      <c r="AD529" s="1807"/>
      <c r="AE529" s="1807"/>
      <c r="AF529" s="1807"/>
      <c r="AG529" s="89" t="s">
        <v>277</v>
      </c>
      <c r="AH529" s="1611"/>
      <c r="AI529" s="1611"/>
      <c r="AJ529" s="1611"/>
      <c r="AK529" s="1612"/>
      <c r="AM529" s="72"/>
      <c r="AN529" s="72"/>
      <c r="AO529" s="72"/>
      <c r="AP529" s="72"/>
      <c r="AQ529" s="72"/>
      <c r="AR529" s="72"/>
      <c r="AS529" s="72"/>
      <c r="AT529" s="72"/>
      <c r="AU529" s="72"/>
      <c r="AV529" s="72"/>
      <c r="AW529" s="72"/>
      <c r="AX529" s="72"/>
      <c r="AY529" s="72"/>
      <c r="AZ529" s="72"/>
      <c r="BA529" s="72"/>
      <c r="BB529" s="72"/>
      <c r="BC529" s="72"/>
      <c r="BD529" s="72"/>
      <c r="BE529" s="72"/>
      <c r="BF529" s="72"/>
      <c r="BG529" s="72"/>
      <c r="BH529" s="72"/>
      <c r="BI529" s="72"/>
      <c r="BJ529" s="72"/>
      <c r="BK529" s="72"/>
      <c r="BL529" s="72"/>
      <c r="BM529" s="72"/>
      <c r="BN529" s="72"/>
      <c r="BO529" s="72"/>
      <c r="BP529" s="72"/>
      <c r="BQ529" s="72"/>
      <c r="BR529" s="72"/>
      <c r="BS529" s="72"/>
      <c r="BT529" s="72"/>
      <c r="BU529" s="72"/>
      <c r="BV529" s="72"/>
      <c r="BW529" s="72"/>
      <c r="BX529" s="72"/>
      <c r="BY529" s="72"/>
      <c r="BZ529" s="72"/>
      <c r="CA529" s="72"/>
      <c r="CB529" s="72"/>
      <c r="CC529" s="72"/>
      <c r="CD529" s="72"/>
      <c r="CE529" s="72"/>
      <c r="CF529" s="72"/>
    </row>
    <row r="530" spans="1:96" ht="12.75" customHeight="1">
      <c r="B530" s="1968"/>
      <c r="C530" s="1969"/>
      <c r="D530" s="1969"/>
      <c r="E530" s="1969"/>
      <c r="F530" s="1969"/>
      <c r="G530" s="1969"/>
      <c r="H530" s="1970"/>
      <c r="I530" s="94" t="s">
        <v>761</v>
      </c>
      <c r="J530" s="94"/>
      <c r="K530" s="94"/>
      <c r="L530" s="94"/>
      <c r="M530" s="94"/>
      <c r="N530" s="94"/>
      <c r="O530" s="94"/>
      <c r="P530" s="94"/>
      <c r="Q530" s="94"/>
      <c r="R530" s="94"/>
      <c r="S530" s="94"/>
      <c r="T530" s="94"/>
      <c r="U530" s="94"/>
      <c r="V530" s="94"/>
      <c r="W530" s="94"/>
      <c r="X530" s="94"/>
      <c r="Y530" s="94"/>
      <c r="Z530" s="94"/>
      <c r="AA530" s="94"/>
      <c r="AB530" s="94"/>
      <c r="AC530" s="1963" t="s">
        <v>136</v>
      </c>
      <c r="AD530" s="1807"/>
      <c r="AE530" s="1807"/>
      <c r="AF530" s="1807"/>
      <c r="AG530" s="79" t="s">
        <v>277</v>
      </c>
      <c r="AH530" s="1611"/>
      <c r="AI530" s="1611"/>
      <c r="AJ530" s="1611"/>
      <c r="AK530" s="1612"/>
      <c r="AM530" s="72"/>
      <c r="AN530" s="72"/>
      <c r="AO530" s="72"/>
      <c r="AP530" s="72"/>
      <c r="AQ530" s="72"/>
      <c r="AR530" s="72"/>
      <c r="AS530" s="72"/>
      <c r="AT530" s="72"/>
      <c r="AU530" s="72"/>
      <c r="AV530" s="72"/>
      <c r="AW530" s="72"/>
      <c r="AX530" s="72"/>
      <c r="AY530" s="72"/>
      <c r="AZ530" s="72"/>
      <c r="BA530" s="72"/>
      <c r="BB530" s="72"/>
      <c r="BC530" s="72"/>
      <c r="BD530" s="72"/>
      <c r="BE530" s="72"/>
      <c r="BF530" s="72"/>
      <c r="BG530" s="72"/>
      <c r="BH530" s="72"/>
      <c r="BI530" s="72"/>
      <c r="BJ530" s="72"/>
      <c r="BK530" s="72"/>
      <c r="BL530" s="72"/>
      <c r="BM530" s="72"/>
      <c r="BN530" s="72"/>
      <c r="BO530" s="72"/>
      <c r="BP530" s="72"/>
      <c r="BQ530" s="72"/>
      <c r="BR530" s="72"/>
      <c r="BS530" s="72"/>
      <c r="BT530" s="72"/>
      <c r="BU530" s="72"/>
      <c r="BV530" s="72"/>
      <c r="BW530" s="72"/>
      <c r="BX530" s="72"/>
      <c r="BY530" s="72"/>
      <c r="BZ530" s="72"/>
      <c r="CA530" s="72"/>
      <c r="CB530" s="72"/>
      <c r="CC530" s="72"/>
      <c r="CD530" s="72"/>
      <c r="CE530" s="72"/>
      <c r="CF530" s="72"/>
    </row>
    <row r="531" spans="1:96" ht="13.9" customHeight="1">
      <c r="B531" s="1968"/>
      <c r="C531" s="1969"/>
      <c r="D531" s="1969"/>
      <c r="E531" s="1969"/>
      <c r="F531" s="1969"/>
      <c r="G531" s="1969"/>
      <c r="H531" s="1970"/>
      <c r="I531" s="86" t="s">
        <v>810</v>
      </c>
      <c r="J531" s="86"/>
      <c r="K531" s="86"/>
      <c r="L531" s="86"/>
      <c r="M531" s="86"/>
      <c r="N531" s="86"/>
      <c r="O531" s="86"/>
      <c r="P531" s="86"/>
      <c r="Q531" s="86"/>
      <c r="R531" s="86"/>
      <c r="S531" s="86"/>
      <c r="T531" s="86"/>
      <c r="U531" s="86"/>
      <c r="V531" s="86"/>
      <c r="W531" s="86"/>
      <c r="X531" s="35"/>
      <c r="Y531" s="35"/>
      <c r="AC531" s="2008">
        <v>8</v>
      </c>
      <c r="AD531" s="1807"/>
      <c r="AE531" s="1807"/>
      <c r="AF531" s="1807"/>
      <c r="AG531" s="79" t="s">
        <v>277</v>
      </c>
      <c r="AH531" s="1611">
        <v>2022</v>
      </c>
      <c r="AI531" s="1611"/>
      <c r="AJ531" s="1611"/>
      <c r="AK531" s="1612"/>
      <c r="AM531" s="72"/>
      <c r="AN531" s="72"/>
      <c r="AO531" s="72"/>
      <c r="AP531" s="72"/>
      <c r="AQ531" s="72"/>
      <c r="AR531" s="72"/>
      <c r="AS531" s="72"/>
      <c r="AT531" s="72"/>
      <c r="AU531" s="72"/>
      <c r="AV531" s="72"/>
      <c r="AW531" s="72"/>
      <c r="AX531" s="72"/>
      <c r="AY531" s="72"/>
      <c r="AZ531" s="72"/>
      <c r="BA531" s="72"/>
      <c r="BB531" s="72"/>
      <c r="BC531" s="72"/>
      <c r="BD531" s="72"/>
      <c r="BE531" s="72"/>
      <c r="BF531" s="72"/>
      <c r="BG531" s="72"/>
      <c r="BH531" s="72"/>
      <c r="BI531" s="72"/>
      <c r="BJ531" s="72"/>
      <c r="BK531" s="72"/>
      <c r="BL531" s="72"/>
      <c r="BM531" s="72"/>
      <c r="BN531" s="72"/>
      <c r="BO531" s="72"/>
      <c r="BP531" s="72"/>
      <c r="BQ531" s="72"/>
      <c r="BR531" s="72"/>
      <c r="BS531" s="72"/>
      <c r="BT531" s="72"/>
      <c r="BU531" s="72"/>
      <c r="BV531" s="72"/>
      <c r="BW531" s="72"/>
      <c r="BX531" s="72"/>
      <c r="BY531" s="72"/>
      <c r="BZ531" s="72"/>
      <c r="CA531" s="72"/>
      <c r="CB531" s="72"/>
      <c r="CC531" s="72"/>
      <c r="CD531" s="72"/>
      <c r="CE531" s="72"/>
      <c r="CF531" s="72"/>
    </row>
    <row r="532" spans="1:96" ht="12.75">
      <c r="B532" s="1968"/>
      <c r="C532" s="1969"/>
      <c r="D532" s="1969"/>
      <c r="E532" s="1969"/>
      <c r="F532" s="1969"/>
      <c r="G532" s="1969"/>
      <c r="H532" s="1970"/>
      <c r="I532" s="35" t="s">
        <v>811</v>
      </c>
      <c r="J532" s="35"/>
      <c r="K532" s="35"/>
      <c r="L532" s="35"/>
      <c r="M532" s="35"/>
      <c r="N532" s="35"/>
      <c r="O532" s="35"/>
      <c r="P532" s="35"/>
      <c r="Q532" s="35"/>
      <c r="R532" s="35"/>
      <c r="S532" s="35"/>
      <c r="T532" s="35"/>
      <c r="U532" s="35"/>
      <c r="V532" s="35"/>
      <c r="W532" s="35"/>
      <c r="X532" s="35"/>
      <c r="Y532" s="35"/>
      <c r="AC532" s="1963">
        <v>8</v>
      </c>
      <c r="AD532" s="1807"/>
      <c r="AE532" s="1807"/>
      <c r="AF532" s="1807"/>
      <c r="AG532" s="89" t="s">
        <v>277</v>
      </c>
      <c r="AH532" s="1611">
        <v>2021</v>
      </c>
      <c r="AI532" s="1611"/>
      <c r="AJ532" s="1611"/>
      <c r="AK532" s="1612"/>
      <c r="AM532" s="72"/>
      <c r="AN532" s="72"/>
      <c r="AO532" s="72"/>
      <c r="AP532" s="72"/>
      <c r="AQ532" s="72"/>
      <c r="AR532" s="72"/>
      <c r="AS532" s="72"/>
      <c r="AT532" s="72"/>
      <c r="AU532" s="72"/>
      <c r="AV532" s="72"/>
      <c r="AW532" s="72"/>
      <c r="AX532" s="72"/>
      <c r="AY532" s="72"/>
      <c r="AZ532" s="72"/>
      <c r="BA532" s="72"/>
      <c r="BB532" s="72"/>
      <c r="BC532" s="72"/>
      <c r="BD532" s="72"/>
      <c r="BE532" s="72"/>
      <c r="BF532" s="72"/>
      <c r="BG532" s="72"/>
      <c r="BH532" s="72"/>
      <c r="BI532" s="72"/>
      <c r="BJ532" s="72"/>
      <c r="BK532" s="72"/>
      <c r="BL532" s="72"/>
      <c r="BM532" s="72"/>
      <c r="BN532" s="72"/>
      <c r="BO532" s="72"/>
      <c r="BP532" s="72"/>
      <c r="BQ532" s="72"/>
      <c r="BR532" s="72"/>
      <c r="BS532" s="72"/>
      <c r="BT532" s="72"/>
      <c r="BU532" s="72"/>
      <c r="BV532" s="72"/>
      <c r="BW532" s="72"/>
      <c r="BX532" s="72"/>
      <c r="BY532" s="72"/>
      <c r="BZ532" s="72"/>
      <c r="CA532" s="72"/>
      <c r="CB532" s="72"/>
      <c r="CC532" s="72"/>
      <c r="CD532" s="72"/>
      <c r="CE532" s="72"/>
      <c r="CF532" s="72"/>
    </row>
    <row r="533" spans="1:96" ht="12.75">
      <c r="B533" s="1968"/>
      <c r="C533" s="1969"/>
      <c r="D533" s="1969"/>
      <c r="E533" s="1969"/>
      <c r="F533" s="1969"/>
      <c r="G533" s="1969"/>
      <c r="H533" s="1970"/>
      <c r="I533" s="35" t="s">
        <v>812</v>
      </c>
      <c r="J533" s="35"/>
      <c r="K533" s="35"/>
      <c r="L533" s="35"/>
      <c r="M533" s="35"/>
      <c r="N533" s="35"/>
      <c r="O533" s="35"/>
      <c r="P533" s="35"/>
      <c r="Q533" s="35"/>
      <c r="R533" s="35"/>
      <c r="S533" s="35"/>
      <c r="T533" s="35"/>
      <c r="U533" s="35"/>
      <c r="V533" s="35"/>
      <c r="W533" s="35"/>
      <c r="X533" s="35"/>
      <c r="Y533" s="35"/>
      <c r="AC533" s="1963">
        <v>5</v>
      </c>
      <c r="AD533" s="1807"/>
      <c r="AE533" s="1807"/>
      <c r="AF533" s="1807"/>
      <c r="AG533" s="79" t="s">
        <v>277</v>
      </c>
      <c r="AH533" s="1611">
        <v>2023</v>
      </c>
      <c r="AI533" s="1611"/>
      <c r="AJ533" s="1611"/>
      <c r="AK533" s="1612"/>
      <c r="AM533" s="72"/>
      <c r="AN533" s="72"/>
      <c r="AO533" s="72"/>
      <c r="AP533" s="72"/>
      <c r="AQ533" s="72"/>
      <c r="AR533" s="72"/>
      <c r="AS533" s="72"/>
      <c r="AT533" s="72"/>
      <c r="AU533" s="72"/>
      <c r="AV533" s="72"/>
      <c r="AW533" s="72"/>
      <c r="AX533" s="72"/>
      <c r="AY533" s="72"/>
      <c r="AZ533" s="72"/>
      <c r="BA533" s="72"/>
      <c r="BB533" s="72"/>
      <c r="BC533" s="72"/>
      <c r="BD533" s="72"/>
      <c r="BE533" s="72"/>
      <c r="BF533" s="72"/>
      <c r="BG533" s="72"/>
      <c r="BH533" s="72"/>
      <c r="BI533" s="72"/>
      <c r="BJ533" s="72"/>
      <c r="BK533" s="72"/>
      <c r="BL533" s="72"/>
      <c r="BM533" s="72"/>
      <c r="BN533" s="72"/>
      <c r="BO533" s="72"/>
      <c r="BP533" s="72"/>
      <c r="BQ533" s="72"/>
      <c r="BR533" s="72"/>
      <c r="BS533" s="72"/>
      <c r="BT533" s="72"/>
      <c r="BU533" s="72"/>
      <c r="BV533" s="72"/>
      <c r="BW533" s="72"/>
      <c r="BX533" s="72"/>
      <c r="BY533" s="72"/>
      <c r="BZ533" s="72"/>
      <c r="CA533" s="72"/>
      <c r="CB533" s="72"/>
      <c r="CC533" s="72"/>
      <c r="CD533" s="72"/>
      <c r="CE533" s="72"/>
      <c r="CF533" s="72"/>
    </row>
    <row r="534" spans="1:96" ht="12.75">
      <c r="B534" s="1968"/>
      <c r="C534" s="1969"/>
      <c r="D534" s="1969"/>
      <c r="E534" s="1969"/>
      <c r="F534" s="1969"/>
      <c r="G534" s="1969"/>
      <c r="H534" s="1970"/>
      <c r="I534" s="35" t="s">
        <v>813</v>
      </c>
      <c r="J534" s="35"/>
      <c r="K534" s="35"/>
      <c r="L534" s="35"/>
      <c r="M534" s="35"/>
      <c r="N534" s="35"/>
      <c r="O534" s="35"/>
      <c r="P534" s="35"/>
      <c r="Q534" s="35"/>
      <c r="R534" s="35"/>
      <c r="S534" s="35"/>
      <c r="T534" s="35"/>
      <c r="U534" s="35"/>
      <c r="V534" s="35"/>
      <c r="W534" s="35"/>
      <c r="X534" s="35"/>
      <c r="Y534" s="35"/>
      <c r="AC534" s="1963">
        <v>5</v>
      </c>
      <c r="AD534" s="1807"/>
      <c r="AE534" s="1807"/>
      <c r="AF534" s="1807"/>
      <c r="AG534" s="79" t="s">
        <v>277</v>
      </c>
      <c r="AH534" s="1611">
        <v>2023</v>
      </c>
      <c r="AI534" s="1611"/>
      <c r="AJ534" s="1611"/>
      <c r="AK534" s="1612"/>
      <c r="AM534" s="72"/>
      <c r="AN534" s="72"/>
      <c r="AO534" s="72"/>
      <c r="AP534" s="72"/>
      <c r="AQ534" s="72"/>
      <c r="AR534" s="72"/>
      <c r="AS534" s="72"/>
      <c r="AT534" s="72"/>
      <c r="AU534" s="72"/>
      <c r="AV534" s="72"/>
      <c r="AW534" s="72"/>
      <c r="AX534" s="72"/>
      <c r="AY534" s="72"/>
      <c r="AZ534" s="72"/>
      <c r="BA534" s="72"/>
      <c r="BB534" s="72"/>
      <c r="BC534" s="72"/>
      <c r="BD534" s="72"/>
      <c r="BE534" s="72"/>
      <c r="BF534" s="72"/>
      <c r="BG534" s="72"/>
      <c r="BH534" s="72"/>
      <c r="BI534" s="72"/>
      <c r="BJ534" s="72"/>
      <c r="BK534" s="72"/>
      <c r="BL534" s="72"/>
      <c r="BM534" s="72"/>
      <c r="BN534" s="72"/>
      <c r="BO534" s="72"/>
      <c r="BP534" s="72"/>
      <c r="BQ534" s="72"/>
      <c r="BR534" s="72"/>
      <c r="BS534" s="72"/>
      <c r="BT534" s="72"/>
      <c r="BU534" s="72"/>
      <c r="BV534" s="72"/>
      <c r="BW534" s="72"/>
      <c r="BX534" s="72"/>
      <c r="BY534" s="72"/>
      <c r="BZ534" s="72"/>
      <c r="CA534" s="72"/>
      <c r="CB534" s="72"/>
      <c r="CC534" s="72"/>
      <c r="CD534" s="72"/>
      <c r="CE534" s="72"/>
      <c r="CF534" s="72"/>
    </row>
    <row r="535" spans="1:96" ht="12.75">
      <c r="B535" s="2002"/>
      <c r="C535" s="2003"/>
      <c r="D535" s="2003"/>
      <c r="E535" s="2003"/>
      <c r="F535" s="2003"/>
      <c r="G535" s="2003"/>
      <c r="H535" s="2004"/>
      <c r="I535" s="94" t="s">
        <v>1548</v>
      </c>
      <c r="J535" s="94"/>
      <c r="K535" s="94"/>
      <c r="L535" s="94"/>
      <c r="M535" s="94"/>
      <c r="N535" s="94"/>
      <c r="O535" s="94"/>
      <c r="P535" s="94"/>
      <c r="Q535" s="94"/>
      <c r="R535" s="94"/>
      <c r="S535" s="94"/>
      <c r="T535" s="94"/>
      <c r="U535" s="94"/>
      <c r="V535" s="94"/>
      <c r="W535" s="94"/>
      <c r="X535" s="94"/>
      <c r="Y535" s="94"/>
      <c r="Z535" s="94"/>
      <c r="AA535" s="94"/>
      <c r="AB535" s="94"/>
      <c r="AC535" s="1963">
        <v>7</v>
      </c>
      <c r="AD535" s="1807"/>
      <c r="AE535" s="1807"/>
      <c r="AF535" s="1807"/>
      <c r="AG535" s="79" t="s">
        <v>277</v>
      </c>
      <c r="AH535" s="1611">
        <v>2023</v>
      </c>
      <c r="AI535" s="1611"/>
      <c r="AJ535" s="1611"/>
      <c r="AK535" s="1612"/>
      <c r="AM535" s="72" t="s">
        <v>872</v>
      </c>
      <c r="AN535" s="72"/>
      <c r="AO535" s="72"/>
      <c r="AP535" s="72"/>
      <c r="AQ535" s="72"/>
      <c r="AR535" s="72"/>
      <c r="AS535" s="72"/>
      <c r="AT535" s="72"/>
      <c r="AU535" s="72"/>
      <c r="AV535" s="72"/>
      <c r="AW535" s="72"/>
      <c r="AX535" s="72"/>
      <c r="AY535" s="72"/>
      <c r="AZ535" s="72"/>
      <c r="BA535" s="72"/>
      <c r="BB535" s="72"/>
      <c r="BC535" s="72"/>
      <c r="BD535" s="72"/>
      <c r="BE535" s="72"/>
      <c r="BF535" s="72"/>
      <c r="BG535" s="72"/>
      <c r="BH535" s="72"/>
      <c r="BI535" s="72"/>
      <c r="BJ535" s="72"/>
      <c r="BK535" s="72"/>
      <c r="BL535" s="72"/>
      <c r="BM535" s="72"/>
      <c r="BN535" s="72"/>
      <c r="BO535" s="72"/>
      <c r="BP535" s="72"/>
      <c r="BQ535" s="72"/>
      <c r="BR535" s="72"/>
      <c r="BS535" s="72"/>
      <c r="BT535" s="72"/>
      <c r="BU535" s="72"/>
      <c r="BV535" s="72"/>
      <c r="BW535" s="72"/>
      <c r="BX535" s="72"/>
      <c r="BY535" s="72"/>
      <c r="BZ535" s="72"/>
      <c r="CA535" s="72"/>
      <c r="CB535" s="72"/>
      <c r="CC535" s="72"/>
      <c r="CD535" s="72"/>
      <c r="CE535" s="72"/>
      <c r="CF535" s="72"/>
    </row>
    <row r="536" spans="1:96" ht="12.75">
      <c r="AM536" s="72" t="s">
        <v>873</v>
      </c>
      <c r="AN536" s="72"/>
      <c r="AO536" s="72"/>
      <c r="AP536" s="72"/>
      <c r="AQ536" s="72"/>
      <c r="AR536" s="72"/>
      <c r="AS536" s="72"/>
      <c r="AT536" s="72"/>
      <c r="AU536" s="72"/>
      <c r="AV536" s="72"/>
      <c r="AW536" s="72"/>
      <c r="AX536" s="72"/>
      <c r="AY536" s="72"/>
      <c r="AZ536" s="72"/>
      <c r="BA536" s="72"/>
      <c r="BB536" s="72"/>
      <c r="BC536" s="72"/>
      <c r="BD536" s="72"/>
      <c r="BE536" s="72"/>
      <c r="BF536" s="72"/>
      <c r="BG536" s="72"/>
      <c r="BH536" s="72"/>
      <c r="BI536" s="72"/>
      <c r="BJ536" s="72"/>
      <c r="BK536" s="72"/>
      <c r="BL536" s="72"/>
      <c r="BM536" s="72"/>
      <c r="BN536" s="72"/>
      <c r="BO536" s="72"/>
      <c r="BP536" s="72"/>
      <c r="BQ536" s="72"/>
      <c r="BR536" s="72"/>
      <c r="BS536" s="72"/>
      <c r="BT536" s="72"/>
      <c r="BU536" s="72"/>
      <c r="BV536" s="72"/>
      <c r="BW536" s="72"/>
      <c r="BX536" s="72"/>
      <c r="BY536" s="72"/>
      <c r="BZ536" s="72"/>
      <c r="CA536" s="72"/>
      <c r="CB536" s="72"/>
      <c r="CC536" s="72"/>
      <c r="CD536" s="72"/>
      <c r="CE536" s="72"/>
      <c r="CF536" s="72"/>
    </row>
    <row r="537" spans="1:96" ht="12.75">
      <c r="A537" s="1456" t="s">
        <v>553</v>
      </c>
      <c r="B537" s="2000"/>
      <c r="C537" s="2000"/>
      <c r="D537" s="2000"/>
      <c r="E537" s="2000"/>
      <c r="F537" s="2000"/>
      <c r="G537" s="2000"/>
      <c r="H537" s="2000"/>
      <c r="I537" s="2000"/>
      <c r="J537" s="2000"/>
      <c r="K537" s="2000"/>
      <c r="L537" s="2000"/>
      <c r="M537" s="2000"/>
      <c r="N537" s="2000"/>
      <c r="O537" s="2000"/>
      <c r="P537" s="2000"/>
      <c r="Q537" s="2000"/>
      <c r="R537" s="2000"/>
      <c r="S537" s="2000"/>
      <c r="T537" s="2000"/>
      <c r="U537" s="2000"/>
      <c r="V537" s="2000"/>
      <c r="W537" s="2000"/>
      <c r="X537" s="2000"/>
      <c r="Y537" s="2000"/>
      <c r="Z537" s="2000"/>
      <c r="AA537" s="2000"/>
      <c r="AB537" s="2000"/>
      <c r="AC537" s="2000"/>
      <c r="AD537" s="2000"/>
      <c r="AE537" s="2000"/>
      <c r="AF537" s="2000"/>
      <c r="AG537" s="2000"/>
      <c r="AH537" s="2000"/>
      <c r="AI537" s="2000"/>
      <c r="AJ537" s="2000"/>
      <c r="AK537" s="2000"/>
      <c r="AL537" s="2000"/>
      <c r="AM537" s="72"/>
      <c r="AN537" s="72"/>
      <c r="AO537" s="72"/>
      <c r="AP537" s="72"/>
      <c r="AQ537" s="72"/>
      <c r="AR537" s="72"/>
      <c r="AS537" s="72"/>
      <c r="AT537" s="72"/>
      <c r="AU537" s="72"/>
      <c r="AV537" s="72"/>
      <c r="AW537" s="72"/>
      <c r="AX537" s="72"/>
      <c r="AY537" s="72"/>
      <c r="AZ537" s="72"/>
      <c r="BA537" s="72"/>
      <c r="BB537" s="72"/>
      <c r="BC537" s="72"/>
      <c r="BD537" s="72"/>
      <c r="BE537" s="72"/>
      <c r="BF537" s="72"/>
      <c r="BG537" s="72"/>
      <c r="BH537" s="72"/>
      <c r="BI537" s="72"/>
      <c r="BJ537" s="72"/>
      <c r="BK537" s="72"/>
      <c r="BL537" s="72"/>
      <c r="BM537" s="72"/>
      <c r="BN537" s="72"/>
      <c r="BO537" s="72"/>
      <c r="BP537" s="72"/>
      <c r="BQ537" s="72"/>
      <c r="BR537" s="72"/>
      <c r="BS537" s="72"/>
      <c r="BT537" s="72"/>
      <c r="BU537" s="72"/>
      <c r="BV537" s="72"/>
      <c r="BW537" s="72"/>
      <c r="BX537" s="72"/>
      <c r="BY537" s="72"/>
      <c r="BZ537" s="72"/>
      <c r="CA537" s="72"/>
      <c r="CB537" s="72"/>
      <c r="CC537" s="72"/>
      <c r="CD537" s="72"/>
      <c r="CE537" s="72"/>
      <c r="CF537" s="72"/>
    </row>
    <row r="538" spans="1:96" ht="13.5" thickBot="1">
      <c r="A538" s="2001"/>
      <c r="B538" s="2001"/>
      <c r="C538" s="2001"/>
      <c r="D538" s="2001"/>
      <c r="E538" s="2001"/>
      <c r="F538" s="2001"/>
      <c r="G538" s="2001"/>
      <c r="H538" s="2001"/>
      <c r="I538" s="2001"/>
      <c r="J538" s="2001"/>
      <c r="K538" s="2001"/>
      <c r="L538" s="2001"/>
      <c r="M538" s="2001"/>
      <c r="N538" s="2001"/>
      <c r="O538" s="2001"/>
      <c r="P538" s="2001"/>
      <c r="Q538" s="2001"/>
      <c r="R538" s="2001"/>
      <c r="S538" s="2001"/>
      <c r="T538" s="2001"/>
      <c r="U538" s="2001"/>
      <c r="V538" s="2001"/>
      <c r="W538" s="2001"/>
      <c r="X538" s="2001"/>
      <c r="Y538" s="2001"/>
      <c r="Z538" s="2001"/>
      <c r="AA538" s="2001"/>
      <c r="AB538" s="2001"/>
      <c r="AC538" s="2001"/>
      <c r="AD538" s="2001"/>
      <c r="AE538" s="2001"/>
      <c r="AF538" s="2001"/>
      <c r="AG538" s="2001"/>
      <c r="AH538" s="2001"/>
      <c r="AI538" s="2001"/>
      <c r="AJ538" s="2001"/>
      <c r="AK538" s="2001"/>
      <c r="AL538" s="2001"/>
      <c r="AM538" s="72"/>
      <c r="AN538" s="72"/>
      <c r="AO538" s="72"/>
      <c r="AP538" s="72"/>
      <c r="AQ538" s="72"/>
      <c r="AR538" s="72"/>
      <c r="AS538" s="72"/>
      <c r="AT538" s="72"/>
      <c r="AU538" s="72"/>
      <c r="AV538" s="72"/>
      <c r="AW538" s="72"/>
      <c r="AX538" s="72"/>
      <c r="AY538" s="72"/>
      <c r="AZ538" s="72"/>
      <c r="BA538" s="72"/>
      <c r="BB538" s="72"/>
      <c r="BC538" s="72"/>
      <c r="BD538" s="72"/>
      <c r="BE538" s="72"/>
      <c r="BF538" s="72"/>
      <c r="BG538" s="72"/>
      <c r="BH538" s="72"/>
      <c r="BI538" s="72"/>
      <c r="BJ538" s="72"/>
      <c r="BK538" s="72"/>
      <c r="BL538" s="72"/>
      <c r="BM538" s="72"/>
      <c r="BN538" s="72"/>
      <c r="BO538" s="72"/>
      <c r="BP538" s="72"/>
      <c r="BQ538" s="72"/>
      <c r="BR538" s="72"/>
      <c r="BS538" s="72"/>
      <c r="BT538" s="72"/>
      <c r="BU538" s="72"/>
      <c r="BV538" s="72"/>
      <c r="BW538" s="72"/>
      <c r="BX538" s="72"/>
      <c r="BY538" s="72"/>
      <c r="BZ538" s="72"/>
      <c r="CA538" s="72"/>
      <c r="CB538" s="72"/>
      <c r="CC538" s="72"/>
      <c r="CD538" s="72"/>
      <c r="CE538" s="72"/>
      <c r="CF538" s="72"/>
    </row>
    <row r="539" spans="1:96" ht="13.5" thickTop="1">
      <c r="A539" s="35"/>
      <c r="B539" s="35"/>
      <c r="C539" s="35"/>
      <c r="D539" s="35"/>
      <c r="E539" s="35"/>
      <c r="F539" s="35"/>
      <c r="G539" s="3"/>
      <c r="H539" s="35"/>
      <c r="AM539" s="72"/>
      <c r="AN539" s="72"/>
      <c r="AO539" s="72"/>
      <c r="AP539" s="72"/>
      <c r="AQ539" s="72"/>
      <c r="AR539" s="72"/>
      <c r="AS539" s="72"/>
      <c r="AT539" s="72"/>
      <c r="AU539" s="72"/>
      <c r="AV539" s="72"/>
      <c r="AW539" s="72"/>
      <c r="AX539" s="72"/>
      <c r="AY539" s="72"/>
      <c r="AZ539" s="72"/>
      <c r="BA539" s="72"/>
      <c r="BB539" s="72"/>
      <c r="BC539" s="72"/>
      <c r="BD539" s="72"/>
      <c r="BE539" s="72"/>
      <c r="BF539" s="72"/>
      <c r="BG539" s="72"/>
      <c r="BH539" s="72"/>
      <c r="BI539" s="72"/>
      <c r="BJ539" s="72"/>
      <c r="BK539" s="72"/>
      <c r="BL539" s="72"/>
      <c r="BM539" s="72"/>
      <c r="BN539" s="72"/>
      <c r="BO539" s="72"/>
      <c r="BP539" s="72"/>
      <c r="BQ539" s="72"/>
      <c r="BR539" s="72"/>
      <c r="BS539" s="72"/>
      <c r="BT539" s="72"/>
      <c r="BU539" s="72"/>
      <c r="BV539" s="72"/>
      <c r="BW539" s="72"/>
      <c r="BX539" s="72"/>
      <c r="BY539" s="72"/>
      <c r="BZ539" s="72"/>
      <c r="CA539" s="72"/>
      <c r="CB539" s="72"/>
      <c r="CC539" s="72"/>
      <c r="CD539" s="72"/>
      <c r="CE539" s="72"/>
      <c r="CF539" s="72"/>
    </row>
    <row r="540" spans="1:96" ht="12.75">
      <c r="A540" s="63" t="s">
        <v>727</v>
      </c>
      <c r="B540" s="63"/>
      <c r="C540" s="63" t="s">
        <v>814</v>
      </c>
      <c r="AM540" s="72"/>
      <c r="AN540" s="72"/>
      <c r="AO540" s="72"/>
      <c r="AP540" s="72"/>
      <c r="AQ540" s="72"/>
      <c r="AR540" s="72"/>
      <c r="AS540" s="72"/>
      <c r="AT540" s="72"/>
      <c r="AU540" s="72"/>
      <c r="AV540" s="72"/>
      <c r="AW540" s="72"/>
      <c r="AX540" s="72"/>
      <c r="AY540" s="72"/>
      <c r="AZ540" s="72"/>
      <c r="BA540" s="72"/>
      <c r="BB540" s="72"/>
      <c r="BC540" s="72"/>
      <c r="BD540" s="72"/>
      <c r="BE540" s="72"/>
      <c r="BF540" s="72"/>
      <c r="BG540" s="72"/>
      <c r="BH540" s="72"/>
      <c r="BI540" s="72"/>
      <c r="BJ540" s="72"/>
      <c r="BK540" s="72"/>
      <c r="BL540" s="72"/>
      <c r="BM540" s="72"/>
      <c r="BN540" s="72"/>
      <c r="BO540" s="72"/>
      <c r="BP540" s="72"/>
      <c r="BQ540" s="72"/>
      <c r="BR540" s="72"/>
      <c r="BS540" s="72"/>
      <c r="BT540" s="72"/>
      <c r="BU540" s="72"/>
      <c r="BV540" s="72"/>
      <c r="BW540" s="72"/>
      <c r="BX540" s="72"/>
      <c r="BY540" s="72"/>
      <c r="BZ540" s="72"/>
      <c r="CA540" s="72"/>
      <c r="CB540" s="72"/>
      <c r="CC540" s="72"/>
      <c r="CD540" s="72"/>
      <c r="CE540" s="72"/>
      <c r="CF540" s="72"/>
    </row>
    <row r="541" spans="1:96" ht="12.75">
      <c r="A541" s="63"/>
      <c r="B541" s="63"/>
      <c r="C541" s="63"/>
      <c r="AM541" s="72"/>
      <c r="AN541" s="72"/>
      <c r="AO541" s="72"/>
      <c r="AP541" s="72"/>
      <c r="AQ541" s="72"/>
      <c r="AR541" s="72"/>
      <c r="AS541" s="72"/>
      <c r="AT541" s="72"/>
      <c r="AU541" s="72"/>
      <c r="AV541" s="72"/>
      <c r="AW541" s="72"/>
      <c r="AX541" s="72"/>
      <c r="AY541" s="72"/>
      <c r="AZ541" s="72"/>
      <c r="BA541" s="72"/>
      <c r="BB541" s="72"/>
      <c r="BC541" s="72"/>
      <c r="BD541" s="72"/>
      <c r="BE541" s="72"/>
      <c r="BF541" s="72"/>
      <c r="BG541" s="72"/>
      <c r="BH541" s="72"/>
      <c r="BI541" s="72"/>
      <c r="BJ541" s="72"/>
      <c r="BK541" s="72"/>
      <c r="BL541" s="72"/>
      <c r="BM541" s="72"/>
      <c r="BN541" s="72"/>
      <c r="BO541" s="72"/>
      <c r="BP541" s="72"/>
      <c r="BQ541" s="72"/>
      <c r="BR541" s="72"/>
      <c r="BS541" s="72"/>
      <c r="BT541" s="72"/>
      <c r="BU541" s="72"/>
      <c r="BV541" s="72"/>
      <c r="BW541" s="72"/>
      <c r="BX541" s="72"/>
      <c r="BY541" s="72"/>
      <c r="BZ541" s="72"/>
      <c r="CA541" s="72"/>
      <c r="CB541" s="72"/>
      <c r="CC541" s="72"/>
      <c r="CD541" s="72"/>
      <c r="CE541" s="72"/>
      <c r="CF541" s="72"/>
    </row>
    <row r="542" spans="1:96" ht="12.75">
      <c r="A542" s="63"/>
      <c r="C542" s="159"/>
      <c r="D542" s="62" t="s">
        <v>1052</v>
      </c>
      <c r="AM542" s="72"/>
      <c r="AN542" s="72"/>
      <c r="AO542" s="72"/>
      <c r="AP542" s="72"/>
      <c r="AQ542" s="72"/>
      <c r="AR542" s="72"/>
      <c r="AS542" s="72"/>
      <c r="AT542" s="72"/>
      <c r="AU542" s="72"/>
      <c r="AV542" s="72"/>
      <c r="AW542" s="72"/>
      <c r="AX542" s="72"/>
      <c r="AY542" s="72"/>
      <c r="AZ542" s="72"/>
      <c r="BA542" s="72"/>
      <c r="BB542" s="72"/>
      <c r="BC542" s="72"/>
      <c r="BD542" s="72"/>
      <c r="BE542" s="72"/>
      <c r="BF542" s="72"/>
      <c r="BG542" s="72"/>
      <c r="BH542" s="72"/>
      <c r="BI542" s="72"/>
      <c r="BJ542" s="72"/>
      <c r="BK542" s="72"/>
      <c r="BL542" s="72"/>
      <c r="BM542" s="72"/>
      <c r="BN542" s="72"/>
      <c r="BO542" s="72"/>
      <c r="BP542" s="72"/>
      <c r="BQ542" s="72"/>
      <c r="BR542" s="72"/>
      <c r="BS542" s="72"/>
      <c r="BT542" s="72"/>
      <c r="BU542" s="72"/>
      <c r="BV542" s="72"/>
      <c r="BW542" s="72"/>
      <c r="BX542" s="72"/>
      <c r="BY542" s="72"/>
      <c r="BZ542" s="72"/>
      <c r="CA542" s="72"/>
      <c r="CB542" s="72"/>
      <c r="CC542" s="72"/>
      <c r="CD542" s="72"/>
      <c r="CE542" s="72"/>
      <c r="CF542" s="72"/>
      <c r="CG542" s="72"/>
      <c r="CH542" s="72"/>
      <c r="CI542" s="72"/>
      <c r="CJ542" s="72"/>
      <c r="CK542" s="72"/>
      <c r="CL542" s="72"/>
      <c r="CM542" s="72"/>
      <c r="CN542" s="72"/>
      <c r="CO542" s="72"/>
      <c r="CP542" s="72"/>
      <c r="CQ542" s="72"/>
      <c r="CR542" s="72"/>
    </row>
    <row r="543" spans="1:96" ht="12.75">
      <c r="F543" s="35"/>
      <c r="G543" s="35"/>
      <c r="H543" s="35"/>
      <c r="I543" s="35"/>
      <c r="J543" s="35"/>
      <c r="K543" s="35"/>
      <c r="L543" s="35"/>
      <c r="M543" s="35"/>
      <c r="N543" s="35"/>
      <c r="O543" s="35"/>
      <c r="P543" s="35"/>
      <c r="Q543" s="35"/>
      <c r="R543" s="35"/>
      <c r="S543" s="35"/>
      <c r="T543" s="35"/>
      <c r="U543" s="35"/>
      <c r="V543" s="35"/>
      <c r="W543" s="35"/>
      <c r="X543" s="35"/>
      <c r="Y543" s="35"/>
      <c r="Z543" s="35"/>
      <c r="AA543" s="35"/>
      <c r="AB543" s="35"/>
      <c r="AC543" s="35"/>
      <c r="AD543" s="35"/>
      <c r="AE543" s="35"/>
      <c r="AF543" s="35"/>
      <c r="AM543" s="72"/>
      <c r="AN543" s="72"/>
      <c r="AO543" s="72"/>
      <c r="AP543" s="72"/>
      <c r="AQ543" s="72"/>
      <c r="AR543" s="72"/>
      <c r="AS543" s="72"/>
      <c r="AT543" s="72"/>
      <c r="AU543" s="72"/>
      <c r="AV543" s="72"/>
      <c r="AW543" s="72"/>
      <c r="AX543" s="72"/>
      <c r="AY543" s="72"/>
      <c r="AZ543" s="72"/>
      <c r="BA543" s="72"/>
      <c r="BB543" s="72"/>
      <c r="BC543" s="72"/>
      <c r="BD543" s="72"/>
      <c r="BE543" s="72"/>
      <c r="BF543" s="72"/>
      <c r="BG543" s="72"/>
      <c r="BH543" s="72"/>
      <c r="BI543" s="72"/>
      <c r="BJ543" s="72"/>
      <c r="BK543" s="72"/>
      <c r="BL543" s="72"/>
      <c r="BM543" s="72"/>
      <c r="BN543" s="72"/>
      <c r="BO543" s="72"/>
      <c r="BP543" s="72"/>
      <c r="BQ543" s="72"/>
      <c r="BR543" s="72"/>
      <c r="BS543" s="72"/>
      <c r="BT543" s="72"/>
      <c r="BU543" s="72"/>
      <c r="BV543" s="72"/>
      <c r="BW543" s="72"/>
      <c r="BX543" s="72"/>
      <c r="BY543" s="72"/>
      <c r="BZ543" s="72"/>
      <c r="CA543" s="72"/>
      <c r="CB543" s="72"/>
      <c r="CC543" s="72"/>
      <c r="CD543" s="72"/>
      <c r="CE543" s="72"/>
      <c r="CF543" s="72"/>
      <c r="CG543" s="72"/>
      <c r="CH543" s="72"/>
      <c r="CI543" s="72"/>
      <c r="CJ543" s="72"/>
      <c r="CK543" s="72"/>
      <c r="CL543" s="72"/>
      <c r="CM543" s="72"/>
      <c r="CN543" s="72"/>
      <c r="CO543" s="72"/>
      <c r="CP543" s="72"/>
      <c r="CQ543" s="72"/>
      <c r="CR543" s="72"/>
    </row>
    <row r="544" spans="1:96" ht="12.75">
      <c r="B544" s="1977" t="s">
        <v>815</v>
      </c>
      <c r="C544" s="1978"/>
      <c r="D544" s="1978"/>
      <c r="E544" s="1978"/>
      <c r="F544" s="1978"/>
      <c r="G544" s="1978"/>
      <c r="H544" s="1978"/>
      <c r="I544" s="1978"/>
      <c r="J544" s="1978"/>
      <c r="K544" s="1978"/>
      <c r="L544" s="1978"/>
      <c r="M544" s="1978"/>
      <c r="N544" s="1978"/>
      <c r="O544" s="1979"/>
      <c r="P544" s="1977" t="s">
        <v>495</v>
      </c>
      <c r="Q544" s="1978"/>
      <c r="R544" s="1978"/>
      <c r="S544" s="1978"/>
      <c r="T544" s="1978"/>
      <c r="U544" s="1978"/>
      <c r="V544" s="1978"/>
      <c r="W544" s="1979"/>
      <c r="X544" s="1977" t="s">
        <v>816</v>
      </c>
      <c r="Y544" s="1978"/>
      <c r="Z544" s="1978"/>
      <c r="AA544" s="1978"/>
      <c r="AB544" s="1978"/>
      <c r="AC544" s="1978"/>
      <c r="AD544" s="1978"/>
      <c r="AE544" s="1977" t="s">
        <v>817</v>
      </c>
      <c r="AF544" s="1978"/>
      <c r="AG544" s="1978"/>
      <c r="AH544" s="1978"/>
      <c r="AI544" s="1978"/>
      <c r="AJ544" s="1978"/>
      <c r="AK544" s="1979"/>
      <c r="AM544" s="72"/>
      <c r="AN544" s="72"/>
      <c r="AO544" s="72"/>
      <c r="AP544" s="72"/>
      <c r="AQ544" s="72"/>
      <c r="AR544" s="72"/>
      <c r="AS544" s="72"/>
      <c r="AT544" s="72"/>
      <c r="AU544" s="72"/>
      <c r="AV544" s="72"/>
      <c r="AW544" s="72"/>
      <c r="AX544" s="72"/>
      <c r="AY544" s="72"/>
      <c r="AZ544" s="72"/>
      <c r="BA544" s="72"/>
      <c r="BB544" s="72"/>
      <c r="BC544" s="72"/>
      <c r="BD544" s="72"/>
      <c r="BE544" s="72"/>
      <c r="BF544" s="72"/>
      <c r="BG544" s="72"/>
      <c r="BH544" s="72"/>
      <c r="BI544" s="72"/>
      <c r="BJ544" s="72"/>
      <c r="BK544" s="72"/>
      <c r="BL544" s="72"/>
      <c r="BM544" s="72"/>
      <c r="BN544" s="72"/>
      <c r="BO544" s="72"/>
      <c r="BP544" s="72"/>
      <c r="BQ544" s="72"/>
      <c r="BR544" s="72"/>
      <c r="BS544" s="72"/>
      <c r="BT544" s="72"/>
      <c r="BU544" s="72"/>
      <c r="BV544" s="72"/>
      <c r="BW544" s="72"/>
      <c r="BX544" s="72"/>
      <c r="BY544" s="72"/>
      <c r="BZ544" s="72"/>
      <c r="CA544" s="72"/>
      <c r="CB544" s="72"/>
      <c r="CC544" s="72"/>
      <c r="CD544" s="72"/>
      <c r="CE544" s="72"/>
      <c r="CF544" s="72"/>
      <c r="CG544" s="72"/>
      <c r="CH544" s="72"/>
      <c r="CI544" s="72"/>
      <c r="CJ544" s="72"/>
      <c r="CK544" s="72"/>
      <c r="CL544" s="72"/>
      <c r="CM544" s="72"/>
      <c r="CN544" s="72"/>
      <c r="CO544" s="72"/>
      <c r="CP544" s="72"/>
      <c r="CQ544" s="72"/>
      <c r="CR544" s="72"/>
    </row>
    <row r="545" spans="1:96" ht="12.75">
      <c r="B545" s="97" t="s">
        <v>1016</v>
      </c>
      <c r="C545" s="1791" t="s">
        <v>2420</v>
      </c>
      <c r="D545" s="1600"/>
      <c r="E545" s="1600"/>
      <c r="F545" s="1600"/>
      <c r="G545" s="1600"/>
      <c r="H545" s="1600"/>
      <c r="I545" s="1600"/>
      <c r="J545" s="1600"/>
      <c r="K545" s="1600"/>
      <c r="L545" s="1600"/>
      <c r="M545" s="1600"/>
      <c r="N545" s="1600"/>
      <c r="O545" s="1609"/>
      <c r="P545" s="1610">
        <v>28</v>
      </c>
      <c r="Q545" s="1611"/>
      <c r="R545" s="1611"/>
      <c r="S545" s="1611"/>
      <c r="T545" s="1611"/>
      <c r="U545" s="1611"/>
      <c r="V545" s="1611"/>
      <c r="W545" s="1612"/>
      <c r="X545" s="1606">
        <v>0.04</v>
      </c>
      <c r="Y545" s="1607"/>
      <c r="Z545" s="1607"/>
      <c r="AA545" s="1607"/>
      <c r="AB545" s="1607"/>
      <c r="AC545" s="1607"/>
      <c r="AD545" s="1608"/>
      <c r="AE545" s="1638">
        <v>38000000</v>
      </c>
      <c r="AF545" s="1639"/>
      <c r="AG545" s="1639"/>
      <c r="AH545" s="1639"/>
      <c r="AI545" s="1639"/>
      <c r="AJ545" s="1639"/>
      <c r="AK545" s="1640"/>
      <c r="AM545" s="72"/>
      <c r="AN545" s="72"/>
      <c r="AO545" s="72"/>
      <c r="AP545" s="72"/>
      <c r="AQ545" s="72"/>
      <c r="AR545" s="72"/>
      <c r="AS545" s="72"/>
      <c r="AT545" s="72"/>
      <c r="AU545" s="72"/>
      <c r="AV545" s="72"/>
      <c r="AW545" s="72"/>
      <c r="AX545" s="72"/>
      <c r="AY545" s="72"/>
      <c r="AZ545" s="72"/>
      <c r="BA545" s="72"/>
      <c r="BB545" s="72"/>
      <c r="BC545" s="72"/>
      <c r="BD545" s="72"/>
      <c r="BE545" s="72"/>
      <c r="BF545" s="72"/>
      <c r="BG545" s="72"/>
      <c r="BH545" s="72"/>
      <c r="BI545" s="72"/>
      <c r="BJ545" s="72"/>
      <c r="BK545" s="72"/>
      <c r="BL545" s="72"/>
      <c r="BM545" s="72"/>
      <c r="BN545" s="72"/>
      <c r="BO545" s="72"/>
      <c r="BP545" s="72"/>
      <c r="BQ545" s="72"/>
      <c r="BR545" s="72"/>
      <c r="BS545" s="72"/>
      <c r="BT545" s="72"/>
      <c r="BU545" s="72"/>
      <c r="BV545" s="72"/>
      <c r="BW545" s="72"/>
      <c r="BX545" s="72"/>
      <c r="BY545" s="72"/>
      <c r="BZ545" s="72"/>
      <c r="CA545" s="72"/>
      <c r="CB545" s="72"/>
      <c r="CC545" s="72"/>
      <c r="CD545" s="72"/>
      <c r="CE545" s="72"/>
      <c r="CF545" s="72"/>
      <c r="CG545" s="72"/>
      <c r="CH545" s="72"/>
      <c r="CI545" s="72"/>
      <c r="CJ545" s="72"/>
      <c r="CK545" s="72"/>
      <c r="CL545" s="72"/>
      <c r="CM545" s="72"/>
      <c r="CN545" s="72"/>
      <c r="CO545" s="72"/>
      <c r="CP545" s="72"/>
      <c r="CQ545" s="72"/>
      <c r="CR545" s="72"/>
    </row>
    <row r="546" spans="1:96" ht="12.75">
      <c r="B546" s="98" t="s">
        <v>1017</v>
      </c>
      <c r="C546" s="1791" t="s">
        <v>2430</v>
      </c>
      <c r="D546" s="1600"/>
      <c r="E546" s="1600"/>
      <c r="F546" s="1600"/>
      <c r="G546" s="1600"/>
      <c r="H546" s="1600"/>
      <c r="I546" s="1600"/>
      <c r="J546" s="1600"/>
      <c r="K546" s="1600"/>
      <c r="L546" s="1600"/>
      <c r="M546" s="1600"/>
      <c r="N546" s="1600"/>
      <c r="O546" s="1609"/>
      <c r="P546" s="1610">
        <v>28</v>
      </c>
      <c r="Q546" s="1611"/>
      <c r="R546" s="1611"/>
      <c r="S546" s="1611"/>
      <c r="T546" s="1611"/>
      <c r="U546" s="1611"/>
      <c r="V546" s="1611"/>
      <c r="W546" s="1612"/>
      <c r="X546" s="1606">
        <v>0</v>
      </c>
      <c r="Y546" s="1607"/>
      <c r="Z546" s="1607"/>
      <c r="AA546" s="1607"/>
      <c r="AB546" s="1607"/>
      <c r="AC546" s="1607"/>
      <c r="AD546" s="1608"/>
      <c r="AE546" s="1638">
        <v>2000000</v>
      </c>
      <c r="AF546" s="1639"/>
      <c r="AG546" s="1639"/>
      <c r="AH546" s="1639"/>
      <c r="AI546" s="1639"/>
      <c r="AJ546" s="1639"/>
      <c r="AK546" s="1640"/>
      <c r="AM546" s="72"/>
      <c r="AN546" s="72"/>
      <c r="AO546" s="72"/>
      <c r="AP546" s="72"/>
      <c r="AQ546" s="72"/>
      <c r="AR546" s="72"/>
      <c r="AS546" s="72"/>
      <c r="AT546" s="72"/>
      <c r="AU546" s="72"/>
      <c r="AV546" s="72"/>
      <c r="AW546" s="72"/>
      <c r="AX546" s="72"/>
      <c r="AY546" s="72"/>
      <c r="AZ546" s="72"/>
      <c r="BA546" s="72"/>
      <c r="BB546" s="72"/>
      <c r="BC546" s="72"/>
      <c r="BD546" s="72"/>
      <c r="BE546" s="72"/>
      <c r="BF546" s="72"/>
      <c r="BG546" s="72"/>
      <c r="BH546" s="72"/>
      <c r="BI546" s="72"/>
      <c r="BJ546" s="72"/>
      <c r="BK546" s="72"/>
      <c r="BL546" s="72"/>
      <c r="BM546" s="72"/>
      <c r="BN546" s="72"/>
      <c r="BO546" s="72"/>
      <c r="BP546" s="72"/>
      <c r="BQ546" s="72"/>
      <c r="BR546" s="72"/>
      <c r="BS546" s="72"/>
      <c r="BT546" s="72"/>
      <c r="BU546" s="72"/>
      <c r="BV546" s="72"/>
      <c r="BW546" s="72"/>
      <c r="BX546" s="72"/>
      <c r="BY546" s="72"/>
      <c r="BZ546" s="72"/>
      <c r="CA546" s="72"/>
      <c r="CB546" s="72"/>
      <c r="CC546" s="72"/>
      <c r="CD546" s="72"/>
      <c r="CE546" s="72"/>
      <c r="CF546" s="72"/>
      <c r="CG546" s="72"/>
      <c r="CH546" s="72"/>
      <c r="CI546" s="72"/>
      <c r="CJ546" s="72"/>
      <c r="CK546" s="72"/>
      <c r="CL546" s="72"/>
      <c r="CM546" s="72"/>
      <c r="CN546" s="72"/>
      <c r="CO546" s="72"/>
      <c r="CP546" s="72"/>
      <c r="CQ546" s="72"/>
      <c r="CR546" s="72"/>
    </row>
    <row r="547" spans="1:96" ht="12.75">
      <c r="B547" s="98" t="s">
        <v>1023</v>
      </c>
      <c r="C547" s="1791" t="s">
        <v>2388</v>
      </c>
      <c r="D547" s="1600"/>
      <c r="E547" s="1600"/>
      <c r="F547" s="1600"/>
      <c r="G547" s="1600"/>
      <c r="H547" s="1600"/>
      <c r="I547" s="1600"/>
      <c r="J547" s="1600"/>
      <c r="K547" s="1600"/>
      <c r="L547" s="1600"/>
      <c r="M547" s="1600"/>
      <c r="N547" s="1600"/>
      <c r="O547" s="1609"/>
      <c r="P547" s="1610" t="s">
        <v>136</v>
      </c>
      <c r="Q547" s="1611"/>
      <c r="R547" s="1611"/>
      <c r="S547" s="1611"/>
      <c r="T547" s="1611"/>
      <c r="U547" s="1611"/>
      <c r="V547" s="1611"/>
      <c r="W547" s="1612"/>
      <c r="X547" s="1606" t="s">
        <v>136</v>
      </c>
      <c r="Y547" s="1607"/>
      <c r="Z547" s="1607"/>
      <c r="AA547" s="1607"/>
      <c r="AB547" s="1607"/>
      <c r="AC547" s="1607"/>
      <c r="AD547" s="1608"/>
      <c r="AE547" s="1638">
        <v>4081162.32</v>
      </c>
      <c r="AF547" s="1639"/>
      <c r="AG547" s="1639"/>
      <c r="AH547" s="1639"/>
      <c r="AI547" s="1639"/>
      <c r="AJ547" s="1639"/>
      <c r="AK547" s="1640"/>
      <c r="AM547" s="72"/>
      <c r="AN547" s="72"/>
      <c r="AO547" s="72"/>
      <c r="AP547" s="72"/>
      <c r="AQ547" s="72"/>
      <c r="AR547" s="72"/>
      <c r="AS547" s="72"/>
      <c r="AT547" s="72"/>
      <c r="AU547" s="72"/>
      <c r="AV547" s="72"/>
      <c r="AW547" s="72"/>
      <c r="AX547" s="72"/>
      <c r="AY547" s="72"/>
      <c r="AZ547" s="72"/>
      <c r="BA547" s="72"/>
      <c r="BB547" s="72"/>
      <c r="BC547" s="72"/>
      <c r="BD547" s="72"/>
      <c r="BE547" s="72"/>
      <c r="BF547" s="72"/>
      <c r="BG547" s="72"/>
      <c r="BH547" s="72"/>
      <c r="BI547" s="72"/>
      <c r="BJ547" s="72"/>
      <c r="BK547" s="72"/>
      <c r="BL547" s="72"/>
      <c r="BM547" s="72"/>
      <c r="BN547" s="72"/>
      <c r="BO547" s="72"/>
      <c r="BP547" s="72"/>
      <c r="BQ547" s="72"/>
      <c r="BR547" s="72"/>
      <c r="BS547" s="72"/>
      <c r="BT547" s="72"/>
      <c r="BU547" s="72"/>
      <c r="BV547" s="72"/>
      <c r="BW547" s="72"/>
      <c r="BX547" s="72"/>
      <c r="BY547" s="72"/>
      <c r="BZ547" s="72"/>
      <c r="CA547" s="72"/>
      <c r="CB547" s="72"/>
      <c r="CC547" s="72"/>
      <c r="CD547" s="72"/>
      <c r="CE547" s="72"/>
      <c r="CF547" s="72"/>
      <c r="CG547" s="72"/>
      <c r="CH547" s="72"/>
      <c r="CI547" s="72"/>
      <c r="CJ547" s="72"/>
      <c r="CK547" s="72"/>
      <c r="CL547" s="72"/>
      <c r="CM547" s="72"/>
      <c r="CN547" s="72"/>
      <c r="CO547" s="72"/>
      <c r="CP547" s="72"/>
      <c r="CQ547" s="72"/>
      <c r="CR547" s="72"/>
    </row>
    <row r="548" spans="1:96" ht="12.75">
      <c r="B548" s="98" t="s">
        <v>486</v>
      </c>
      <c r="C548" s="1791" t="s">
        <v>2379</v>
      </c>
      <c r="D548" s="1600"/>
      <c r="E548" s="1600"/>
      <c r="F548" s="1600"/>
      <c r="G548" s="1600"/>
      <c r="H548" s="1600"/>
      <c r="I548" s="1600"/>
      <c r="J548" s="1600"/>
      <c r="K548" s="1600"/>
      <c r="L548" s="1600"/>
      <c r="M548" s="1600"/>
      <c r="N548" s="1600"/>
      <c r="O548" s="1609"/>
      <c r="P548" s="1610" t="s">
        <v>136</v>
      </c>
      <c r="Q548" s="1611"/>
      <c r="R548" s="1611"/>
      <c r="S548" s="1611"/>
      <c r="T548" s="1611"/>
      <c r="U548" s="1611"/>
      <c r="V548" s="1611"/>
      <c r="W548" s="1612"/>
      <c r="X548" s="1606" t="s">
        <v>136</v>
      </c>
      <c r="Y548" s="1607"/>
      <c r="Z548" s="1607"/>
      <c r="AA548" s="1607"/>
      <c r="AB548" s="1607"/>
      <c r="AC548" s="1607"/>
      <c r="AD548" s="1608"/>
      <c r="AE548" s="1638">
        <v>398738.85686086956</v>
      </c>
      <c r="AF548" s="1639"/>
      <c r="AG548" s="1639"/>
      <c r="AH548" s="1639"/>
      <c r="AI548" s="1639"/>
      <c r="AJ548" s="1639"/>
      <c r="AK548" s="1640"/>
      <c r="AM548" s="72"/>
      <c r="AN548" s="72"/>
      <c r="AO548" s="72"/>
      <c r="AP548" s="72"/>
      <c r="AQ548" s="72"/>
      <c r="AR548" s="72"/>
      <c r="AS548" s="72"/>
      <c r="AT548" s="72"/>
      <c r="AU548" s="72"/>
      <c r="AV548" s="72"/>
      <c r="AW548" s="72"/>
      <c r="AX548" s="72"/>
      <c r="AY548" s="72"/>
      <c r="AZ548" s="72"/>
      <c r="BA548" s="72"/>
      <c r="BB548" s="72"/>
      <c r="BC548" s="72"/>
      <c r="BD548" s="72"/>
      <c r="BE548" s="72"/>
      <c r="BF548" s="72"/>
      <c r="BG548" s="72"/>
      <c r="BH548" s="72"/>
      <c r="BI548" s="72"/>
      <c r="BJ548" s="72"/>
      <c r="BK548" s="72"/>
      <c r="BL548" s="72"/>
      <c r="BM548" s="72"/>
      <c r="BN548" s="72"/>
      <c r="BO548" s="72"/>
      <c r="BP548" s="72"/>
      <c r="BQ548" s="72"/>
      <c r="BR548" s="72"/>
      <c r="BS548" s="72"/>
      <c r="BT548" s="72"/>
      <c r="BU548" s="72"/>
      <c r="BV548" s="72"/>
      <c r="BW548" s="72"/>
      <c r="BX548" s="72"/>
      <c r="BY548" s="72"/>
      <c r="BZ548" s="72"/>
      <c r="CA548" s="72"/>
      <c r="CB548" s="72"/>
      <c r="CC548" s="72"/>
      <c r="CD548" s="72"/>
      <c r="CE548" s="72"/>
      <c r="CF548" s="72"/>
      <c r="CG548" s="72"/>
      <c r="CH548" s="72"/>
      <c r="CI548" s="72"/>
      <c r="CJ548" s="72"/>
      <c r="CK548" s="72"/>
      <c r="CL548" s="72"/>
      <c r="CM548" s="72"/>
      <c r="CN548" s="72"/>
      <c r="CO548" s="72"/>
      <c r="CP548" s="72"/>
      <c r="CQ548" s="72"/>
      <c r="CR548" s="72"/>
    </row>
    <row r="549" spans="1:96" ht="12.75">
      <c r="B549" s="98" t="s">
        <v>189</v>
      </c>
      <c r="C549" s="1449" t="s">
        <v>2380</v>
      </c>
      <c r="D549" s="1447"/>
      <c r="E549" s="1447"/>
      <c r="F549" s="1447"/>
      <c r="G549" s="1447"/>
      <c r="H549" s="1447"/>
      <c r="I549" s="1447"/>
      <c r="J549" s="1447"/>
      <c r="K549" s="1447"/>
      <c r="L549" s="1447"/>
      <c r="M549" s="1447"/>
      <c r="N549" s="1447"/>
      <c r="O549" s="1448"/>
      <c r="P549" s="1610" t="s">
        <v>136</v>
      </c>
      <c r="Q549" s="1611"/>
      <c r="R549" s="1611"/>
      <c r="S549" s="1611"/>
      <c r="T549" s="1611"/>
      <c r="U549" s="1611"/>
      <c r="V549" s="1611"/>
      <c r="W549" s="1612"/>
      <c r="X549" s="1606" t="s">
        <v>136</v>
      </c>
      <c r="Y549" s="1607"/>
      <c r="Z549" s="1607"/>
      <c r="AA549" s="1607"/>
      <c r="AB549" s="1607"/>
      <c r="AC549" s="1607"/>
      <c r="AD549" s="1608"/>
      <c r="AE549" s="1638">
        <v>1297183.7157930285</v>
      </c>
      <c r="AF549" s="1639"/>
      <c r="AG549" s="1639"/>
      <c r="AH549" s="1639"/>
      <c r="AI549" s="1639"/>
      <c r="AJ549" s="1639"/>
      <c r="AK549" s="1640"/>
      <c r="AM549" s="72"/>
      <c r="AN549" s="72"/>
      <c r="AO549" s="72"/>
      <c r="AP549" s="72"/>
      <c r="AQ549" s="72"/>
      <c r="AR549" s="72"/>
      <c r="AS549" s="72"/>
      <c r="AT549" s="72"/>
      <c r="AU549" s="72"/>
      <c r="AV549" s="72"/>
      <c r="AW549" s="72"/>
      <c r="AX549" s="72"/>
      <c r="AY549" s="72"/>
      <c r="AZ549" s="72"/>
      <c r="BA549" s="72"/>
      <c r="BB549" s="72"/>
      <c r="BC549" s="72"/>
      <c r="BD549" s="72"/>
      <c r="BE549" s="72"/>
      <c r="BF549" s="72"/>
      <c r="BG549" s="72"/>
      <c r="BH549" s="72"/>
      <c r="BI549" s="72"/>
      <c r="BJ549" s="72"/>
      <c r="BK549" s="72"/>
      <c r="BL549" s="72"/>
      <c r="BM549" s="72"/>
      <c r="BN549" s="72"/>
      <c r="BO549" s="72"/>
      <c r="BP549" s="72"/>
      <c r="BQ549" s="72"/>
      <c r="BR549" s="72"/>
      <c r="BS549" s="72"/>
      <c r="BT549" s="72"/>
      <c r="BU549" s="72"/>
      <c r="BV549" s="72"/>
      <c r="BW549" s="72"/>
      <c r="BX549" s="72"/>
      <c r="BY549" s="72"/>
      <c r="BZ549" s="72"/>
      <c r="CA549" s="72"/>
      <c r="CB549" s="72"/>
      <c r="CC549" s="72"/>
      <c r="CD549" s="72"/>
      <c r="CE549" s="72"/>
      <c r="CF549" s="72"/>
      <c r="CG549" s="72"/>
      <c r="CH549" s="72"/>
      <c r="CI549" s="72"/>
      <c r="CJ549" s="72"/>
      <c r="CK549" s="72"/>
      <c r="CL549" s="72"/>
      <c r="CM549" s="72"/>
      <c r="CN549" s="72"/>
      <c r="CO549" s="72"/>
      <c r="CP549" s="72"/>
      <c r="CQ549" s="72"/>
      <c r="CR549" s="72"/>
    </row>
    <row r="550" spans="1:96" ht="12.75">
      <c r="B550" s="98" t="s">
        <v>489</v>
      </c>
      <c r="C550" s="1600"/>
      <c r="D550" s="1600"/>
      <c r="E550" s="1600"/>
      <c r="F550" s="1600"/>
      <c r="G550" s="1600"/>
      <c r="H550" s="1600"/>
      <c r="I550" s="1600"/>
      <c r="J550" s="1600"/>
      <c r="K550" s="1600"/>
      <c r="L550" s="1600"/>
      <c r="M550" s="1600"/>
      <c r="N550" s="1600"/>
      <c r="O550" s="1609"/>
      <c r="P550" s="1610"/>
      <c r="Q550" s="1611"/>
      <c r="R550" s="1611"/>
      <c r="S550" s="1611"/>
      <c r="T550" s="1611"/>
      <c r="U550" s="1611"/>
      <c r="V550" s="1611"/>
      <c r="W550" s="1612"/>
      <c r="X550" s="1606"/>
      <c r="Y550" s="1607"/>
      <c r="Z550" s="1607"/>
      <c r="AA550" s="1607"/>
      <c r="AB550" s="1607"/>
      <c r="AC550" s="1607"/>
      <c r="AD550" s="1608"/>
      <c r="AE550" s="1638"/>
      <c r="AF550" s="1639"/>
      <c r="AG550" s="1639"/>
      <c r="AH550" s="1639"/>
      <c r="AI550" s="1639"/>
      <c r="AJ550" s="1639"/>
      <c r="AK550" s="1640"/>
      <c r="AM550" s="72"/>
      <c r="AN550" s="72"/>
      <c r="AO550" s="72"/>
      <c r="AP550" s="72"/>
      <c r="AQ550" s="72"/>
      <c r="AR550" s="72"/>
      <c r="AS550" s="72"/>
      <c r="AT550" s="72"/>
      <c r="AU550" s="72"/>
      <c r="AV550" s="72"/>
      <c r="AW550" s="72"/>
      <c r="AX550" s="72"/>
      <c r="AY550" s="72"/>
      <c r="AZ550" s="72"/>
      <c r="BA550" s="72"/>
      <c r="BB550" s="72"/>
      <c r="BC550" s="72"/>
      <c r="BD550" s="72"/>
      <c r="BE550" s="72"/>
      <c r="BF550" s="72"/>
      <c r="BG550" s="72"/>
      <c r="BH550" s="72"/>
      <c r="BI550" s="72"/>
      <c r="BJ550" s="72"/>
      <c r="BK550" s="72"/>
      <c r="BL550" s="72"/>
      <c r="BM550" s="72"/>
      <c r="BN550" s="72"/>
      <c r="BO550" s="72"/>
      <c r="BP550" s="72"/>
      <c r="BQ550" s="72"/>
      <c r="BR550" s="72"/>
      <c r="BS550" s="72"/>
      <c r="BT550" s="72"/>
      <c r="BU550" s="72"/>
      <c r="BV550" s="72"/>
      <c r="BW550" s="72"/>
      <c r="BX550" s="72"/>
      <c r="BY550" s="72"/>
      <c r="BZ550" s="72"/>
      <c r="CA550" s="72"/>
      <c r="CB550" s="72"/>
      <c r="CC550" s="72"/>
      <c r="CD550" s="72"/>
      <c r="CE550" s="72"/>
      <c r="CF550" s="72"/>
      <c r="CG550" s="72"/>
      <c r="CH550" s="72"/>
      <c r="CI550" s="72"/>
      <c r="CJ550" s="72"/>
      <c r="CK550" s="72"/>
      <c r="CL550" s="72"/>
      <c r="CM550" s="72"/>
      <c r="CN550" s="72"/>
      <c r="CO550" s="72"/>
      <c r="CP550" s="72"/>
      <c r="CQ550" s="72"/>
      <c r="CR550" s="72"/>
    </row>
    <row r="551" spans="1:96" ht="12.75">
      <c r="B551" s="98" t="s">
        <v>818</v>
      </c>
      <c r="C551" s="1600"/>
      <c r="D551" s="1600"/>
      <c r="E551" s="1600"/>
      <c r="F551" s="1600"/>
      <c r="G551" s="1600"/>
      <c r="H551" s="1600"/>
      <c r="I551" s="1600"/>
      <c r="J551" s="1600"/>
      <c r="K551" s="1600"/>
      <c r="L551" s="1600"/>
      <c r="M551" s="1600"/>
      <c r="N551" s="1600"/>
      <c r="O551" s="1609"/>
      <c r="P551" s="1610"/>
      <c r="Q551" s="1611"/>
      <c r="R551" s="1611"/>
      <c r="S551" s="1611"/>
      <c r="T551" s="1611"/>
      <c r="U551" s="1611"/>
      <c r="V551" s="1611"/>
      <c r="W551" s="1612"/>
      <c r="X551" s="1606"/>
      <c r="Y551" s="1607"/>
      <c r="Z551" s="1607"/>
      <c r="AA551" s="1607"/>
      <c r="AB551" s="1607"/>
      <c r="AC551" s="1607"/>
      <c r="AD551" s="1608"/>
      <c r="AE551" s="1638"/>
      <c r="AF551" s="1639"/>
      <c r="AG551" s="1639"/>
      <c r="AH551" s="1639"/>
      <c r="AI551" s="1639"/>
      <c r="AJ551" s="1639"/>
      <c r="AK551" s="1640"/>
      <c r="AM551" s="72"/>
      <c r="AN551" s="72"/>
      <c r="AO551" s="72"/>
      <c r="AP551" s="72"/>
      <c r="AQ551" s="72"/>
      <c r="AR551" s="72"/>
      <c r="AS551" s="72"/>
      <c r="AT551" s="72"/>
      <c r="AU551" s="72"/>
      <c r="AV551" s="72"/>
      <c r="AW551" s="72"/>
      <c r="AX551" s="72"/>
      <c r="AY551" s="72"/>
      <c r="AZ551" s="72"/>
      <c r="BA551" s="72"/>
      <c r="BB551" s="72"/>
      <c r="BC551" s="72"/>
      <c r="BD551" s="72"/>
      <c r="BE551" s="72"/>
      <c r="BF551" s="72"/>
      <c r="BG551" s="72"/>
      <c r="BH551" s="72"/>
      <c r="BI551" s="72"/>
      <c r="BJ551" s="72"/>
      <c r="BK551" s="72"/>
      <c r="BL551" s="72"/>
      <c r="BM551" s="72"/>
      <c r="BN551" s="72"/>
      <c r="BO551" s="72"/>
      <c r="BP551" s="72"/>
      <c r="BQ551" s="72"/>
      <c r="BR551" s="72"/>
      <c r="BS551" s="72"/>
      <c r="BT551" s="72"/>
      <c r="BU551" s="72"/>
      <c r="BV551" s="72"/>
      <c r="BW551" s="72"/>
      <c r="BX551" s="72"/>
      <c r="BY551" s="72"/>
      <c r="BZ551" s="72"/>
      <c r="CA551" s="72"/>
      <c r="CB551" s="72"/>
      <c r="CC551" s="72"/>
      <c r="CD551" s="72"/>
      <c r="CE551" s="72"/>
      <c r="CF551" s="72"/>
      <c r="CG551" s="72"/>
      <c r="CH551" s="72"/>
      <c r="CI551" s="72"/>
      <c r="CJ551" s="72"/>
      <c r="CK551" s="72"/>
      <c r="CL551" s="72"/>
      <c r="CM551" s="72"/>
      <c r="CN551" s="72"/>
      <c r="CO551" s="72"/>
      <c r="CP551" s="72"/>
      <c r="CQ551" s="72"/>
      <c r="CR551" s="72"/>
    </row>
    <row r="552" spans="1:96" ht="12.75">
      <c r="B552" s="98" t="s">
        <v>819</v>
      </c>
      <c r="C552" s="1600"/>
      <c r="D552" s="1600"/>
      <c r="E552" s="1600"/>
      <c r="F552" s="1600"/>
      <c r="G552" s="1600"/>
      <c r="H552" s="1600"/>
      <c r="I552" s="1600"/>
      <c r="J552" s="1600"/>
      <c r="K552" s="1600"/>
      <c r="L552" s="1600"/>
      <c r="M552" s="1600"/>
      <c r="N552" s="1600"/>
      <c r="O552" s="1609"/>
      <c r="P552" s="1610"/>
      <c r="Q552" s="1611"/>
      <c r="R552" s="1611"/>
      <c r="S552" s="1611"/>
      <c r="T552" s="1611"/>
      <c r="U552" s="1611"/>
      <c r="V552" s="1611"/>
      <c r="W552" s="1612"/>
      <c r="X552" s="1606"/>
      <c r="Y552" s="1607"/>
      <c r="Z552" s="1607"/>
      <c r="AA552" s="1607"/>
      <c r="AB552" s="1607"/>
      <c r="AC552" s="1607"/>
      <c r="AD552" s="1608"/>
      <c r="AE552" s="1638"/>
      <c r="AF552" s="1639"/>
      <c r="AG552" s="1639"/>
      <c r="AH552" s="1639"/>
      <c r="AI552" s="1639"/>
      <c r="AJ552" s="1639"/>
      <c r="AK552" s="1640"/>
      <c r="AM552" s="72"/>
      <c r="AN552" s="72"/>
      <c r="AO552" s="72"/>
      <c r="AP552" s="72"/>
      <c r="AQ552" s="72"/>
      <c r="AR552" s="72"/>
      <c r="AS552" s="72"/>
      <c r="AT552" s="72"/>
      <c r="AU552" s="72"/>
      <c r="AV552" s="72"/>
      <c r="AW552" s="72"/>
      <c r="AX552" s="72"/>
      <c r="AY552" s="72"/>
      <c r="AZ552" s="72"/>
      <c r="BA552" s="72"/>
      <c r="BB552" s="72"/>
      <c r="BC552" s="72"/>
      <c r="BD552" s="72"/>
      <c r="BE552" s="72"/>
      <c r="BF552" s="72"/>
      <c r="BG552" s="72"/>
      <c r="BH552" s="72"/>
      <c r="BI552" s="72"/>
      <c r="BJ552" s="72"/>
      <c r="BK552" s="72"/>
      <c r="BL552" s="72"/>
      <c r="BM552" s="72"/>
      <c r="BN552" s="72"/>
      <c r="BO552" s="72"/>
      <c r="BP552" s="72"/>
      <c r="BQ552" s="72"/>
      <c r="BR552" s="72"/>
      <c r="BS552" s="72"/>
      <c r="BT552" s="72"/>
      <c r="BU552" s="72"/>
      <c r="BV552" s="72"/>
      <c r="BW552" s="72"/>
      <c r="BX552" s="72"/>
      <c r="BY552" s="72"/>
      <c r="BZ552" s="72"/>
      <c r="CA552" s="72"/>
      <c r="CB552" s="72"/>
      <c r="CC552" s="72"/>
      <c r="CD552" s="72"/>
      <c r="CE552" s="72"/>
      <c r="CF552" s="72"/>
      <c r="CG552" s="72"/>
      <c r="CH552" s="72"/>
      <c r="CI552" s="72"/>
      <c r="CJ552" s="72"/>
      <c r="CK552" s="72"/>
      <c r="CL552" s="72"/>
      <c r="CM552" s="72"/>
      <c r="CN552" s="72"/>
      <c r="CO552" s="72"/>
      <c r="CP552" s="72"/>
      <c r="CQ552" s="72"/>
      <c r="CR552" s="72"/>
    </row>
    <row r="553" spans="1:96" ht="12.75">
      <c r="B553" s="98" t="s">
        <v>614</v>
      </c>
      <c r="C553" s="1600"/>
      <c r="D553" s="1600"/>
      <c r="E553" s="1600"/>
      <c r="F553" s="1600"/>
      <c r="G553" s="1600"/>
      <c r="H553" s="1600"/>
      <c r="I553" s="1600"/>
      <c r="J553" s="1600"/>
      <c r="K553" s="1600"/>
      <c r="L553" s="1600"/>
      <c r="M553" s="1600"/>
      <c r="N553" s="1600"/>
      <c r="O553" s="1609"/>
      <c r="P553" s="1610"/>
      <c r="Q553" s="1611"/>
      <c r="R553" s="1611"/>
      <c r="S553" s="1611"/>
      <c r="T553" s="1611"/>
      <c r="U553" s="1611"/>
      <c r="V553" s="1611"/>
      <c r="W553" s="1612"/>
      <c r="X553" s="1606"/>
      <c r="Y553" s="1607"/>
      <c r="Z553" s="1607"/>
      <c r="AA553" s="1607"/>
      <c r="AB553" s="1607"/>
      <c r="AC553" s="1607"/>
      <c r="AD553" s="1608"/>
      <c r="AE553" s="1638"/>
      <c r="AF553" s="1639"/>
      <c r="AG553" s="1639"/>
      <c r="AH553" s="1639"/>
      <c r="AI553" s="1639"/>
      <c r="AJ553" s="1639"/>
      <c r="AK553" s="1640"/>
      <c r="AM553" s="72"/>
      <c r="AN553" s="72"/>
      <c r="AO553" s="72"/>
      <c r="AP553" s="72"/>
      <c r="AQ553" s="72"/>
      <c r="AR553" s="72"/>
      <c r="AS553" s="72"/>
      <c r="AT553" s="72"/>
      <c r="AU553" s="72"/>
      <c r="AV553" s="72"/>
      <c r="AW553" s="72"/>
      <c r="AX553" s="72"/>
      <c r="AY553" s="72"/>
      <c r="AZ553" s="72"/>
      <c r="BA553" s="72"/>
      <c r="BB553" s="72"/>
      <c r="BC553" s="72"/>
      <c r="BD553" s="72"/>
      <c r="BE553" s="72"/>
      <c r="BF553" s="72"/>
      <c r="BG553" s="72"/>
      <c r="BH553" s="72"/>
      <c r="BI553" s="72"/>
      <c r="BJ553" s="72"/>
      <c r="BK553" s="72"/>
      <c r="BL553" s="72"/>
      <c r="BM553" s="72"/>
      <c r="BN553" s="72"/>
      <c r="BO553" s="72"/>
      <c r="BP553" s="72"/>
      <c r="BQ553" s="72"/>
      <c r="BR553" s="72"/>
      <c r="BS553" s="72"/>
      <c r="BT553" s="72"/>
      <c r="BU553" s="72"/>
      <c r="BV553" s="72"/>
      <c r="BW553" s="72"/>
      <c r="BX553" s="72"/>
      <c r="BY553" s="72"/>
      <c r="BZ553" s="72"/>
      <c r="CA553" s="72"/>
      <c r="CB553" s="72"/>
      <c r="CC553" s="72"/>
      <c r="CD553" s="72"/>
      <c r="CE553" s="72"/>
      <c r="CF553" s="72"/>
      <c r="CG553" s="72"/>
      <c r="CH553" s="72"/>
      <c r="CI553" s="72"/>
      <c r="CJ553" s="72"/>
      <c r="CK553" s="72"/>
      <c r="CL553" s="72"/>
      <c r="CM553" s="72"/>
      <c r="CN553" s="72"/>
      <c r="CO553" s="72"/>
      <c r="CP553" s="72"/>
      <c r="CQ553" s="72"/>
      <c r="CR553" s="72"/>
    </row>
    <row r="554" spans="1:96" ht="12.75">
      <c r="B554" s="98" t="s">
        <v>192</v>
      </c>
      <c r="C554" s="1600"/>
      <c r="D554" s="1600"/>
      <c r="E554" s="1600"/>
      <c r="F554" s="1600"/>
      <c r="G554" s="1600"/>
      <c r="H554" s="1600"/>
      <c r="I554" s="1600"/>
      <c r="J554" s="1600"/>
      <c r="K554" s="1600"/>
      <c r="L554" s="1600"/>
      <c r="M554" s="1600"/>
      <c r="N554" s="1600"/>
      <c r="O554" s="1609"/>
      <c r="P554" s="1610"/>
      <c r="Q554" s="1611"/>
      <c r="R554" s="1611"/>
      <c r="S554" s="1611"/>
      <c r="T554" s="1611"/>
      <c r="U554" s="1611"/>
      <c r="V554" s="1611"/>
      <c r="W554" s="1612"/>
      <c r="X554" s="1606"/>
      <c r="Y554" s="1607"/>
      <c r="Z554" s="1607"/>
      <c r="AA554" s="1607"/>
      <c r="AB554" s="1607"/>
      <c r="AC554" s="1607"/>
      <c r="AD554" s="1608"/>
      <c r="AE554" s="1638"/>
      <c r="AF554" s="1639"/>
      <c r="AG554" s="1639"/>
      <c r="AH554" s="1639"/>
      <c r="AI554" s="1639"/>
      <c r="AJ554" s="1639"/>
      <c r="AK554" s="1640"/>
      <c r="AM554" s="72"/>
      <c r="AN554" s="72"/>
      <c r="AO554" s="72"/>
      <c r="AP554" s="72"/>
      <c r="AQ554" s="72"/>
      <c r="AR554" s="72"/>
      <c r="AS554" s="72"/>
      <c r="AT554" s="72"/>
      <c r="AU554" s="72"/>
      <c r="AV554" s="72"/>
      <c r="AW554" s="72"/>
      <c r="AX554" s="72"/>
      <c r="AY554" s="72"/>
      <c r="AZ554" s="72"/>
      <c r="BA554" s="72"/>
      <c r="BB554" s="72"/>
      <c r="BC554" s="72"/>
      <c r="BD554" s="72"/>
      <c r="BE554" s="72"/>
      <c r="BF554" s="72"/>
      <c r="BG554" s="72"/>
      <c r="BH554" s="72"/>
      <c r="BI554" s="72"/>
      <c r="BJ554" s="72"/>
      <c r="BK554" s="72"/>
      <c r="BL554" s="72"/>
      <c r="BM554" s="72"/>
      <c r="BN554" s="72"/>
      <c r="BO554" s="72"/>
      <c r="BP554" s="72"/>
      <c r="BQ554" s="72"/>
      <c r="BR554" s="72"/>
      <c r="BS554" s="72"/>
      <c r="BT554" s="72"/>
      <c r="BU554" s="72"/>
      <c r="BV554" s="72"/>
      <c r="BW554" s="72"/>
      <c r="BX554" s="72"/>
      <c r="BY554" s="72"/>
      <c r="BZ554" s="72"/>
      <c r="CA554" s="72"/>
      <c r="CB554" s="72"/>
      <c r="CC554" s="72"/>
      <c r="CD554" s="72"/>
      <c r="CE554" s="72"/>
      <c r="CF554" s="72"/>
      <c r="CG554" s="72"/>
      <c r="CH554" s="72"/>
      <c r="CI554" s="72"/>
      <c r="CJ554" s="72"/>
      <c r="CK554" s="72"/>
      <c r="CL554" s="72"/>
      <c r="CM554" s="72"/>
      <c r="CN554" s="72"/>
      <c r="CO554" s="72"/>
      <c r="CP554" s="72"/>
      <c r="CQ554" s="72"/>
      <c r="CR554" s="72"/>
    </row>
    <row r="555" spans="1:96" ht="12.75">
      <c r="B555" s="98" t="s">
        <v>37</v>
      </c>
      <c r="C555" s="1600"/>
      <c r="D555" s="1600"/>
      <c r="E555" s="1600"/>
      <c r="F555" s="1600"/>
      <c r="G555" s="1600"/>
      <c r="H555" s="1600"/>
      <c r="I555" s="1600"/>
      <c r="J555" s="1600"/>
      <c r="K555" s="1600"/>
      <c r="L555" s="1600"/>
      <c r="M555" s="1600"/>
      <c r="N555" s="1600"/>
      <c r="O555" s="1609"/>
      <c r="P555" s="1610"/>
      <c r="Q555" s="1611"/>
      <c r="R555" s="1611"/>
      <c r="S555" s="1611"/>
      <c r="T555" s="1611"/>
      <c r="U555" s="1611"/>
      <c r="V555" s="1611"/>
      <c r="W555" s="1612"/>
      <c r="X555" s="1606"/>
      <c r="Y555" s="1607"/>
      <c r="Z555" s="1607"/>
      <c r="AA555" s="1607"/>
      <c r="AB555" s="1607"/>
      <c r="AC555" s="1607"/>
      <c r="AD555" s="1608"/>
      <c r="AE555" s="1638"/>
      <c r="AF555" s="1639"/>
      <c r="AG555" s="1639"/>
      <c r="AH555" s="1639"/>
      <c r="AI555" s="1639"/>
      <c r="AJ555" s="1639"/>
      <c r="AK555" s="1640"/>
      <c r="AM555" s="72"/>
      <c r="AN555" s="72"/>
      <c r="AO555" s="72"/>
      <c r="AP555" s="72"/>
      <c r="AQ555" s="72"/>
      <c r="AR555" s="72"/>
      <c r="AS555" s="72"/>
      <c r="AT555" s="72"/>
      <c r="AU555" s="72"/>
      <c r="AV555" s="72"/>
      <c r="AW555" s="72"/>
      <c r="AX555" s="72"/>
      <c r="AY555" s="72"/>
      <c r="AZ555" s="72"/>
      <c r="BA555" s="72"/>
      <c r="BB555" s="72"/>
      <c r="BC555" s="72"/>
      <c r="BD555" s="72"/>
      <c r="BE555" s="72"/>
      <c r="BF555" s="72"/>
      <c r="BG555" s="72"/>
      <c r="BH555" s="72"/>
      <c r="BI555" s="72"/>
      <c r="BJ555" s="72"/>
      <c r="BK555" s="72"/>
      <c r="BL555" s="72"/>
      <c r="BM555" s="72"/>
      <c r="BN555" s="72"/>
      <c r="BO555" s="72"/>
      <c r="BP555" s="72"/>
      <c r="BQ555" s="72"/>
      <c r="BR555" s="72"/>
      <c r="BS555" s="72"/>
      <c r="BT555" s="72"/>
      <c r="BU555" s="72"/>
      <c r="BV555" s="72"/>
      <c r="BW555" s="72"/>
      <c r="BX555" s="72"/>
      <c r="BY555" s="72"/>
      <c r="BZ555" s="72"/>
      <c r="CA555" s="72"/>
      <c r="CB555" s="72"/>
      <c r="CC555" s="72"/>
      <c r="CD555" s="72"/>
      <c r="CE555" s="72"/>
      <c r="CF555" s="72"/>
      <c r="CG555" s="72"/>
      <c r="CH555" s="72"/>
      <c r="CI555" s="72"/>
      <c r="CJ555" s="72"/>
      <c r="CK555" s="72"/>
      <c r="CL555" s="72"/>
      <c r="CM555" s="72"/>
      <c r="CN555" s="72"/>
      <c r="CO555" s="72"/>
      <c r="CP555" s="72"/>
      <c r="CQ555" s="72"/>
      <c r="CR555" s="72"/>
    </row>
    <row r="556" spans="1:96" ht="12.75">
      <c r="B556" s="98" t="s">
        <v>38</v>
      </c>
      <c r="C556" s="1600"/>
      <c r="D556" s="1600"/>
      <c r="E556" s="1600"/>
      <c r="F556" s="1600"/>
      <c r="G556" s="1600"/>
      <c r="H556" s="1600"/>
      <c r="I556" s="1600"/>
      <c r="J556" s="1600"/>
      <c r="K556" s="1600"/>
      <c r="L556" s="1600"/>
      <c r="M556" s="1600"/>
      <c r="N556" s="1600"/>
      <c r="O556" s="1609"/>
      <c r="P556" s="1610"/>
      <c r="Q556" s="1611"/>
      <c r="R556" s="1611"/>
      <c r="S556" s="1611"/>
      <c r="T556" s="1611"/>
      <c r="U556" s="1611"/>
      <c r="V556" s="1611"/>
      <c r="W556" s="1612"/>
      <c r="X556" s="1606"/>
      <c r="Y556" s="1607"/>
      <c r="Z556" s="1607"/>
      <c r="AA556" s="1607"/>
      <c r="AB556" s="1607"/>
      <c r="AC556" s="1607"/>
      <c r="AD556" s="1608"/>
      <c r="AE556" s="1638"/>
      <c r="AF556" s="1639"/>
      <c r="AG556" s="1639"/>
      <c r="AH556" s="1639"/>
      <c r="AI556" s="1639"/>
      <c r="AJ556" s="1639"/>
      <c r="AK556" s="1640"/>
      <c r="AM556" s="72"/>
      <c r="AN556" s="72"/>
      <c r="AO556" s="72"/>
      <c r="AP556" s="72"/>
      <c r="AQ556" s="72"/>
      <c r="AR556" s="72"/>
      <c r="AS556" s="72"/>
      <c r="AT556" s="72"/>
      <c r="AU556" s="72"/>
      <c r="AV556" s="72"/>
      <c r="AW556" s="72"/>
      <c r="AX556" s="72"/>
      <c r="AY556" s="72"/>
      <c r="AZ556" s="72"/>
      <c r="BA556" s="72"/>
      <c r="BB556" s="72"/>
      <c r="BC556" s="72"/>
      <c r="BD556" s="72"/>
      <c r="BE556" s="72"/>
      <c r="BF556" s="72"/>
      <c r="BG556" s="72"/>
      <c r="BH556" s="72"/>
      <c r="BI556" s="72"/>
      <c r="BJ556" s="72"/>
      <c r="BK556" s="72"/>
      <c r="BL556" s="72"/>
      <c r="BM556" s="72"/>
      <c r="BN556" s="72"/>
      <c r="BO556" s="72"/>
      <c r="BP556" s="72"/>
      <c r="BQ556" s="72"/>
      <c r="BR556" s="72"/>
      <c r="BS556" s="72"/>
      <c r="BT556" s="72"/>
      <c r="BU556" s="72"/>
      <c r="BV556" s="72"/>
      <c r="BW556" s="72"/>
      <c r="BX556" s="72"/>
      <c r="BY556" s="72"/>
      <c r="BZ556" s="72"/>
      <c r="CA556" s="72"/>
      <c r="CB556" s="72"/>
      <c r="CC556" s="72"/>
      <c r="CD556" s="72"/>
      <c r="CE556" s="72"/>
      <c r="CF556" s="72"/>
      <c r="CG556" s="72"/>
      <c r="CH556" s="72"/>
      <c r="CI556" s="72"/>
      <c r="CJ556" s="72"/>
      <c r="CK556" s="72"/>
      <c r="CL556" s="72"/>
      <c r="CM556" s="72"/>
      <c r="CN556" s="72"/>
      <c r="CO556" s="72"/>
      <c r="CP556" s="72"/>
      <c r="CQ556" s="72"/>
      <c r="CR556" s="72"/>
    </row>
    <row r="557" spans="1:96" ht="12.75" customHeight="1">
      <c r="B557" s="1631" t="s">
        <v>406</v>
      </c>
      <c r="C557" s="1632"/>
      <c r="D557" s="1632"/>
      <c r="E557" s="1632"/>
      <c r="F557" s="1632"/>
      <c r="G557" s="1632"/>
      <c r="H557" s="1632"/>
      <c r="I557" s="1632"/>
      <c r="J557" s="1632"/>
      <c r="K557" s="1632"/>
      <c r="L557" s="1632"/>
      <c r="M557" s="1632"/>
      <c r="N557" s="1632"/>
      <c r="O557" s="1632"/>
      <c r="P557" s="1632"/>
      <c r="Q557" s="1632"/>
      <c r="R557" s="1632"/>
      <c r="S557" s="1632"/>
      <c r="T557" s="1632"/>
      <c r="U557" s="1632"/>
      <c r="V557" s="1632"/>
      <c r="W557" s="1632"/>
      <c r="X557" s="1632"/>
      <c r="Y557" s="1632"/>
      <c r="Z557" s="1632"/>
      <c r="AA557" s="1632"/>
      <c r="AB557" s="1632"/>
      <c r="AC557" s="1632"/>
      <c r="AD557" s="1633"/>
      <c r="AE557" s="1647">
        <f>SUM(AE545:AK556)</f>
        <v>45777084.892653897</v>
      </c>
      <c r="AF557" s="1648"/>
      <c r="AG557" s="1648"/>
      <c r="AH557" s="1648"/>
      <c r="AI557" s="1648"/>
      <c r="AJ557" s="1648"/>
      <c r="AK557" s="1649"/>
      <c r="AM557" s="72"/>
      <c r="AN557" s="72"/>
      <c r="AO557" s="72"/>
      <c r="AP557" s="72"/>
      <c r="AQ557" s="72"/>
      <c r="AR557" s="72"/>
      <c r="AS557" s="72"/>
      <c r="AT557" s="72"/>
      <c r="AU557" s="72"/>
      <c r="AV557" s="72"/>
      <c r="AW557" s="72"/>
      <c r="AX557" s="72"/>
      <c r="AY557" s="72"/>
      <c r="AZ557" s="72"/>
      <c r="BA557" s="72"/>
      <c r="BB557" s="72"/>
      <c r="BC557" s="72"/>
      <c r="BD557" s="72"/>
      <c r="BE557" s="72"/>
      <c r="BF557" s="72"/>
      <c r="BG557" s="72"/>
      <c r="BH557" s="72"/>
      <c r="BI557" s="72"/>
      <c r="BJ557" s="72"/>
      <c r="BK557" s="72"/>
      <c r="BL557" s="72"/>
      <c r="BM557" s="72"/>
      <c r="BN557" s="72"/>
      <c r="BO557" s="72"/>
      <c r="BP557" s="72"/>
      <c r="BQ557" s="72"/>
      <c r="BR557" s="72"/>
      <c r="BS557" s="72"/>
      <c r="BT557" s="72"/>
      <c r="BU557" s="72"/>
      <c r="BV557" s="72"/>
      <c r="BW557" s="72"/>
      <c r="BX557" s="72"/>
      <c r="BY557" s="72"/>
      <c r="BZ557" s="72"/>
      <c r="CA557" s="72"/>
      <c r="CB557" s="72"/>
      <c r="CC557" s="72"/>
      <c r="CD557" s="72"/>
      <c r="CE557" s="72"/>
      <c r="CF557" s="72"/>
      <c r="CG557" s="72"/>
      <c r="CH557" s="72"/>
      <c r="CI557" s="72"/>
      <c r="CJ557" s="72"/>
      <c r="CK557" s="72"/>
      <c r="CL557" s="72"/>
      <c r="CM557" s="72"/>
      <c r="CN557" s="72"/>
      <c r="CO557" s="72"/>
      <c r="CP557" s="72"/>
      <c r="CQ557" s="72"/>
      <c r="CR557" s="72"/>
    </row>
    <row r="558" spans="1:96" ht="12.75">
      <c r="B558" s="103"/>
      <c r="C558" s="103"/>
      <c r="D558" s="103"/>
      <c r="E558" s="103"/>
      <c r="F558" s="103"/>
      <c r="G558" s="103"/>
      <c r="H558" s="103"/>
      <c r="I558" s="103"/>
      <c r="J558" s="103"/>
      <c r="K558" s="103"/>
      <c r="L558" s="103"/>
      <c r="M558" s="103"/>
      <c r="N558" s="103"/>
      <c r="O558" s="103"/>
      <c r="P558" s="103"/>
      <c r="Q558" s="103"/>
      <c r="R558" s="103"/>
      <c r="S558" s="103"/>
      <c r="T558" s="103"/>
      <c r="U558" s="103"/>
      <c r="V558" s="103"/>
      <c r="W558" s="103"/>
      <c r="X558" s="103"/>
      <c r="Y558" s="103"/>
      <c r="Z558" s="103"/>
      <c r="AA558" s="103"/>
      <c r="AB558" s="103"/>
      <c r="AC558" s="103"/>
      <c r="AD558" s="103"/>
      <c r="AE558" s="366"/>
      <c r="AF558" s="366"/>
      <c r="AG558" s="366"/>
      <c r="AH558" s="366"/>
      <c r="AI558" s="366"/>
      <c r="AJ558" s="366"/>
      <c r="AK558" s="366"/>
      <c r="AM558" s="72"/>
      <c r="AN558" s="72"/>
      <c r="AO558" s="72"/>
      <c r="AP558" s="72"/>
      <c r="AQ558" s="72"/>
      <c r="AR558" s="72"/>
      <c r="AS558" s="72"/>
      <c r="AT558" s="72"/>
      <c r="AU558" s="72"/>
      <c r="AV558" s="72"/>
      <c r="AW558" s="72"/>
      <c r="AX558" s="72"/>
      <c r="AY558" s="72"/>
      <c r="AZ558" s="72"/>
      <c r="BA558" s="72"/>
      <c r="BB558" s="72"/>
      <c r="BC558" s="72"/>
      <c r="BD558" s="72"/>
      <c r="BE558" s="72"/>
      <c r="BF558" s="72"/>
      <c r="BG558" s="72"/>
      <c r="BH558" s="72"/>
      <c r="BI558" s="72"/>
      <c r="BJ558" s="72"/>
      <c r="BK558" s="72"/>
      <c r="BL558" s="72"/>
      <c r="BM558" s="72"/>
      <c r="BN558" s="72"/>
      <c r="BO558" s="72"/>
      <c r="BP558" s="72"/>
      <c r="BQ558" s="72"/>
      <c r="BR558" s="72"/>
      <c r="BS558" s="72"/>
      <c r="BT558" s="72"/>
      <c r="BU558" s="72"/>
      <c r="BV558" s="72"/>
      <c r="BW558" s="72"/>
      <c r="BX558" s="72"/>
      <c r="BY558" s="72"/>
      <c r="BZ558" s="72"/>
      <c r="CA558" s="72"/>
      <c r="CB558" s="72"/>
      <c r="CC558" s="72"/>
      <c r="CD558" s="72"/>
      <c r="CE558" s="72"/>
      <c r="CF558" s="72"/>
      <c r="CG558" s="72"/>
      <c r="CH558" s="72"/>
      <c r="CI558" s="72"/>
      <c r="CJ558" s="72"/>
      <c r="CK558" s="72"/>
      <c r="CL558" s="72"/>
      <c r="CM558" s="72"/>
      <c r="CN558" s="72"/>
      <c r="CO558" s="72"/>
      <c r="CP558" s="72"/>
      <c r="CQ558" s="72"/>
      <c r="CR558" s="72"/>
    </row>
    <row r="559" spans="1:96" ht="12.75">
      <c r="A559" s="101" t="s">
        <v>1016</v>
      </c>
      <c r="B559" s="16" t="s">
        <v>93</v>
      </c>
      <c r="G559" s="1802" t="str">
        <f>C545</f>
        <v>Pacific Western Bank - Construction Loan</v>
      </c>
      <c r="H559" s="1802"/>
      <c r="I559" s="1802"/>
      <c r="J559" s="1802"/>
      <c r="K559" s="1802"/>
      <c r="L559" s="1802"/>
      <c r="M559" s="1802"/>
      <c r="N559" s="1802"/>
      <c r="O559" s="1802"/>
      <c r="P559" s="1802"/>
      <c r="Q559" s="1802"/>
      <c r="R559" s="1802"/>
      <c r="S559" s="18"/>
      <c r="T559" s="101" t="s">
        <v>1017</v>
      </c>
      <c r="U559" s="16" t="s">
        <v>93</v>
      </c>
      <c r="Z559" s="1802" t="str">
        <f>C546</f>
        <v>HOMEFED OTAY LAND II, LLC - Seller Carryback Loan</v>
      </c>
      <c r="AA559" s="1802"/>
      <c r="AB559" s="1802"/>
      <c r="AC559" s="1802"/>
      <c r="AD559" s="1802"/>
      <c r="AE559" s="1802"/>
      <c r="AF559" s="1802"/>
      <c r="AG559" s="1802"/>
      <c r="AH559" s="1802"/>
      <c r="AI559" s="1802"/>
      <c r="AJ559" s="1802"/>
      <c r="AK559" s="1802"/>
      <c r="AM559" s="72"/>
      <c r="AN559" s="72"/>
      <c r="AO559" s="72"/>
      <c r="AP559" s="72"/>
      <c r="AQ559" s="72"/>
      <c r="AR559" s="72"/>
      <c r="AS559" s="72"/>
      <c r="AT559" s="72"/>
      <c r="AU559" s="72"/>
      <c r="AV559" s="72"/>
      <c r="AW559" s="72"/>
      <c r="AX559" s="72"/>
      <c r="AY559" s="72"/>
      <c r="AZ559" s="72"/>
      <c r="BA559" s="72"/>
      <c r="BB559" s="72"/>
      <c r="BC559" s="72"/>
      <c r="BD559" s="72"/>
      <c r="BE559" s="72"/>
      <c r="BF559" s="72"/>
      <c r="BG559" s="72"/>
      <c r="BH559" s="72"/>
      <c r="BI559" s="72"/>
      <c r="BJ559" s="72"/>
      <c r="BK559" s="72"/>
      <c r="BL559" s="72"/>
      <c r="BM559" s="72"/>
      <c r="BN559" s="72"/>
      <c r="BO559" s="72"/>
      <c r="BP559" s="72"/>
      <c r="BQ559" s="72"/>
      <c r="BR559" s="72"/>
      <c r="BS559" s="72"/>
      <c r="BT559" s="72"/>
      <c r="BU559" s="72"/>
      <c r="BV559" s="72"/>
      <c r="BW559" s="72"/>
      <c r="BX559" s="72"/>
      <c r="BY559" s="72"/>
      <c r="BZ559" s="72"/>
      <c r="CA559" s="72"/>
      <c r="CB559" s="72"/>
      <c r="CC559" s="72"/>
      <c r="CD559" s="72"/>
      <c r="CE559" s="72"/>
      <c r="CF559" s="72"/>
      <c r="CG559" s="72"/>
      <c r="CH559" s="72"/>
      <c r="CI559" s="72"/>
      <c r="CJ559" s="72"/>
      <c r="CK559" s="72"/>
      <c r="CL559" s="72"/>
      <c r="CM559" s="72"/>
      <c r="CN559" s="72"/>
      <c r="CO559" s="72"/>
      <c r="CP559" s="72"/>
      <c r="CQ559" s="72"/>
      <c r="CR559" s="72"/>
    </row>
    <row r="560" spans="1:96" ht="12.75">
      <c r="A560" s="46"/>
      <c r="B560" s="16" t="s">
        <v>422</v>
      </c>
      <c r="G560" s="1597" t="s">
        <v>2381</v>
      </c>
      <c r="H560" s="1599"/>
      <c r="I560" s="1599"/>
      <c r="J560" s="1599"/>
      <c r="K560" s="1599"/>
      <c r="L560" s="1599"/>
      <c r="M560" s="1599"/>
      <c r="N560" s="1599"/>
      <c r="O560" s="1599"/>
      <c r="P560" s="1599"/>
      <c r="Q560" s="1599"/>
      <c r="R560" s="1599"/>
      <c r="S560" s="18"/>
      <c r="T560" s="46"/>
      <c r="U560" s="16" t="s">
        <v>422</v>
      </c>
      <c r="Z560" s="1597" t="s">
        <v>2385</v>
      </c>
      <c r="AA560" s="1599"/>
      <c r="AB560" s="1599"/>
      <c r="AC560" s="1599"/>
      <c r="AD560" s="1599"/>
      <c r="AE560" s="1599"/>
      <c r="AF560" s="1599"/>
      <c r="AG560" s="1599"/>
      <c r="AH560" s="1599"/>
      <c r="AI560" s="1599"/>
      <c r="AJ560" s="1599"/>
      <c r="AK560" s="1599"/>
      <c r="AM560" s="72"/>
      <c r="AN560" s="72"/>
      <c r="AO560" s="72"/>
      <c r="AP560" s="72"/>
      <c r="AQ560" s="72"/>
      <c r="AR560" s="72"/>
      <c r="AS560" s="72"/>
      <c r="AT560" s="72"/>
      <c r="AU560" s="72"/>
      <c r="AV560" s="72"/>
      <c r="AW560" s="72"/>
      <c r="AX560" s="72"/>
      <c r="AY560" s="72"/>
      <c r="AZ560" s="72"/>
      <c r="BA560" s="72"/>
      <c r="BB560" s="72"/>
      <c r="BC560" s="72"/>
      <c r="BD560" s="72"/>
      <c r="BE560" s="72"/>
      <c r="BF560" s="72"/>
      <c r="BG560" s="72"/>
      <c r="BH560" s="72"/>
      <c r="BI560" s="72"/>
      <c r="BJ560" s="72"/>
      <c r="BK560" s="72"/>
      <c r="BL560" s="72"/>
      <c r="BM560" s="72"/>
      <c r="BN560" s="72"/>
      <c r="BO560" s="72"/>
      <c r="BP560" s="72"/>
      <c r="BQ560" s="72"/>
      <c r="BR560" s="72"/>
      <c r="BS560" s="72"/>
      <c r="BT560" s="72"/>
      <c r="BU560" s="72"/>
      <c r="BV560" s="72"/>
      <c r="BW560" s="72"/>
      <c r="BX560" s="72"/>
      <c r="BY560" s="72"/>
      <c r="BZ560" s="72"/>
      <c r="CA560" s="72"/>
      <c r="CB560" s="72"/>
      <c r="CC560" s="72"/>
      <c r="CD560" s="72"/>
      <c r="CE560" s="72"/>
      <c r="CF560" s="72"/>
      <c r="CG560" s="72"/>
      <c r="CH560" s="72"/>
      <c r="CI560" s="72"/>
      <c r="CJ560" s="72"/>
      <c r="CK560" s="72"/>
      <c r="CL560" s="72"/>
      <c r="CM560" s="72"/>
      <c r="CN560" s="72"/>
      <c r="CO560" s="72"/>
      <c r="CP560" s="72"/>
      <c r="CQ560" s="72"/>
      <c r="CR560" s="72"/>
    </row>
    <row r="561" spans="1:96" ht="12.75">
      <c r="A561" s="46"/>
      <c r="B561" s="16" t="s">
        <v>485</v>
      </c>
      <c r="G561" s="1597" t="s">
        <v>2382</v>
      </c>
      <c r="H561" s="1599"/>
      <c r="I561" s="1599"/>
      <c r="J561" s="1599"/>
      <c r="K561" s="1599"/>
      <c r="L561" s="1599"/>
      <c r="M561" s="1599"/>
      <c r="N561" s="1599"/>
      <c r="O561" s="1599"/>
      <c r="P561" s="1599"/>
      <c r="Q561" s="1599"/>
      <c r="R561" s="1599"/>
      <c r="S561" s="102"/>
      <c r="T561" s="46"/>
      <c r="U561" s="16" t="s">
        <v>485</v>
      </c>
      <c r="Z561" s="1791" t="s">
        <v>2360</v>
      </c>
      <c r="AA561" s="1724"/>
      <c r="AB561" s="1724"/>
      <c r="AC561" s="1724"/>
      <c r="AD561" s="1724"/>
      <c r="AE561" s="1724"/>
      <c r="AF561" s="1724"/>
      <c r="AG561" s="1724"/>
      <c r="AH561" s="1724"/>
      <c r="AI561" s="1724"/>
      <c r="AJ561" s="1724"/>
      <c r="AK561" s="1724"/>
      <c r="AM561" s="72"/>
      <c r="AN561" s="72"/>
      <c r="AO561" s="72"/>
      <c r="AP561" s="72"/>
      <c r="AQ561" s="72"/>
      <c r="AR561" s="72"/>
      <c r="AS561" s="72"/>
      <c r="AT561" s="72"/>
      <c r="AU561" s="72"/>
      <c r="AV561" s="72"/>
      <c r="AW561" s="72"/>
      <c r="AX561" s="72"/>
      <c r="AY561" s="72"/>
      <c r="AZ561" s="72"/>
      <c r="BA561" s="72"/>
      <c r="BB561" s="72"/>
      <c r="BC561" s="72"/>
      <c r="BD561" s="72"/>
      <c r="BE561" s="72"/>
      <c r="BF561" s="72"/>
      <c r="BG561" s="72"/>
      <c r="BH561" s="72"/>
      <c r="BI561" s="72"/>
      <c r="BJ561" s="72"/>
      <c r="BK561" s="72"/>
      <c r="BL561" s="72"/>
      <c r="BM561" s="72"/>
      <c r="BN561" s="72"/>
      <c r="BO561" s="72"/>
      <c r="BP561" s="72"/>
      <c r="BQ561" s="72"/>
      <c r="BR561" s="72"/>
      <c r="BS561" s="72"/>
      <c r="BT561" s="72"/>
      <c r="BU561" s="72"/>
      <c r="BV561" s="72"/>
      <c r="BW561" s="72"/>
      <c r="BX561" s="72"/>
      <c r="BY561" s="72"/>
      <c r="BZ561" s="72"/>
      <c r="CA561" s="72"/>
      <c r="CB561" s="72"/>
      <c r="CC561" s="72"/>
      <c r="CD561" s="72"/>
      <c r="CE561" s="72"/>
      <c r="CF561" s="72"/>
      <c r="CG561" s="72"/>
      <c r="CH561" s="72"/>
      <c r="CI561" s="72"/>
      <c r="CJ561" s="72"/>
      <c r="CK561" s="72"/>
      <c r="CL561" s="72"/>
      <c r="CM561" s="72"/>
      <c r="CN561" s="72"/>
      <c r="CO561" s="72"/>
      <c r="CP561" s="72"/>
      <c r="CQ561" s="72"/>
      <c r="CR561" s="72"/>
    </row>
    <row r="562" spans="1:96" ht="12.75" customHeight="1">
      <c r="A562" s="46"/>
      <c r="B562" s="16" t="s">
        <v>925</v>
      </c>
      <c r="G562" s="1597" t="s">
        <v>2383</v>
      </c>
      <c r="H562" s="1599"/>
      <c r="I562" s="1599"/>
      <c r="J562" s="1599"/>
      <c r="K562" s="1599"/>
      <c r="L562" s="1599"/>
      <c r="M562" s="1599"/>
      <c r="N562" s="1599"/>
      <c r="O562" s="1599"/>
      <c r="P562" s="1599"/>
      <c r="Q562" s="1599"/>
      <c r="R562" s="1599"/>
      <c r="S562" s="18"/>
      <c r="T562" s="46"/>
      <c r="U562" s="16" t="s">
        <v>925</v>
      </c>
      <c r="Z562" s="1791" t="s">
        <v>2386</v>
      </c>
      <c r="AA562" s="1724"/>
      <c r="AB562" s="1724"/>
      <c r="AC562" s="1724"/>
      <c r="AD562" s="1724"/>
      <c r="AE562" s="1724"/>
      <c r="AF562" s="1724"/>
      <c r="AG562" s="1724"/>
      <c r="AH562" s="1724"/>
      <c r="AI562" s="1724"/>
      <c r="AJ562" s="1724"/>
      <c r="AK562" s="1724"/>
      <c r="AM562" s="72"/>
      <c r="AN562" s="72"/>
      <c r="AO562" s="72"/>
      <c r="AP562" s="72"/>
      <c r="AQ562" s="72"/>
      <c r="AR562" s="72"/>
      <c r="AS562" s="72"/>
      <c r="AT562" s="72"/>
      <c r="AU562" s="72"/>
      <c r="AV562" s="72"/>
      <c r="AW562" s="72"/>
      <c r="AX562" s="72"/>
      <c r="AY562" s="72"/>
      <c r="AZ562" s="72"/>
      <c r="BA562" s="72"/>
      <c r="BB562" s="72"/>
      <c r="BC562" s="72"/>
      <c r="BD562" s="72"/>
      <c r="BE562" s="72"/>
      <c r="BF562" s="72"/>
      <c r="BG562" s="72"/>
      <c r="BH562" s="72"/>
      <c r="BI562" s="72"/>
      <c r="BJ562" s="72"/>
      <c r="BK562" s="72"/>
      <c r="BL562" s="72"/>
      <c r="BM562" s="72"/>
      <c r="BN562" s="72"/>
      <c r="BO562" s="72"/>
      <c r="BP562" s="72"/>
      <c r="BQ562" s="72"/>
      <c r="BR562" s="72"/>
      <c r="BS562" s="72"/>
      <c r="BT562" s="72"/>
      <c r="BU562" s="72"/>
      <c r="BV562" s="72"/>
      <c r="BW562" s="72"/>
      <c r="BX562" s="72"/>
      <c r="BY562" s="72"/>
      <c r="BZ562" s="72"/>
      <c r="CA562" s="72"/>
      <c r="CB562" s="72"/>
      <c r="CC562" s="72"/>
      <c r="CD562" s="72"/>
      <c r="CE562" s="72"/>
      <c r="CF562" s="72"/>
      <c r="CG562" s="72"/>
      <c r="CH562" s="72"/>
      <c r="CI562" s="72"/>
      <c r="CJ562" s="72"/>
      <c r="CK562" s="72"/>
      <c r="CL562" s="72"/>
      <c r="CM562" s="72"/>
      <c r="CN562" s="72"/>
      <c r="CO562" s="72"/>
      <c r="CP562" s="72"/>
      <c r="CQ562" s="72"/>
      <c r="CR562" s="72"/>
    </row>
    <row r="563" spans="1:96" ht="12.75" customHeight="1">
      <c r="A563" s="46"/>
      <c r="B563" s="16" t="s">
        <v>724</v>
      </c>
      <c r="G563" s="1595" t="s">
        <v>2384</v>
      </c>
      <c r="H563" s="1595"/>
      <c r="I563" s="1595"/>
      <c r="J563" s="1595"/>
      <c r="K563" s="1595"/>
      <c r="L563" s="1595"/>
      <c r="O563" s="161" t="s">
        <v>908</v>
      </c>
      <c r="P563" s="1600"/>
      <c r="Q563" s="1600"/>
      <c r="R563" s="1600"/>
      <c r="S563" s="20"/>
      <c r="T563" s="46"/>
      <c r="U563" s="16" t="s">
        <v>724</v>
      </c>
      <c r="Z563" s="1595" t="s">
        <v>2376</v>
      </c>
      <c r="AA563" s="1595"/>
      <c r="AB563" s="1595"/>
      <c r="AC563" s="1595"/>
      <c r="AD563" s="1595"/>
      <c r="AE563" s="1595"/>
      <c r="AH563" s="161" t="s">
        <v>908</v>
      </c>
      <c r="AI563" s="1600"/>
      <c r="AJ563" s="1600"/>
      <c r="AK563" s="1600"/>
      <c r="AM563" s="72"/>
      <c r="AN563" s="72"/>
      <c r="AO563" s="72"/>
      <c r="AP563" s="72"/>
      <c r="AQ563" s="72"/>
      <c r="AR563" s="72"/>
      <c r="AS563" s="72"/>
      <c r="AT563" s="72"/>
      <c r="AU563" s="72"/>
      <c r="AV563" s="72"/>
      <c r="AW563" s="72"/>
      <c r="AX563" s="72"/>
      <c r="AY563" s="72"/>
      <c r="AZ563" s="72"/>
      <c r="BA563" s="72"/>
      <c r="BB563" s="72"/>
      <c r="BC563" s="72"/>
      <c r="BD563" s="72"/>
      <c r="BE563" s="72"/>
      <c r="BF563" s="72"/>
      <c r="BG563" s="72"/>
      <c r="BH563" s="72"/>
      <c r="BI563" s="72"/>
      <c r="BJ563" s="72"/>
      <c r="BK563" s="72"/>
      <c r="BL563" s="72"/>
      <c r="BM563" s="72"/>
      <c r="BN563" s="72"/>
      <c r="BO563" s="72"/>
      <c r="BP563" s="72"/>
      <c r="BQ563" s="72"/>
      <c r="BR563" s="72"/>
      <c r="BS563" s="72"/>
      <c r="BT563" s="72"/>
      <c r="BU563" s="72"/>
      <c r="BV563" s="72"/>
      <c r="BW563" s="72"/>
      <c r="BX563" s="72"/>
      <c r="BY563" s="72"/>
      <c r="BZ563" s="72"/>
      <c r="CA563" s="72"/>
      <c r="CB563" s="72"/>
      <c r="CC563" s="72"/>
      <c r="CD563" s="72"/>
      <c r="CE563" s="72"/>
      <c r="CF563" s="72"/>
      <c r="CG563" s="72"/>
      <c r="CH563" s="72"/>
      <c r="CI563" s="72"/>
      <c r="CJ563" s="72"/>
      <c r="CK563" s="72"/>
      <c r="CL563" s="72"/>
      <c r="CM563" s="72"/>
      <c r="CN563" s="72"/>
      <c r="CO563" s="72"/>
      <c r="CP563" s="72"/>
      <c r="CQ563" s="72"/>
      <c r="CR563" s="72"/>
    </row>
    <row r="564" spans="1:96" ht="12.75" customHeight="1">
      <c r="A564" s="46"/>
      <c r="B564" s="16" t="s">
        <v>926</v>
      </c>
      <c r="H564" s="1599" t="s">
        <v>2423</v>
      </c>
      <c r="I564" s="1599"/>
      <c r="J564" s="1599"/>
      <c r="K564" s="1599"/>
      <c r="L564" s="1599"/>
      <c r="M564" s="1599"/>
      <c r="N564" s="1599"/>
      <c r="O564" s="1599"/>
      <c r="P564" s="1599"/>
      <c r="Q564" s="1599"/>
      <c r="R564" s="1599"/>
      <c r="S564" s="18"/>
      <c r="T564" s="46"/>
      <c r="U564" s="16" t="s">
        <v>926</v>
      </c>
      <c r="AA564" s="1597" t="s">
        <v>2387</v>
      </c>
      <c r="AB564" s="1599"/>
      <c r="AC564" s="1599"/>
      <c r="AD564" s="1599"/>
      <c r="AE564" s="1599"/>
      <c r="AF564" s="1599"/>
      <c r="AG564" s="1599"/>
      <c r="AH564" s="1599"/>
      <c r="AI564" s="1599"/>
      <c r="AJ564" s="1599"/>
      <c r="AK564" s="1599"/>
      <c r="AM564" s="72"/>
      <c r="AN564" s="72"/>
      <c r="AO564" s="72"/>
      <c r="AP564" s="72"/>
      <c r="AQ564" s="72"/>
      <c r="AR564" s="72"/>
      <c r="AS564" s="72"/>
      <c r="AT564" s="72"/>
      <c r="AU564" s="72"/>
      <c r="AV564" s="72"/>
      <c r="AW564" s="72"/>
      <c r="AX564" s="72"/>
      <c r="AY564" s="72"/>
      <c r="AZ564" s="72"/>
      <c r="BA564" s="72"/>
      <c r="BB564" s="72"/>
      <c r="BC564" s="72"/>
      <c r="BD564" s="72"/>
      <c r="BE564" s="72"/>
      <c r="BF564" s="72"/>
      <c r="BG564" s="72"/>
      <c r="BH564" s="72"/>
      <c r="BI564" s="72"/>
      <c r="BJ564" s="72"/>
      <c r="BK564" s="72"/>
      <c r="BL564" s="72"/>
      <c r="BM564" s="72"/>
      <c r="BN564" s="72"/>
      <c r="BO564" s="72"/>
      <c r="BP564" s="72"/>
      <c r="BQ564" s="72"/>
      <c r="BR564" s="72"/>
      <c r="BS564" s="72"/>
      <c r="BT564" s="72"/>
      <c r="BU564" s="72"/>
      <c r="BV564" s="72"/>
      <c r="BW564" s="72"/>
      <c r="BX564" s="72"/>
      <c r="BY564" s="72"/>
      <c r="BZ564" s="72"/>
      <c r="CA564" s="72"/>
      <c r="CB564" s="72"/>
      <c r="CC564" s="72"/>
      <c r="CD564" s="72"/>
      <c r="CE564" s="72"/>
      <c r="CF564" s="72"/>
      <c r="CG564" s="72"/>
      <c r="CH564" s="72"/>
      <c r="CI564" s="72"/>
      <c r="CJ564" s="72"/>
      <c r="CK564" s="72"/>
      <c r="CL564" s="72"/>
      <c r="CM564" s="72"/>
      <c r="CN564" s="72"/>
      <c r="CO564" s="72"/>
      <c r="CP564" s="72"/>
      <c r="CQ564" s="72"/>
      <c r="CR564" s="72"/>
    </row>
    <row r="565" spans="1:96" ht="12.75" customHeight="1">
      <c r="A565" s="46"/>
      <c r="B565" s="16" t="s">
        <v>928</v>
      </c>
      <c r="N565" s="1630" t="s">
        <v>119</v>
      </c>
      <c r="O565" s="1630"/>
      <c r="T565" s="46"/>
      <c r="U565" s="16" t="s">
        <v>928</v>
      </c>
      <c r="AG565" s="1630" t="s">
        <v>119</v>
      </c>
      <c r="AH565" s="1630"/>
      <c r="AM565" s="72"/>
      <c r="AN565" s="72"/>
      <c r="AO565" s="72"/>
      <c r="AP565" s="72"/>
      <c r="AQ565" s="72"/>
      <c r="AR565" s="72"/>
      <c r="AS565" s="72"/>
      <c r="AT565" s="72"/>
      <c r="AU565" s="72"/>
      <c r="AV565" s="72"/>
      <c r="AW565" s="72"/>
      <c r="AX565" s="72"/>
      <c r="AY565" s="72"/>
      <c r="AZ565" s="72"/>
      <c r="BA565" s="72"/>
      <c r="BB565" s="72"/>
      <c r="BC565" s="72"/>
      <c r="BD565" s="72"/>
      <c r="BE565" s="72"/>
      <c r="BF565" s="72"/>
      <c r="BG565" s="72"/>
      <c r="BH565" s="72"/>
      <c r="BI565" s="72"/>
      <c r="BJ565" s="72"/>
      <c r="BK565" s="72"/>
      <c r="BL565" s="72"/>
      <c r="BM565" s="72"/>
      <c r="BN565" s="72"/>
      <c r="BO565" s="72"/>
      <c r="BP565" s="72"/>
      <c r="BQ565" s="72"/>
      <c r="BR565" s="72"/>
      <c r="BS565" s="72"/>
      <c r="BT565" s="72"/>
      <c r="BU565" s="72"/>
      <c r="BV565" s="72"/>
      <c r="BW565" s="72"/>
      <c r="BX565" s="72"/>
      <c r="BY565" s="72"/>
      <c r="BZ565" s="72"/>
      <c r="CA565" s="72"/>
      <c r="CB565" s="72"/>
      <c r="CC565" s="72"/>
      <c r="CD565" s="72"/>
      <c r="CE565" s="72"/>
      <c r="CF565" s="72"/>
      <c r="CG565" s="72"/>
      <c r="CH565" s="72"/>
      <c r="CI565" s="72"/>
      <c r="CJ565" s="72"/>
      <c r="CK565" s="72"/>
      <c r="CL565" s="72"/>
      <c r="CM565" s="72"/>
      <c r="CN565" s="72"/>
      <c r="CO565" s="72"/>
      <c r="CP565" s="72"/>
      <c r="CQ565" s="72"/>
      <c r="CR565" s="72"/>
    </row>
    <row r="566" spans="1:96" ht="12.75" customHeight="1">
      <c r="AM566" s="72"/>
      <c r="AN566" s="72"/>
      <c r="AO566" s="72"/>
      <c r="AP566" s="72"/>
      <c r="AQ566" s="72"/>
      <c r="AR566" s="72"/>
      <c r="AS566" s="72"/>
      <c r="AT566" s="72"/>
      <c r="AU566" s="72"/>
      <c r="AV566" s="72"/>
      <c r="AW566" s="72"/>
      <c r="AX566" s="72"/>
      <c r="AY566" s="72"/>
      <c r="AZ566" s="72"/>
      <c r="BA566" s="72"/>
      <c r="BB566" s="72"/>
      <c r="BC566" s="72"/>
      <c r="BD566" s="72"/>
      <c r="BE566" s="72"/>
      <c r="BF566" s="72"/>
      <c r="BG566" s="72"/>
      <c r="BH566" s="72"/>
      <c r="BI566" s="72"/>
      <c r="BJ566" s="72"/>
      <c r="BK566" s="72"/>
      <c r="BL566" s="72"/>
      <c r="BM566" s="72"/>
      <c r="BN566" s="72"/>
      <c r="BO566" s="72"/>
      <c r="BP566" s="72"/>
      <c r="BQ566" s="72"/>
      <c r="BR566" s="72"/>
      <c r="BS566" s="72"/>
      <c r="BT566" s="72"/>
      <c r="BU566" s="72"/>
      <c r="BV566" s="72"/>
      <c r="BW566" s="72"/>
      <c r="BX566" s="72"/>
      <c r="BY566" s="72"/>
      <c r="BZ566" s="72"/>
      <c r="CA566" s="72"/>
      <c r="CB566" s="72"/>
      <c r="CC566" s="72"/>
      <c r="CD566" s="72"/>
      <c r="CE566" s="72"/>
      <c r="CF566" s="72"/>
      <c r="CG566" s="72"/>
      <c r="CH566" s="72"/>
      <c r="CI566" s="72"/>
      <c r="CJ566" s="72"/>
      <c r="CK566" s="72"/>
      <c r="CL566" s="72"/>
      <c r="CM566" s="72"/>
      <c r="CN566" s="72"/>
      <c r="CO566" s="72"/>
      <c r="CP566" s="72"/>
      <c r="CQ566" s="72"/>
      <c r="CR566" s="72"/>
    </row>
    <row r="567" spans="1:96" ht="12.75" customHeight="1">
      <c r="A567" s="101" t="s">
        <v>1023</v>
      </c>
      <c r="B567" s="16" t="s">
        <v>93</v>
      </c>
      <c r="G567" s="1802" t="str">
        <f>C547</f>
        <v>Tax Credit Equity - Federal</v>
      </c>
      <c r="H567" s="1802"/>
      <c r="I567" s="1802"/>
      <c r="J567" s="1802"/>
      <c r="K567" s="1802"/>
      <c r="L567" s="1802"/>
      <c r="M567" s="1802"/>
      <c r="N567" s="1802"/>
      <c r="O567" s="1802"/>
      <c r="P567" s="1802"/>
      <c r="Q567" s="1802"/>
      <c r="R567" s="1802"/>
      <c r="T567" s="101" t="s">
        <v>486</v>
      </c>
      <c r="U567" s="16" t="s">
        <v>93</v>
      </c>
      <c r="Z567" s="1802" t="str">
        <f>C548</f>
        <v>Deferred Operating Reserve</v>
      </c>
      <c r="AA567" s="1802"/>
      <c r="AB567" s="1802"/>
      <c r="AC567" s="1802"/>
      <c r="AD567" s="1802"/>
      <c r="AE567" s="1802"/>
      <c r="AF567" s="1802"/>
      <c r="AG567" s="1802"/>
      <c r="AH567" s="1802"/>
      <c r="AI567" s="1802"/>
      <c r="AJ567" s="1802"/>
      <c r="AK567" s="1802"/>
      <c r="AM567" s="72"/>
      <c r="AN567" s="72"/>
      <c r="AO567" s="72"/>
      <c r="AP567" s="72"/>
      <c r="AQ567" s="72"/>
      <c r="AR567" s="72"/>
      <c r="AS567" s="72"/>
      <c r="AT567" s="72"/>
      <c r="AU567" s="72"/>
      <c r="AV567" s="72"/>
      <c r="AW567" s="72"/>
      <c r="AX567" s="72"/>
      <c r="AY567" s="72"/>
      <c r="AZ567" s="72"/>
      <c r="BA567" s="72"/>
      <c r="BB567" s="72"/>
      <c r="BC567" s="72"/>
      <c r="BD567" s="72"/>
      <c r="BE567" s="72"/>
      <c r="BF567" s="72"/>
      <c r="BG567" s="72"/>
      <c r="BH567" s="72"/>
      <c r="BI567" s="72"/>
      <c r="BJ567" s="72"/>
      <c r="BK567" s="72"/>
      <c r="BL567" s="72"/>
      <c r="BM567" s="72"/>
      <c r="BN567" s="72"/>
      <c r="BO567" s="72"/>
      <c r="BP567" s="72"/>
      <c r="BQ567" s="72"/>
      <c r="BR567" s="72"/>
      <c r="BS567" s="72"/>
      <c r="BT567" s="72"/>
      <c r="BU567" s="72"/>
      <c r="BV567" s="72"/>
      <c r="BW567" s="72"/>
      <c r="BX567" s="72"/>
      <c r="BY567" s="72"/>
      <c r="BZ567" s="72"/>
      <c r="CA567" s="72"/>
      <c r="CB567" s="72"/>
      <c r="CC567" s="72"/>
      <c r="CD567" s="72"/>
      <c r="CE567" s="72"/>
      <c r="CF567" s="72"/>
      <c r="CG567" s="72"/>
      <c r="CH567" s="72"/>
      <c r="CI567" s="72"/>
      <c r="CJ567" s="72"/>
      <c r="CK567" s="72"/>
      <c r="CL567" s="72"/>
      <c r="CM567" s="72"/>
      <c r="CN567" s="72"/>
      <c r="CO567" s="72"/>
      <c r="CP567" s="72"/>
      <c r="CQ567" s="72"/>
      <c r="CR567" s="72"/>
    </row>
    <row r="568" spans="1:96" ht="12.75" customHeight="1">
      <c r="A568" s="46"/>
      <c r="B568" s="16" t="s">
        <v>422</v>
      </c>
      <c r="G568" s="1599" t="s">
        <v>2389</v>
      </c>
      <c r="H568" s="1599"/>
      <c r="I568" s="1599"/>
      <c r="J568" s="1599"/>
      <c r="K568" s="1599"/>
      <c r="L568" s="1599"/>
      <c r="M568" s="1599"/>
      <c r="N568" s="1599"/>
      <c r="O568" s="1599"/>
      <c r="P568" s="1599"/>
      <c r="Q568" s="1599"/>
      <c r="R568" s="1599"/>
      <c r="T568" s="46"/>
      <c r="U568" s="16" t="s">
        <v>422</v>
      </c>
      <c r="Z568" s="1597" t="s">
        <v>2392</v>
      </c>
      <c r="AA568" s="1599"/>
      <c r="AB568" s="1599"/>
      <c r="AC568" s="1599"/>
      <c r="AD568" s="1599"/>
      <c r="AE568" s="1599"/>
      <c r="AF568" s="1599"/>
      <c r="AG568" s="1599"/>
      <c r="AH568" s="1599"/>
      <c r="AI568" s="1599"/>
      <c r="AJ568" s="1599"/>
      <c r="AK568" s="1599"/>
      <c r="AM568" s="72"/>
      <c r="AN568" s="72"/>
      <c r="AO568" s="72"/>
      <c r="AP568" s="72"/>
      <c r="AQ568" s="72"/>
      <c r="AR568" s="72"/>
      <c r="AS568" s="72"/>
      <c r="AT568" s="72"/>
      <c r="AU568" s="72"/>
      <c r="AV568" s="72"/>
      <c r="AW568" s="72"/>
      <c r="AX568" s="72"/>
      <c r="AY568" s="72"/>
      <c r="AZ568" s="72"/>
      <c r="BA568" s="72"/>
      <c r="BB568" s="72"/>
      <c r="BC568" s="72"/>
      <c r="BD568" s="72"/>
      <c r="BE568" s="72"/>
      <c r="BF568" s="72"/>
      <c r="BG568" s="72"/>
      <c r="BH568" s="72"/>
      <c r="BI568" s="72"/>
      <c r="BJ568" s="72"/>
      <c r="BK568" s="72"/>
      <c r="BL568" s="72"/>
      <c r="BM568" s="72"/>
      <c r="BN568" s="72"/>
      <c r="BO568" s="72"/>
      <c r="BP568" s="72"/>
      <c r="BQ568" s="72"/>
      <c r="BR568" s="72"/>
      <c r="BS568" s="72"/>
      <c r="BT568" s="72"/>
      <c r="BU568" s="72"/>
      <c r="BV568" s="72"/>
      <c r="BW568" s="72"/>
      <c r="BX568" s="72"/>
      <c r="BY568" s="72"/>
      <c r="BZ568" s="72"/>
      <c r="CA568" s="72"/>
      <c r="CB568" s="72"/>
      <c r="CC568" s="72"/>
      <c r="CD568" s="72"/>
      <c r="CE568" s="72"/>
      <c r="CF568" s="72"/>
      <c r="CG568" s="72"/>
      <c r="CH568" s="72"/>
      <c r="CI568" s="72"/>
      <c r="CJ568" s="72"/>
      <c r="CK568" s="72"/>
      <c r="CL568" s="72"/>
      <c r="CM568" s="72"/>
      <c r="CN568" s="72"/>
      <c r="CO568" s="72"/>
      <c r="CP568" s="72"/>
      <c r="CQ568" s="72"/>
      <c r="CR568" s="72"/>
    </row>
    <row r="569" spans="1:96" ht="12.75" customHeight="1">
      <c r="A569" s="46"/>
      <c r="B569" s="16" t="s">
        <v>485</v>
      </c>
      <c r="G569" s="1724" t="s">
        <v>2360</v>
      </c>
      <c r="H569" s="1724"/>
      <c r="I569" s="1724"/>
      <c r="J569" s="1724"/>
      <c r="K569" s="1724"/>
      <c r="L569" s="1724"/>
      <c r="M569" s="1724"/>
      <c r="N569" s="1724"/>
      <c r="O569" s="1724"/>
      <c r="P569" s="1724"/>
      <c r="Q569" s="1724"/>
      <c r="R569" s="1724"/>
      <c r="T569" s="46"/>
      <c r="U569" s="16" t="s">
        <v>485</v>
      </c>
      <c r="Z569" s="1597" t="s">
        <v>454</v>
      </c>
      <c r="AA569" s="1599"/>
      <c r="AB569" s="1599"/>
      <c r="AC569" s="1599"/>
      <c r="AD569" s="1599"/>
      <c r="AE569" s="1599"/>
      <c r="AF569" s="1599"/>
      <c r="AG569" s="1599"/>
      <c r="AH569" s="1599"/>
      <c r="AI569" s="1599"/>
      <c r="AJ569" s="1599"/>
      <c r="AK569" s="1599"/>
      <c r="AM569" s="72"/>
      <c r="AN569" s="72"/>
      <c r="AO569" s="72"/>
      <c r="AP569" s="72"/>
      <c r="AQ569" s="72"/>
      <c r="AR569" s="72"/>
      <c r="AS569" s="72"/>
      <c r="AT569" s="72"/>
      <c r="AU569" s="72"/>
      <c r="AV569" s="72"/>
      <c r="AW569" s="72"/>
      <c r="AX569" s="72"/>
      <c r="AY569" s="72"/>
      <c r="AZ569" s="72"/>
      <c r="BA569" s="72"/>
      <c r="BB569" s="72"/>
      <c r="BC569" s="72"/>
      <c r="BD569" s="72"/>
      <c r="BE569" s="72"/>
      <c r="BF569" s="72"/>
      <c r="BG569" s="72"/>
      <c r="BH569" s="72"/>
      <c r="BI569" s="72"/>
      <c r="BJ569" s="72"/>
      <c r="BK569" s="72"/>
      <c r="BL569" s="72"/>
      <c r="BM569" s="72"/>
      <c r="BN569" s="72"/>
      <c r="BO569" s="72"/>
      <c r="BP569" s="72"/>
      <c r="BQ569" s="72"/>
      <c r="BR569" s="72"/>
      <c r="BS569" s="72"/>
      <c r="BT569" s="72"/>
      <c r="BU569" s="72"/>
      <c r="BV569" s="72"/>
      <c r="BW569" s="72"/>
      <c r="BX569" s="72"/>
      <c r="BY569" s="72"/>
      <c r="BZ569" s="72"/>
      <c r="CA569" s="72"/>
      <c r="CB569" s="72"/>
      <c r="CC569" s="72"/>
      <c r="CD569" s="72"/>
      <c r="CE569" s="72"/>
      <c r="CF569" s="72"/>
      <c r="CG569" s="72"/>
      <c r="CH569" s="72"/>
      <c r="CI569" s="72"/>
      <c r="CJ569" s="72"/>
      <c r="CK569" s="72"/>
      <c r="CL569" s="72"/>
      <c r="CM569" s="72"/>
      <c r="CN569" s="72"/>
      <c r="CO569" s="72"/>
      <c r="CP569" s="72"/>
      <c r="CQ569" s="72"/>
      <c r="CR569" s="72"/>
    </row>
    <row r="570" spans="1:96" ht="12.75" customHeight="1">
      <c r="A570" s="46"/>
      <c r="B570" s="16" t="s">
        <v>925</v>
      </c>
      <c r="G570" s="1724" t="s">
        <v>2361</v>
      </c>
      <c r="H570" s="1724"/>
      <c r="I570" s="1724"/>
      <c r="J570" s="1724"/>
      <c r="K570" s="1724"/>
      <c r="L570" s="1724"/>
      <c r="M570" s="1724"/>
      <c r="N570" s="1724"/>
      <c r="O570" s="1724"/>
      <c r="P570" s="1724"/>
      <c r="Q570" s="1724"/>
      <c r="R570" s="1724"/>
      <c r="T570" s="46"/>
      <c r="U570" s="16" t="s">
        <v>925</v>
      </c>
      <c r="Z570" s="1597" t="s">
        <v>2393</v>
      </c>
      <c r="AA570" s="1599"/>
      <c r="AB570" s="1599"/>
      <c r="AC570" s="1599"/>
      <c r="AD570" s="1599"/>
      <c r="AE570" s="1599"/>
      <c r="AF570" s="1599"/>
      <c r="AG570" s="1599"/>
      <c r="AH570" s="1599"/>
      <c r="AI570" s="1599"/>
      <c r="AJ570" s="1599"/>
      <c r="AK570" s="1599"/>
      <c r="AM570" s="72"/>
      <c r="AN570" s="72"/>
      <c r="AO570" s="72"/>
      <c r="AP570" s="72"/>
      <c r="AQ570" s="72"/>
      <c r="AR570" s="72"/>
      <c r="AS570" s="72"/>
      <c r="AT570" s="72"/>
      <c r="AU570" s="72"/>
      <c r="AV570" s="72"/>
      <c r="AW570" s="72"/>
      <c r="AX570" s="72"/>
      <c r="AY570" s="72"/>
      <c r="AZ570" s="72"/>
      <c r="BA570" s="72"/>
      <c r="BB570" s="72"/>
      <c r="BC570" s="72"/>
      <c r="BD570" s="72"/>
      <c r="BE570" s="72"/>
      <c r="BF570" s="72"/>
      <c r="BG570" s="72"/>
      <c r="BH570" s="72"/>
      <c r="BI570" s="72"/>
      <c r="BJ570" s="72"/>
      <c r="BK570" s="72"/>
      <c r="BL570" s="72"/>
      <c r="BM570" s="72"/>
      <c r="BN570" s="72"/>
      <c r="BO570" s="72"/>
      <c r="BP570" s="72"/>
      <c r="BQ570" s="72"/>
      <c r="BR570" s="72"/>
      <c r="BS570" s="72"/>
      <c r="BT570" s="72"/>
      <c r="BU570" s="72"/>
      <c r="BV570" s="72"/>
      <c r="BW570" s="72"/>
      <c r="BX570" s="72"/>
      <c r="BY570" s="72"/>
      <c r="BZ570" s="72"/>
      <c r="CA570" s="72"/>
      <c r="CB570" s="72"/>
      <c r="CC570" s="72"/>
      <c r="CD570" s="72"/>
      <c r="CE570" s="72"/>
      <c r="CF570" s="72"/>
      <c r="CG570" s="72"/>
      <c r="CH570" s="72"/>
      <c r="CI570" s="72"/>
      <c r="CJ570" s="72"/>
      <c r="CK570" s="72"/>
      <c r="CL570" s="72"/>
      <c r="CM570" s="72"/>
      <c r="CN570" s="72"/>
      <c r="CO570" s="72"/>
      <c r="CP570" s="72"/>
      <c r="CQ570" s="72"/>
      <c r="CR570" s="72"/>
    </row>
    <row r="571" spans="1:96" ht="12.75" customHeight="1">
      <c r="A571" s="46"/>
      <c r="B571" s="16" t="s">
        <v>724</v>
      </c>
      <c r="G571" s="1595" t="s">
        <v>2390</v>
      </c>
      <c r="H571" s="1595"/>
      <c r="I571" s="1595"/>
      <c r="J571" s="1595"/>
      <c r="K571" s="1595"/>
      <c r="L571" s="1595"/>
      <c r="O571" s="161" t="s">
        <v>908</v>
      </c>
      <c r="P571" s="1600"/>
      <c r="Q571" s="1600"/>
      <c r="R571" s="1600"/>
      <c r="T571" s="46"/>
      <c r="U571" s="16" t="s">
        <v>724</v>
      </c>
      <c r="Z571" s="1595" t="s">
        <v>2321</v>
      </c>
      <c r="AA571" s="1595"/>
      <c r="AB571" s="1595"/>
      <c r="AC571" s="1595"/>
      <c r="AD571" s="1595"/>
      <c r="AE571" s="1595"/>
      <c r="AH571" s="161" t="s">
        <v>908</v>
      </c>
      <c r="AI571" s="1600">
        <v>107</v>
      </c>
      <c r="AJ571" s="1600"/>
      <c r="AK571" s="1600"/>
      <c r="AM571" s="72"/>
      <c r="AN571" s="72"/>
      <c r="AO571" s="72"/>
      <c r="AP571" s="72"/>
      <c r="AQ571" s="72"/>
      <c r="AR571" s="72"/>
      <c r="AS571" s="72"/>
      <c r="AT571" s="72"/>
      <c r="AU571" s="72"/>
      <c r="AV571" s="72"/>
      <c r="AW571" s="72"/>
      <c r="AX571" s="72"/>
      <c r="AY571" s="72"/>
      <c r="AZ571" s="72"/>
      <c r="BA571" s="72"/>
      <c r="BB571" s="72"/>
      <c r="BC571" s="72"/>
      <c r="BD571" s="72"/>
      <c r="BE571" s="72"/>
      <c r="BF571" s="72"/>
      <c r="BG571" s="72"/>
      <c r="BH571" s="72"/>
      <c r="BI571" s="72"/>
      <c r="BJ571" s="72"/>
      <c r="BK571" s="72"/>
      <c r="BL571" s="72"/>
      <c r="BM571" s="72"/>
      <c r="BN571" s="72"/>
      <c r="BO571" s="72"/>
      <c r="BP571" s="72"/>
      <c r="BQ571" s="72"/>
      <c r="BR571" s="72"/>
      <c r="BS571" s="72"/>
      <c r="BT571" s="72"/>
      <c r="BU571" s="72"/>
      <c r="BV571" s="72"/>
      <c r="BW571" s="72"/>
      <c r="BX571" s="72"/>
      <c r="BY571" s="72"/>
      <c r="BZ571" s="72"/>
      <c r="CA571" s="72"/>
      <c r="CB571" s="72"/>
      <c r="CC571" s="72"/>
      <c r="CD571" s="72"/>
      <c r="CE571" s="72"/>
      <c r="CF571" s="72"/>
      <c r="CG571" s="72"/>
      <c r="CH571" s="72"/>
      <c r="CI571" s="72"/>
      <c r="CJ571" s="72"/>
      <c r="CK571" s="72"/>
      <c r="CL571" s="72"/>
      <c r="CM571" s="72"/>
      <c r="CN571" s="72"/>
      <c r="CO571" s="72"/>
      <c r="CP571" s="72"/>
      <c r="CQ571" s="72"/>
      <c r="CR571" s="72"/>
    </row>
    <row r="572" spans="1:96" ht="12.75" customHeight="1">
      <c r="A572" s="46"/>
      <c r="B572" s="16" t="s">
        <v>926</v>
      </c>
      <c r="H572" s="1597" t="s">
        <v>2391</v>
      </c>
      <c r="I572" s="1599"/>
      <c r="J572" s="1599"/>
      <c r="K572" s="1599"/>
      <c r="L572" s="1599"/>
      <c r="M572" s="1599"/>
      <c r="N572" s="1599"/>
      <c r="O572" s="1599"/>
      <c r="P572" s="1599"/>
      <c r="Q572" s="1599"/>
      <c r="R572" s="1599"/>
      <c r="T572" s="46"/>
      <c r="U572" s="16" t="s">
        <v>926</v>
      </c>
      <c r="AA572" s="1599" t="s">
        <v>2394</v>
      </c>
      <c r="AB572" s="1599"/>
      <c r="AC572" s="1599"/>
      <c r="AD572" s="1599"/>
      <c r="AE572" s="1599"/>
      <c r="AF572" s="1599"/>
      <c r="AG572" s="1599"/>
      <c r="AH572" s="1599"/>
      <c r="AI572" s="1599"/>
      <c r="AJ572" s="1599"/>
      <c r="AK572" s="1599"/>
      <c r="AM572" s="72"/>
      <c r="AN572" s="72"/>
      <c r="AO572" s="72"/>
      <c r="AP572" s="72"/>
      <c r="AQ572" s="72"/>
      <c r="AR572" s="72"/>
      <c r="AS572" s="72"/>
      <c r="AT572" s="72"/>
      <c r="AU572" s="72"/>
      <c r="AV572" s="72"/>
      <c r="AW572" s="72"/>
      <c r="AX572" s="72"/>
      <c r="AY572" s="72"/>
      <c r="AZ572" s="72"/>
      <c r="BA572" s="72"/>
      <c r="BB572" s="72"/>
      <c r="BC572" s="72"/>
      <c r="BD572" s="72"/>
      <c r="BE572" s="72"/>
      <c r="BF572" s="72"/>
      <c r="BG572" s="72"/>
      <c r="BH572" s="72"/>
      <c r="BI572" s="72"/>
      <c r="BJ572" s="72"/>
      <c r="BK572" s="72"/>
      <c r="BL572" s="72"/>
      <c r="BM572" s="72"/>
      <c r="BN572" s="72"/>
      <c r="BO572" s="72"/>
      <c r="BP572" s="72"/>
      <c r="BQ572" s="72"/>
      <c r="BR572" s="72"/>
      <c r="BS572" s="72"/>
      <c r="BT572" s="72"/>
      <c r="BU572" s="72"/>
      <c r="BV572" s="72"/>
      <c r="BW572" s="72"/>
      <c r="BX572" s="72"/>
      <c r="BY572" s="72"/>
      <c r="BZ572" s="72"/>
      <c r="CA572" s="72"/>
      <c r="CB572" s="72"/>
      <c r="CC572" s="72"/>
      <c r="CD572" s="72"/>
      <c r="CE572" s="72"/>
      <c r="CF572" s="72"/>
      <c r="CG572" s="72"/>
      <c r="CH572" s="72"/>
      <c r="CI572" s="72"/>
      <c r="CJ572" s="72"/>
      <c r="CK572" s="72"/>
      <c r="CL572" s="72"/>
      <c r="CM572" s="72"/>
      <c r="CN572" s="72"/>
      <c r="CO572" s="72"/>
      <c r="CP572" s="72"/>
      <c r="CQ572" s="72"/>
      <c r="CR572" s="72"/>
    </row>
    <row r="573" spans="1:96" ht="12.75" customHeight="1">
      <c r="A573" s="46"/>
      <c r="B573" s="16" t="s">
        <v>928</v>
      </c>
      <c r="N573" s="1611" t="s">
        <v>119</v>
      </c>
      <c r="O573" s="1611"/>
      <c r="T573" s="46"/>
      <c r="U573" s="16" t="s">
        <v>928</v>
      </c>
      <c r="AG573" s="1611" t="s">
        <v>119</v>
      </c>
      <c r="AH573" s="1611"/>
      <c r="AM573" s="72"/>
      <c r="AN573" s="72"/>
      <c r="AO573" s="72"/>
      <c r="AP573" s="72"/>
      <c r="AQ573" s="72"/>
      <c r="AR573" s="72"/>
      <c r="AS573" s="72"/>
      <c r="AT573" s="72"/>
      <c r="AU573" s="72"/>
      <c r="AV573" s="72"/>
      <c r="AW573" s="72"/>
      <c r="AX573" s="72"/>
      <c r="AY573" s="72"/>
      <c r="AZ573" s="72"/>
      <c r="BA573" s="72"/>
      <c r="BB573" s="72"/>
      <c r="BC573" s="72"/>
      <c r="BD573" s="72"/>
      <c r="BE573" s="72"/>
      <c r="BF573" s="72"/>
      <c r="BG573" s="72"/>
      <c r="BH573" s="72"/>
      <c r="BI573" s="72"/>
      <c r="BJ573" s="72"/>
      <c r="BK573" s="72"/>
      <c r="BL573" s="72"/>
      <c r="BM573" s="72"/>
      <c r="BN573" s="72"/>
      <c r="BO573" s="72"/>
      <c r="BP573" s="72"/>
      <c r="BQ573" s="72"/>
      <c r="BR573" s="72"/>
      <c r="BS573" s="72"/>
      <c r="BT573" s="72"/>
      <c r="BU573" s="72"/>
      <c r="BV573" s="72"/>
      <c r="BW573" s="72"/>
      <c r="BX573" s="72"/>
      <c r="BY573" s="72"/>
      <c r="BZ573" s="72"/>
      <c r="CA573" s="72"/>
      <c r="CB573" s="72"/>
      <c r="CC573" s="72"/>
      <c r="CD573" s="72"/>
      <c r="CE573" s="72"/>
      <c r="CF573" s="72"/>
      <c r="CG573" s="72"/>
      <c r="CH573" s="72"/>
      <c r="CI573" s="72"/>
      <c r="CJ573" s="72"/>
      <c r="CK573" s="72"/>
      <c r="CL573" s="72"/>
      <c r="CM573" s="72"/>
      <c r="CN573" s="72"/>
      <c r="CO573" s="72"/>
      <c r="CP573" s="72"/>
      <c r="CQ573" s="72"/>
      <c r="CR573" s="72"/>
    </row>
    <row r="574" spans="1:96" ht="12.75" customHeight="1">
      <c r="AM574" s="72"/>
      <c r="AN574" s="72"/>
      <c r="AO574" s="72"/>
      <c r="AP574" s="72"/>
      <c r="AQ574" s="72"/>
      <c r="AR574" s="72"/>
      <c r="AS574" s="72"/>
      <c r="AT574" s="72"/>
      <c r="AU574" s="72"/>
      <c r="AV574" s="72"/>
      <c r="AW574" s="72"/>
      <c r="AX574" s="72"/>
      <c r="AY574" s="72"/>
      <c r="AZ574" s="72"/>
      <c r="BA574" s="72"/>
      <c r="BB574" s="72"/>
      <c r="BC574" s="72"/>
      <c r="BD574" s="72"/>
      <c r="BE574" s="72"/>
      <c r="BF574" s="72"/>
      <c r="BG574" s="72"/>
      <c r="BH574" s="72"/>
      <c r="BI574" s="72"/>
      <c r="BJ574" s="72"/>
      <c r="BK574" s="72"/>
      <c r="BL574" s="72"/>
      <c r="BM574" s="72"/>
      <c r="BN574" s="72"/>
      <c r="BO574" s="72"/>
      <c r="BP574" s="72"/>
      <c r="BQ574" s="72"/>
      <c r="BR574" s="72"/>
      <c r="BS574" s="72"/>
      <c r="BT574" s="72"/>
      <c r="BU574" s="72"/>
      <c r="BV574" s="72"/>
      <c r="BW574" s="72"/>
      <c r="BX574" s="72"/>
      <c r="BY574" s="72"/>
      <c r="BZ574" s="72"/>
      <c r="CA574" s="72"/>
      <c r="CB574" s="72"/>
      <c r="CC574" s="72"/>
      <c r="CD574" s="72"/>
      <c r="CE574" s="72"/>
      <c r="CF574" s="72"/>
      <c r="CG574" s="72"/>
      <c r="CH574" s="72"/>
      <c r="CI574" s="72"/>
      <c r="CJ574" s="72"/>
      <c r="CK574" s="72"/>
      <c r="CL574" s="72"/>
      <c r="CM574" s="72"/>
      <c r="CN574" s="72"/>
      <c r="CO574" s="72"/>
      <c r="CP574" s="72"/>
      <c r="CQ574" s="72"/>
      <c r="CR574" s="72"/>
    </row>
    <row r="575" spans="1:96" ht="12.75" customHeight="1">
      <c r="A575" s="101" t="s">
        <v>189</v>
      </c>
      <c r="B575" s="16" t="s">
        <v>93</v>
      </c>
      <c r="G575" s="1802" t="str">
        <f>C549</f>
        <v>Deferred Developer Fee</v>
      </c>
      <c r="H575" s="1802"/>
      <c r="I575" s="1802"/>
      <c r="J575" s="1802"/>
      <c r="K575" s="1802"/>
      <c r="L575" s="1802"/>
      <c r="M575" s="1802"/>
      <c r="N575" s="1802"/>
      <c r="O575" s="1802"/>
      <c r="P575" s="1802"/>
      <c r="Q575" s="1802"/>
      <c r="R575" s="1802"/>
      <c r="T575" s="101" t="s">
        <v>489</v>
      </c>
      <c r="U575" s="16" t="s">
        <v>93</v>
      </c>
      <c r="Z575" s="1802">
        <f>C550</f>
        <v>0</v>
      </c>
      <c r="AA575" s="1802"/>
      <c r="AB575" s="1802"/>
      <c r="AC575" s="1802"/>
      <c r="AD575" s="1802"/>
      <c r="AE575" s="1802"/>
      <c r="AF575" s="1802"/>
      <c r="AG575" s="1802"/>
      <c r="AH575" s="1802"/>
      <c r="AI575" s="1802"/>
      <c r="AJ575" s="1802"/>
      <c r="AK575" s="1802"/>
      <c r="AM575" s="72"/>
      <c r="AN575" s="72"/>
      <c r="AO575" s="72"/>
      <c r="AP575" s="72"/>
      <c r="AQ575" s="72"/>
      <c r="AR575" s="72"/>
      <c r="AS575" s="72"/>
      <c r="AT575" s="72"/>
      <c r="AU575" s="72"/>
      <c r="AV575" s="72"/>
      <c r="AW575" s="72"/>
      <c r="AX575" s="72"/>
      <c r="AY575" s="72"/>
      <c r="AZ575" s="72"/>
      <c r="BA575" s="72"/>
      <c r="BB575" s="72"/>
      <c r="BC575" s="72"/>
      <c r="BD575" s="72"/>
      <c r="BE575" s="72"/>
      <c r="BF575" s="72"/>
      <c r="BG575" s="72"/>
      <c r="BH575" s="72"/>
      <c r="BI575" s="72"/>
      <c r="BJ575" s="72"/>
      <c r="BK575" s="72"/>
      <c r="BL575" s="72"/>
      <c r="BM575" s="72"/>
      <c r="BN575" s="72"/>
      <c r="BO575" s="72"/>
      <c r="BP575" s="72"/>
      <c r="BQ575" s="72"/>
      <c r="BR575" s="72"/>
      <c r="BS575" s="72"/>
      <c r="BT575" s="72"/>
      <c r="BU575" s="72"/>
      <c r="BV575" s="72"/>
      <c r="BW575" s="72"/>
      <c r="BX575" s="72"/>
      <c r="BY575" s="72"/>
      <c r="BZ575" s="72"/>
      <c r="CA575" s="72"/>
      <c r="CB575" s="72"/>
      <c r="CC575" s="72"/>
      <c r="CD575" s="72"/>
      <c r="CE575" s="72"/>
      <c r="CF575" s="72"/>
      <c r="CG575" s="72"/>
      <c r="CH575" s="72"/>
      <c r="CI575" s="72"/>
      <c r="CJ575" s="72"/>
      <c r="CK575" s="72"/>
      <c r="CL575" s="72"/>
      <c r="CM575" s="72"/>
      <c r="CN575" s="72"/>
      <c r="CO575" s="72"/>
      <c r="CP575" s="72"/>
      <c r="CQ575" s="72"/>
      <c r="CR575" s="72"/>
    </row>
    <row r="576" spans="1:96" ht="12.75" customHeight="1">
      <c r="A576" s="46"/>
      <c r="B576" s="16" t="s">
        <v>422</v>
      </c>
      <c r="G576" s="1597" t="s">
        <v>2392</v>
      </c>
      <c r="H576" s="1599"/>
      <c r="I576" s="1599"/>
      <c r="J576" s="1599"/>
      <c r="K576" s="1599"/>
      <c r="L576" s="1599"/>
      <c r="M576" s="1599"/>
      <c r="N576" s="1599"/>
      <c r="O576" s="1599"/>
      <c r="P576" s="1599"/>
      <c r="Q576" s="1599"/>
      <c r="R576" s="1599"/>
      <c r="T576" s="46"/>
      <c r="U576" s="16" t="s">
        <v>422</v>
      </c>
      <c r="Z576" s="1599"/>
      <c r="AA576" s="1599"/>
      <c r="AB576" s="1599"/>
      <c r="AC576" s="1599"/>
      <c r="AD576" s="1599"/>
      <c r="AE576" s="1599"/>
      <c r="AF576" s="1599"/>
      <c r="AG576" s="1599"/>
      <c r="AH576" s="1599"/>
      <c r="AI576" s="1599"/>
      <c r="AJ576" s="1599"/>
      <c r="AK576" s="1599"/>
      <c r="AM576" s="72"/>
      <c r="AN576" s="72"/>
      <c r="AO576" s="72"/>
      <c r="AP576" s="72"/>
      <c r="AQ576" s="72"/>
      <c r="AR576" s="72"/>
      <c r="AS576" s="72"/>
      <c r="AT576" s="72"/>
      <c r="AU576" s="72"/>
      <c r="AV576" s="72"/>
      <c r="AW576" s="72"/>
      <c r="AX576" s="72"/>
      <c r="AY576" s="72"/>
      <c r="AZ576" s="72"/>
      <c r="BA576" s="72"/>
      <c r="BB576" s="72"/>
      <c r="BC576" s="72"/>
      <c r="BD576" s="72"/>
      <c r="BE576" s="72"/>
      <c r="BF576" s="72"/>
      <c r="BG576" s="72"/>
      <c r="BH576" s="72"/>
      <c r="BI576" s="72"/>
      <c r="BJ576" s="72"/>
      <c r="BK576" s="72"/>
      <c r="BL576" s="72"/>
      <c r="BM576" s="72"/>
      <c r="BN576" s="72"/>
      <c r="BO576" s="72"/>
      <c r="BP576" s="72"/>
      <c r="BQ576" s="72"/>
      <c r="BR576" s="72"/>
      <c r="BS576" s="72"/>
      <c r="BT576" s="72"/>
      <c r="BU576" s="72"/>
      <c r="BV576" s="72"/>
      <c r="BW576" s="72"/>
      <c r="BX576" s="72"/>
      <c r="BY576" s="72"/>
      <c r="BZ576" s="72"/>
      <c r="CA576" s="72"/>
      <c r="CB576" s="72"/>
      <c r="CC576" s="72"/>
      <c r="CD576" s="72"/>
      <c r="CE576" s="72"/>
      <c r="CF576" s="72"/>
      <c r="CG576" s="72"/>
      <c r="CH576" s="72"/>
      <c r="CI576" s="72"/>
      <c r="CJ576" s="72"/>
      <c r="CK576" s="72"/>
      <c r="CL576" s="72"/>
      <c r="CM576" s="72"/>
      <c r="CN576" s="72"/>
      <c r="CO576" s="72"/>
      <c r="CP576" s="72"/>
      <c r="CQ576" s="72"/>
      <c r="CR576" s="72"/>
    </row>
    <row r="577" spans="1:112" ht="12.75" customHeight="1">
      <c r="A577" s="46"/>
      <c r="B577" s="16" t="s">
        <v>485</v>
      </c>
      <c r="G577" s="1597" t="s">
        <v>454</v>
      </c>
      <c r="H577" s="1599"/>
      <c r="I577" s="1599"/>
      <c r="J577" s="1599"/>
      <c r="K577" s="1599"/>
      <c r="L577" s="1599"/>
      <c r="M577" s="1599"/>
      <c r="N577" s="1599"/>
      <c r="O577" s="1599"/>
      <c r="P577" s="1599"/>
      <c r="Q577" s="1599"/>
      <c r="R577" s="1599"/>
      <c r="T577" s="46"/>
      <c r="U577" s="16" t="s">
        <v>485</v>
      </c>
      <c r="Z577" s="1724"/>
      <c r="AA577" s="1724"/>
      <c r="AB577" s="1724"/>
      <c r="AC577" s="1724"/>
      <c r="AD577" s="1724"/>
      <c r="AE577" s="1724"/>
      <c r="AF577" s="1724"/>
      <c r="AG577" s="1724"/>
      <c r="AH577" s="1724"/>
      <c r="AI577" s="1724"/>
      <c r="AJ577" s="1724"/>
      <c r="AK577" s="1724"/>
      <c r="AM577" s="72"/>
      <c r="AN577" s="72"/>
      <c r="AO577" s="72"/>
      <c r="AP577" s="72"/>
      <c r="AQ577" s="72"/>
      <c r="AR577" s="72"/>
      <c r="AS577" s="72"/>
      <c r="AT577" s="72"/>
      <c r="AU577" s="72"/>
      <c r="AV577" s="72"/>
      <c r="AW577" s="72"/>
      <c r="AX577" s="72"/>
      <c r="AY577" s="72"/>
      <c r="AZ577" s="72"/>
      <c r="BA577" s="72"/>
      <c r="BB577" s="72"/>
      <c r="BC577" s="72"/>
      <c r="BD577" s="72"/>
      <c r="BE577" s="72"/>
      <c r="BF577" s="72"/>
      <c r="BG577" s="72"/>
      <c r="BH577" s="72"/>
      <c r="BI577" s="72"/>
      <c r="BJ577" s="72"/>
      <c r="BK577" s="72"/>
      <c r="BL577" s="72"/>
      <c r="BM577" s="72"/>
      <c r="BN577" s="72"/>
      <c r="BO577" s="72"/>
      <c r="BP577" s="72"/>
      <c r="BQ577" s="72"/>
      <c r="BR577" s="72"/>
      <c r="BS577" s="72"/>
      <c r="BT577" s="72"/>
      <c r="BU577" s="72"/>
      <c r="BV577" s="72"/>
      <c r="BW577" s="72"/>
      <c r="BX577" s="72"/>
      <c r="BY577" s="72"/>
      <c r="BZ577" s="72"/>
      <c r="CA577" s="72"/>
      <c r="CB577" s="72"/>
      <c r="CC577" s="72"/>
      <c r="CD577" s="72"/>
      <c r="CE577" s="72"/>
      <c r="CF577" s="72"/>
      <c r="CG577" s="72"/>
      <c r="CH577" s="72"/>
      <c r="CI577" s="72"/>
      <c r="CJ577" s="72"/>
      <c r="CK577" s="72"/>
      <c r="CL577" s="72"/>
      <c r="CM577" s="72"/>
      <c r="CN577" s="72"/>
      <c r="CO577" s="72"/>
      <c r="CP577" s="72"/>
      <c r="CQ577" s="72"/>
      <c r="CR577" s="72"/>
    </row>
    <row r="578" spans="1:112" ht="12.75">
      <c r="A578" s="46"/>
      <c r="B578" s="16" t="s">
        <v>925</v>
      </c>
      <c r="G578" s="1597" t="s">
        <v>2393</v>
      </c>
      <c r="H578" s="1599"/>
      <c r="I578" s="1599"/>
      <c r="J578" s="1599"/>
      <c r="K578" s="1599"/>
      <c r="L578" s="1599"/>
      <c r="M578" s="1599"/>
      <c r="N578" s="1599"/>
      <c r="O578" s="1599"/>
      <c r="P578" s="1599"/>
      <c r="Q578" s="1599"/>
      <c r="R578" s="1599"/>
      <c r="T578" s="46"/>
      <c r="U578" s="16" t="s">
        <v>925</v>
      </c>
      <c r="Z578" s="1724"/>
      <c r="AA578" s="1724"/>
      <c r="AB578" s="1724"/>
      <c r="AC578" s="1724"/>
      <c r="AD578" s="1724"/>
      <c r="AE578" s="1724"/>
      <c r="AF578" s="1724"/>
      <c r="AG578" s="1724"/>
      <c r="AH578" s="1724"/>
      <c r="AI578" s="1724"/>
      <c r="AJ578" s="1724"/>
      <c r="AK578" s="1724"/>
      <c r="AM578" s="72"/>
      <c r="AN578" s="72"/>
      <c r="AO578" s="72"/>
      <c r="AP578" s="72"/>
      <c r="AQ578" s="72"/>
      <c r="AR578" s="72"/>
      <c r="AS578" s="72"/>
      <c r="AT578" s="72"/>
      <c r="AU578" s="72"/>
      <c r="AV578" s="72"/>
      <c r="AW578" s="72"/>
      <c r="AX578" s="72"/>
      <c r="AY578" s="72"/>
      <c r="AZ578" s="72"/>
      <c r="BA578" s="72"/>
      <c r="BB578" s="72"/>
      <c r="BC578" s="72"/>
      <c r="BD578" s="72"/>
      <c r="BE578" s="72"/>
      <c r="BF578" s="72"/>
      <c r="BG578" s="72"/>
      <c r="BH578" s="72"/>
      <c r="BI578" s="72"/>
      <c r="BJ578" s="72"/>
      <c r="BK578" s="72"/>
      <c r="BL578" s="72"/>
      <c r="BM578" s="72"/>
      <c r="BN578" s="72"/>
      <c r="BO578" s="72"/>
      <c r="BP578" s="72"/>
      <c r="BQ578" s="72"/>
      <c r="BR578" s="72"/>
      <c r="BS578" s="72"/>
      <c r="BT578" s="72"/>
      <c r="BU578" s="72"/>
      <c r="BV578" s="72"/>
      <c r="BW578" s="72"/>
      <c r="BX578" s="72"/>
      <c r="BY578" s="72"/>
      <c r="BZ578" s="72"/>
      <c r="CA578" s="72"/>
      <c r="CB578" s="72"/>
      <c r="CC578" s="72"/>
      <c r="CD578" s="72"/>
      <c r="CE578" s="72"/>
      <c r="CF578" s="72"/>
      <c r="CG578" s="72"/>
      <c r="CH578" s="72"/>
      <c r="CI578" s="72"/>
      <c r="CJ578" s="72"/>
      <c r="CK578" s="72"/>
      <c r="CL578" s="72"/>
      <c r="CM578" s="72"/>
      <c r="CN578" s="72"/>
      <c r="CO578" s="72"/>
      <c r="CP578" s="72"/>
      <c r="CQ578" s="72"/>
      <c r="CR578" s="72"/>
    </row>
    <row r="579" spans="1:112" ht="12.75">
      <c r="A579" s="46"/>
      <c r="B579" s="16" t="s">
        <v>724</v>
      </c>
      <c r="G579" s="1595" t="s">
        <v>2321</v>
      </c>
      <c r="H579" s="1595"/>
      <c r="I579" s="1595"/>
      <c r="J579" s="1595"/>
      <c r="K579" s="1595"/>
      <c r="L579" s="1595"/>
      <c r="O579" s="161" t="s">
        <v>908</v>
      </c>
      <c r="P579" s="1600">
        <v>107</v>
      </c>
      <c r="Q579" s="1600"/>
      <c r="R579" s="1600"/>
      <c r="T579" s="46"/>
      <c r="U579" s="16" t="s">
        <v>724</v>
      </c>
      <c r="Z579" s="1613"/>
      <c r="AA579" s="1613"/>
      <c r="AB579" s="1613"/>
      <c r="AC579" s="1613"/>
      <c r="AD579" s="1613"/>
      <c r="AE579" s="1613"/>
      <c r="AH579" s="161" t="s">
        <v>908</v>
      </c>
      <c r="AI579" s="1600"/>
      <c r="AJ579" s="1600"/>
      <c r="AK579" s="1600"/>
      <c r="AM579" s="72"/>
      <c r="AN579" s="72"/>
      <c r="AO579" s="72"/>
      <c r="AP579" s="72"/>
      <c r="AQ579" s="72"/>
      <c r="AR579" s="72"/>
      <c r="AS579" s="72"/>
      <c r="AT579" s="72"/>
      <c r="AU579" s="72"/>
      <c r="AV579" s="72"/>
      <c r="AW579" s="72"/>
      <c r="AX579" s="72"/>
      <c r="AY579" s="72"/>
      <c r="AZ579" s="72"/>
      <c r="BA579" s="72"/>
      <c r="BB579" s="72"/>
      <c r="BC579" s="72"/>
      <c r="BD579" s="72"/>
      <c r="BE579" s="72"/>
      <c r="BF579" s="72"/>
      <c r="BG579" s="72"/>
      <c r="BH579" s="72"/>
      <c r="BI579" s="72"/>
      <c r="BJ579" s="72"/>
      <c r="BK579" s="72"/>
      <c r="BL579" s="72"/>
      <c r="BM579" s="72"/>
      <c r="BN579" s="72"/>
      <c r="BO579" s="72"/>
      <c r="BP579" s="72"/>
      <c r="BQ579" s="72"/>
      <c r="BR579" s="72"/>
      <c r="BS579" s="72"/>
      <c r="BT579" s="72"/>
      <c r="BU579" s="72"/>
      <c r="BV579" s="72"/>
      <c r="BW579" s="72"/>
      <c r="BX579" s="72"/>
      <c r="BY579" s="72"/>
      <c r="BZ579" s="72"/>
      <c r="CA579" s="72"/>
      <c r="CB579" s="72"/>
      <c r="CC579" s="72"/>
      <c r="CD579" s="72"/>
      <c r="CE579" s="72"/>
      <c r="CF579" s="72"/>
      <c r="CG579" s="72"/>
      <c r="CH579" s="72"/>
      <c r="CI579" s="72"/>
      <c r="CJ579" s="72"/>
      <c r="CK579" s="72"/>
      <c r="CL579" s="72"/>
      <c r="CM579" s="72"/>
      <c r="CN579" s="72"/>
      <c r="CO579" s="72"/>
      <c r="CP579" s="72"/>
      <c r="CQ579" s="72"/>
      <c r="CR579" s="72"/>
    </row>
    <row r="580" spans="1:112" ht="12.75">
      <c r="A580" s="46"/>
      <c r="B580" s="16" t="s">
        <v>926</v>
      </c>
      <c r="H580" s="1599" t="s">
        <v>2395</v>
      </c>
      <c r="I580" s="1599"/>
      <c r="J580" s="1599"/>
      <c r="K580" s="1599"/>
      <c r="L580" s="1599"/>
      <c r="M580" s="1599"/>
      <c r="N580" s="1599"/>
      <c r="O580" s="1599"/>
      <c r="P580" s="1599"/>
      <c r="Q580" s="1599"/>
      <c r="R580" s="1599"/>
      <c r="T580" s="46"/>
      <c r="U580" s="16" t="s">
        <v>926</v>
      </c>
      <c r="AA580" s="1599"/>
      <c r="AB580" s="1599"/>
      <c r="AC580" s="1599"/>
      <c r="AD580" s="1599"/>
      <c r="AE580" s="1599"/>
      <c r="AF580" s="1599"/>
      <c r="AG580" s="1599"/>
      <c r="AH580" s="1599"/>
      <c r="AI580" s="1599"/>
      <c r="AJ580" s="1599"/>
      <c r="AK580" s="1599"/>
      <c r="AM580" s="72"/>
      <c r="AN580" s="72"/>
      <c r="AO580" s="72"/>
      <c r="AP580" s="72"/>
      <c r="AQ580" s="72"/>
      <c r="AR580" s="72"/>
      <c r="AS580" s="72"/>
      <c r="AT580" s="72"/>
      <c r="AU580" s="72"/>
      <c r="AV580" s="72"/>
      <c r="AW580" s="72"/>
      <c r="AX580" s="72"/>
      <c r="AY580" s="72"/>
      <c r="AZ580" s="72"/>
      <c r="BA580" s="72"/>
      <c r="BB580" s="72"/>
      <c r="BC580" s="72"/>
      <c r="BD580" s="72"/>
      <c r="BE580" s="72"/>
      <c r="BF580" s="72"/>
      <c r="BG580" s="72"/>
      <c r="BH580" s="72"/>
      <c r="BI580" s="72"/>
      <c r="BJ580" s="72"/>
      <c r="BK580" s="72"/>
      <c r="BL580" s="72"/>
      <c r="BM580" s="72"/>
      <c r="BN580" s="72"/>
      <c r="BO580" s="72"/>
      <c r="BP580" s="72"/>
      <c r="BQ580" s="72"/>
      <c r="BR580" s="72"/>
      <c r="BS580" s="72"/>
      <c r="BT580" s="72"/>
      <c r="BU580" s="72"/>
      <c r="BV580" s="72"/>
      <c r="BW580" s="72"/>
      <c r="BX580" s="72"/>
      <c r="BY580" s="72"/>
      <c r="BZ580" s="72"/>
      <c r="CA580" s="72"/>
      <c r="CB580" s="72"/>
      <c r="CC580" s="72"/>
      <c r="CD580" s="72"/>
      <c r="CE580" s="72"/>
      <c r="CF580" s="72"/>
      <c r="CG580" s="72"/>
      <c r="CH580" s="72"/>
      <c r="CI580" s="72"/>
      <c r="CJ580" s="72"/>
      <c r="CK580" s="72"/>
      <c r="CL580" s="72"/>
      <c r="CM580" s="72"/>
      <c r="CN580" s="72"/>
      <c r="CO580" s="72"/>
      <c r="CP580" s="72"/>
      <c r="CQ580" s="72"/>
      <c r="CR580" s="72"/>
    </row>
    <row r="581" spans="1:112" ht="12.75">
      <c r="A581" s="46"/>
      <c r="B581" s="16" t="s">
        <v>928</v>
      </c>
      <c r="N581" s="1611" t="s">
        <v>119</v>
      </c>
      <c r="O581" s="1611"/>
      <c r="T581" s="46"/>
      <c r="U581" s="16" t="s">
        <v>928</v>
      </c>
      <c r="AG581" s="1611" t="s">
        <v>537</v>
      </c>
      <c r="AH581" s="1611"/>
      <c r="AM581" s="72"/>
      <c r="AN581" s="72"/>
      <c r="AO581" s="72"/>
      <c r="AP581" s="72"/>
      <c r="AQ581" s="72"/>
      <c r="AR581" s="72"/>
      <c r="AS581" s="72"/>
      <c r="AT581" s="72"/>
      <c r="AU581" s="72"/>
      <c r="AV581" s="72"/>
      <c r="AW581" s="72"/>
      <c r="AX581" s="72"/>
      <c r="AY581" s="72"/>
      <c r="AZ581" s="72"/>
      <c r="BA581" s="72"/>
      <c r="BB581" s="72"/>
      <c r="BC581" s="72"/>
      <c r="BD581" s="72"/>
      <c r="BE581" s="72"/>
      <c r="BF581" s="72"/>
      <c r="BG581" s="72"/>
      <c r="BH581" s="72"/>
      <c r="BI581" s="72"/>
      <c r="BJ581" s="72"/>
      <c r="BK581" s="72"/>
      <c r="BL581" s="72"/>
      <c r="BM581" s="72"/>
      <c r="BN581" s="72"/>
      <c r="BO581" s="72"/>
      <c r="BP581" s="72"/>
      <c r="BQ581" s="72"/>
      <c r="BR581" s="72"/>
      <c r="BS581" s="72"/>
      <c r="BT581" s="72"/>
      <c r="BU581" s="72"/>
      <c r="BV581" s="72"/>
      <c r="BW581" s="72"/>
      <c r="BX581" s="72"/>
      <c r="BY581" s="72"/>
      <c r="BZ581" s="72"/>
      <c r="CA581" s="72"/>
      <c r="CB581" s="72"/>
      <c r="CC581" s="72"/>
      <c r="CD581" s="72"/>
      <c r="CE581" s="72"/>
      <c r="CF581" s="72"/>
      <c r="CG581" s="72"/>
      <c r="CH581" s="72"/>
      <c r="CI581" s="72"/>
      <c r="CJ581" s="72"/>
      <c r="CK581" s="72"/>
      <c r="CL581" s="72"/>
      <c r="CM581" s="72"/>
      <c r="CN581" s="72"/>
      <c r="CO581" s="72"/>
      <c r="CP581" s="72"/>
      <c r="CQ581" s="72"/>
      <c r="CR581" s="72"/>
    </row>
    <row r="582" spans="1:112" ht="12.75" customHeight="1">
      <c r="AM582" s="72"/>
      <c r="AN582" s="72"/>
      <c r="AO582" s="72"/>
      <c r="AP582" s="72"/>
      <c r="AQ582" s="72"/>
      <c r="AR582" s="72"/>
      <c r="AS582" s="72"/>
      <c r="AT582" s="72"/>
      <c r="AU582" s="72"/>
      <c r="AV582" s="72"/>
      <c r="AW582" s="72"/>
      <c r="AX582" s="72"/>
      <c r="AY582" s="72"/>
      <c r="AZ582" s="72"/>
      <c r="BA582" s="72"/>
      <c r="BB582" s="72"/>
      <c r="BC582" s="72"/>
      <c r="BD582" s="72"/>
      <c r="BE582" s="72"/>
      <c r="BF582" s="72"/>
      <c r="BG582" s="72"/>
      <c r="BH582" s="72"/>
      <c r="BI582" s="72"/>
      <c r="BJ582" s="72"/>
      <c r="BK582" s="72"/>
      <c r="BL582" s="72"/>
      <c r="BM582" s="72"/>
      <c r="BN582" s="72"/>
      <c r="BO582" s="72"/>
      <c r="BP582" s="72"/>
      <c r="BQ582" s="72"/>
      <c r="BR582" s="72"/>
      <c r="BS582" s="72"/>
      <c r="BT582" s="72"/>
      <c r="BU582" s="72"/>
      <c r="BV582" s="72"/>
      <c r="BW582" s="72"/>
      <c r="BX582" s="72"/>
      <c r="BY582" s="72"/>
      <c r="BZ582" s="72"/>
      <c r="CA582" s="72"/>
      <c r="CB582" s="72"/>
      <c r="CC582" s="72"/>
      <c r="CD582" s="72"/>
      <c r="CE582" s="72"/>
      <c r="CF582" s="72"/>
      <c r="CG582" s="72"/>
      <c r="CH582" s="72"/>
      <c r="CI582" s="72"/>
      <c r="CJ582" s="72"/>
      <c r="CK582" s="72"/>
      <c r="CL582" s="72"/>
      <c r="CM582" s="72"/>
      <c r="CN582" s="72"/>
      <c r="CO582" s="72"/>
      <c r="CP582" s="72"/>
      <c r="CQ582" s="72"/>
      <c r="CR582" s="72"/>
    </row>
    <row r="583" spans="1:112" ht="12.75">
      <c r="A583" s="101" t="s">
        <v>818</v>
      </c>
      <c r="B583" s="16" t="s">
        <v>93</v>
      </c>
      <c r="G583" s="1802">
        <f>C551</f>
        <v>0</v>
      </c>
      <c r="H583" s="1802"/>
      <c r="I583" s="1802"/>
      <c r="J583" s="1802"/>
      <c r="K583" s="1802"/>
      <c r="L583" s="1802"/>
      <c r="M583" s="1802"/>
      <c r="N583" s="1802"/>
      <c r="O583" s="1802"/>
      <c r="P583" s="1802"/>
      <c r="Q583" s="1802"/>
      <c r="R583" s="1802"/>
      <c r="T583" s="101" t="s">
        <v>819</v>
      </c>
      <c r="U583" s="16" t="s">
        <v>93</v>
      </c>
      <c r="Z583" s="1802">
        <f>C552</f>
        <v>0</v>
      </c>
      <c r="AA583" s="1802"/>
      <c r="AB583" s="1802"/>
      <c r="AC583" s="1802"/>
      <c r="AD583" s="1802"/>
      <c r="AE583" s="1802"/>
      <c r="AF583" s="1802"/>
      <c r="AG583" s="1802"/>
      <c r="AH583" s="1802"/>
      <c r="AI583" s="1802"/>
      <c r="AJ583" s="1802"/>
      <c r="AK583" s="1802"/>
      <c r="AM583" s="72"/>
      <c r="AN583" s="72"/>
      <c r="AO583" s="72"/>
      <c r="AP583" s="72"/>
      <c r="AQ583" s="72"/>
      <c r="AR583" s="72"/>
      <c r="AS583" s="72"/>
      <c r="AT583" s="72"/>
      <c r="AU583" s="72"/>
      <c r="AV583" s="72"/>
      <c r="AW583" s="72"/>
      <c r="AX583" s="72"/>
      <c r="AY583" s="72"/>
      <c r="AZ583" s="72"/>
      <c r="BA583" s="72"/>
      <c r="BB583" s="72"/>
      <c r="BC583" s="72"/>
      <c r="BD583" s="72"/>
      <c r="BE583" s="72"/>
      <c r="BF583" s="72"/>
      <c r="BG583" s="72"/>
      <c r="BH583" s="72"/>
      <c r="BI583" s="72"/>
      <c r="BJ583" s="72"/>
      <c r="BK583" s="72"/>
      <c r="BL583" s="72"/>
      <c r="BM583" s="72"/>
      <c r="BN583" s="72"/>
      <c r="BO583" s="72"/>
      <c r="BP583" s="72"/>
      <c r="BQ583" s="72"/>
      <c r="BR583" s="72"/>
      <c r="BS583" s="72"/>
      <c r="BT583" s="72"/>
      <c r="BU583" s="72"/>
      <c r="BV583" s="72"/>
      <c r="BW583" s="72"/>
      <c r="BX583" s="72"/>
      <c r="BY583" s="72"/>
      <c r="BZ583" s="72"/>
      <c r="CA583" s="72"/>
      <c r="CB583" s="72"/>
      <c r="CC583" s="72"/>
      <c r="CD583" s="72"/>
      <c r="CE583" s="72"/>
      <c r="CF583" s="72"/>
      <c r="CG583" s="72"/>
      <c r="CH583" s="72"/>
      <c r="CI583" s="72"/>
      <c r="CJ583" s="72"/>
      <c r="CK583" s="72"/>
      <c r="CL583" s="72"/>
      <c r="CM583" s="72"/>
      <c r="CN583" s="72"/>
      <c r="CO583" s="72"/>
      <c r="CP583" s="72"/>
      <c r="CQ583" s="72"/>
      <c r="CR583" s="72"/>
    </row>
    <row r="584" spans="1:112" s="8" customFormat="1" ht="12.75" customHeight="1">
      <c r="A584" s="46"/>
      <c r="B584" s="16" t="s">
        <v>422</v>
      </c>
      <c r="C584" s="16"/>
      <c r="D584" s="16"/>
      <c r="E584" s="16"/>
      <c r="F584" s="16"/>
      <c r="G584" s="1599"/>
      <c r="H584" s="1599"/>
      <c r="I584" s="1599"/>
      <c r="J584" s="1599"/>
      <c r="K584" s="1599"/>
      <c r="L584" s="1599"/>
      <c r="M584" s="1599"/>
      <c r="N584" s="1599"/>
      <c r="O584" s="1599"/>
      <c r="P584" s="1599"/>
      <c r="Q584" s="1599"/>
      <c r="R584" s="1599"/>
      <c r="S584" s="16"/>
      <c r="T584" s="46"/>
      <c r="U584" s="16" t="s">
        <v>422</v>
      </c>
      <c r="V584" s="16"/>
      <c r="W584" s="16"/>
      <c r="X584" s="16"/>
      <c r="Y584" s="16"/>
      <c r="Z584" s="1599"/>
      <c r="AA584" s="1599"/>
      <c r="AB584" s="1599"/>
      <c r="AC584" s="1599"/>
      <c r="AD584" s="1599"/>
      <c r="AE584" s="1599"/>
      <c r="AF584" s="1599"/>
      <c r="AG584" s="1599"/>
      <c r="AH584" s="1599"/>
      <c r="AI584" s="1599"/>
      <c r="AJ584" s="1599"/>
      <c r="AK584" s="1599"/>
      <c r="AL584" s="16"/>
      <c r="AM584" s="72"/>
      <c r="AN584" s="72"/>
      <c r="AO584" s="72"/>
      <c r="AP584" s="72"/>
      <c r="AQ584" s="72"/>
      <c r="AR584" s="72"/>
      <c r="AS584" s="72"/>
      <c r="AT584" s="72"/>
      <c r="AU584" s="72"/>
      <c r="AV584" s="72"/>
      <c r="AW584" s="72"/>
      <c r="AX584" s="72"/>
      <c r="AY584" s="72"/>
      <c r="AZ584" s="72"/>
      <c r="BA584" s="72"/>
      <c r="BB584" s="72"/>
      <c r="BC584" s="72"/>
      <c r="BD584" s="72"/>
      <c r="BE584" s="72"/>
      <c r="BF584" s="72"/>
      <c r="BG584" s="72"/>
      <c r="BH584" s="72"/>
      <c r="BI584" s="72"/>
      <c r="BJ584" s="72"/>
      <c r="BK584" s="72"/>
      <c r="BL584" s="72"/>
      <c r="BM584" s="72"/>
      <c r="BN584" s="72"/>
      <c r="BO584" s="72"/>
      <c r="BP584" s="72"/>
      <c r="BQ584" s="72"/>
      <c r="BR584" s="72"/>
      <c r="BS584" s="72"/>
      <c r="BT584" s="72"/>
      <c r="BU584" s="72"/>
      <c r="BV584" s="72"/>
      <c r="BW584" s="72"/>
      <c r="BX584" s="72"/>
      <c r="BY584" s="72"/>
      <c r="BZ584" s="72"/>
      <c r="CA584" s="72"/>
      <c r="CB584" s="72"/>
      <c r="CC584" s="72"/>
      <c r="CD584" s="72"/>
      <c r="CE584" s="72"/>
      <c r="CF584" s="72"/>
      <c r="CG584" s="72"/>
      <c r="CH584" s="72"/>
      <c r="CI584" s="72"/>
      <c r="CJ584" s="72"/>
      <c r="CK584" s="72"/>
      <c r="CL584" s="72"/>
      <c r="CM584" s="72"/>
      <c r="CN584" s="72"/>
      <c r="CO584" s="72"/>
      <c r="CP584" s="72"/>
      <c r="CQ584" s="72"/>
      <c r="CR584" s="72"/>
    </row>
    <row r="585" spans="1:112" s="8" customFormat="1" ht="12.75">
      <c r="A585" s="46"/>
      <c r="B585" s="16" t="s">
        <v>485</v>
      </c>
      <c r="C585" s="16"/>
      <c r="D585" s="16"/>
      <c r="E585" s="16"/>
      <c r="F585" s="16"/>
      <c r="G585" s="1599"/>
      <c r="H585" s="1599"/>
      <c r="I585" s="1599"/>
      <c r="J585" s="1599"/>
      <c r="K585" s="1599"/>
      <c r="L585" s="1599"/>
      <c r="M585" s="1599"/>
      <c r="N585" s="1599"/>
      <c r="O585" s="1599"/>
      <c r="P585" s="1599"/>
      <c r="Q585" s="1599"/>
      <c r="R585" s="1599"/>
      <c r="S585" s="16"/>
      <c r="T585" s="46"/>
      <c r="U585" s="16" t="s">
        <v>485</v>
      </c>
      <c r="V585" s="16"/>
      <c r="W585" s="16"/>
      <c r="X585" s="16"/>
      <c r="Y585" s="16"/>
      <c r="Z585" s="1724"/>
      <c r="AA585" s="1724"/>
      <c r="AB585" s="1724"/>
      <c r="AC585" s="1724"/>
      <c r="AD585" s="1724"/>
      <c r="AE585" s="1724"/>
      <c r="AF585" s="1724"/>
      <c r="AG585" s="1724"/>
      <c r="AH585" s="1724"/>
      <c r="AI585" s="1724"/>
      <c r="AJ585" s="1724"/>
      <c r="AK585" s="1724"/>
      <c r="AL585" s="16"/>
      <c r="AM585" s="72"/>
      <c r="AN585" s="72"/>
      <c r="AO585" s="72"/>
      <c r="AP585" s="72"/>
      <c r="AQ585" s="72"/>
      <c r="AR585" s="72"/>
      <c r="AS585" s="72"/>
      <c r="AT585" s="72"/>
      <c r="AU585" s="72"/>
      <c r="AV585" s="72"/>
      <c r="AW585" s="72"/>
      <c r="AX585" s="72"/>
      <c r="AY585" s="72"/>
      <c r="AZ585" s="72"/>
      <c r="BA585" s="72" t="s">
        <v>957</v>
      </c>
      <c r="BB585" s="72"/>
      <c r="BC585" s="72"/>
      <c r="BD585" s="72"/>
      <c r="BE585" s="72"/>
      <c r="BF585" s="72"/>
      <c r="BG585" s="72"/>
      <c r="BH585" s="72"/>
      <c r="BI585" s="72"/>
      <c r="BJ585" s="72"/>
      <c r="BK585" s="72"/>
      <c r="BL585" s="72"/>
      <c r="BM585" s="72"/>
      <c r="BN585" s="72"/>
      <c r="BO585" s="72"/>
      <c r="BP585" s="72"/>
      <c r="BQ585" s="72"/>
      <c r="BR585" s="72"/>
      <c r="BS585" s="72"/>
      <c r="BT585" s="72"/>
      <c r="BU585" s="72"/>
      <c r="BV585" s="72"/>
      <c r="BW585" s="72"/>
      <c r="BX585" s="72"/>
      <c r="BY585" s="72"/>
      <c r="BZ585" s="72"/>
      <c r="CA585" s="72"/>
      <c r="CB585" s="72"/>
      <c r="CC585" s="72"/>
      <c r="CD585" s="72"/>
      <c r="CE585" s="72" t="s">
        <v>995</v>
      </c>
      <c r="CF585" s="72"/>
      <c r="CG585" s="72"/>
      <c r="CH585" s="72"/>
      <c r="CI585" s="72"/>
      <c r="CJ585" s="72"/>
      <c r="CK585" s="72"/>
      <c r="CL585" s="72"/>
      <c r="CM585" s="72"/>
      <c r="CN585" s="72"/>
      <c r="CO585" s="72"/>
      <c r="CP585" s="72"/>
      <c r="CQ585" s="72"/>
      <c r="CR585" s="72"/>
      <c r="CS585" s="72"/>
      <c r="CT585" s="72"/>
      <c r="CU585" s="72"/>
      <c r="CV585" s="72"/>
      <c r="CW585" s="72"/>
      <c r="CX585" s="72"/>
      <c r="CY585" s="72"/>
      <c r="CZ585" s="72"/>
      <c r="DA585" s="72"/>
      <c r="DB585" s="72"/>
      <c r="DC585" s="72"/>
      <c r="DD585" s="72"/>
      <c r="DE585" s="72"/>
      <c r="DF585" s="72"/>
      <c r="DG585" s="72"/>
      <c r="DH585" s="72"/>
    </row>
    <row r="586" spans="1:112" s="8" customFormat="1" ht="12.75">
      <c r="A586" s="46"/>
      <c r="B586" s="16" t="s">
        <v>925</v>
      </c>
      <c r="C586" s="16"/>
      <c r="D586" s="16"/>
      <c r="E586" s="16"/>
      <c r="F586" s="16"/>
      <c r="G586" s="1599"/>
      <c r="H586" s="1599"/>
      <c r="I586" s="1599"/>
      <c r="J586" s="1599"/>
      <c r="K586" s="1599"/>
      <c r="L586" s="1599"/>
      <c r="M586" s="1599"/>
      <c r="N586" s="1599"/>
      <c r="O586" s="1599"/>
      <c r="P586" s="1599"/>
      <c r="Q586" s="1599"/>
      <c r="R586" s="1599"/>
      <c r="S586" s="16"/>
      <c r="T586" s="46"/>
      <c r="U586" s="16" t="s">
        <v>925</v>
      </c>
      <c r="V586" s="16"/>
      <c r="W586" s="16"/>
      <c r="X586" s="16"/>
      <c r="Y586" s="16"/>
      <c r="Z586" s="1724"/>
      <c r="AA586" s="1724"/>
      <c r="AB586" s="1724"/>
      <c r="AC586" s="1724"/>
      <c r="AD586" s="1724"/>
      <c r="AE586" s="1724"/>
      <c r="AF586" s="1724"/>
      <c r="AG586" s="1724"/>
      <c r="AH586" s="1724"/>
      <c r="AI586" s="1724"/>
      <c r="AJ586" s="1724"/>
      <c r="AK586" s="1724"/>
      <c r="AL586" s="16"/>
      <c r="AM586" s="8" t="s">
        <v>496</v>
      </c>
      <c r="AN586" s="72"/>
      <c r="AO586" s="72"/>
      <c r="AP586" s="72"/>
      <c r="AQ586" s="72"/>
      <c r="AR586" s="351" t="s">
        <v>397</v>
      </c>
      <c r="AS586" s="352"/>
      <c r="AT586" s="1727"/>
      <c r="AU586" s="1728"/>
      <c r="AV586" s="351" t="s">
        <v>398</v>
      </c>
      <c r="AW586" s="352"/>
      <c r="AX586" s="1727"/>
      <c r="AY586" s="1728"/>
      <c r="AZ586" s="72"/>
      <c r="BA586" s="1750" t="s">
        <v>474</v>
      </c>
      <c r="BB586" s="1750"/>
      <c r="BC586" s="1750"/>
      <c r="BD586" s="1750"/>
      <c r="BE586" s="1750"/>
      <c r="BF586" s="1750" t="s">
        <v>497</v>
      </c>
      <c r="BG586" s="1750"/>
      <c r="BH586" s="1750"/>
      <c r="BI586" s="1750"/>
      <c r="BJ586" s="1750"/>
      <c r="BK586" s="1750" t="s">
        <v>861</v>
      </c>
      <c r="BL586" s="1750"/>
      <c r="BM586" s="1750"/>
      <c r="BN586" s="1750"/>
      <c r="BO586" s="1750"/>
      <c r="BP586" s="1750" t="s">
        <v>862</v>
      </c>
      <c r="BQ586" s="1750"/>
      <c r="BR586" s="1750"/>
      <c r="BS586" s="1750"/>
      <c r="BT586" s="1750"/>
      <c r="BU586" s="1750" t="s">
        <v>875</v>
      </c>
      <c r="BV586" s="1750"/>
      <c r="BW586" s="1750"/>
      <c r="BX586" s="1750"/>
      <c r="BY586" s="1750"/>
      <c r="BZ586" s="1750" t="s">
        <v>388</v>
      </c>
      <c r="CA586" s="1750"/>
      <c r="CB586" s="1750"/>
      <c r="CC586" s="1750"/>
      <c r="CD586" s="1750"/>
      <c r="CE586" s="1750" t="s">
        <v>474</v>
      </c>
      <c r="CF586" s="1750"/>
      <c r="CG586" s="1750"/>
      <c r="CH586" s="1750"/>
      <c r="CI586" s="1750"/>
      <c r="CJ586" s="1750" t="s">
        <v>497</v>
      </c>
      <c r="CK586" s="1750"/>
      <c r="CL586" s="1750"/>
      <c r="CM586" s="1750"/>
      <c r="CN586" s="1750"/>
      <c r="CO586" s="1750" t="s">
        <v>861</v>
      </c>
      <c r="CP586" s="1750"/>
      <c r="CQ586" s="1750"/>
      <c r="CR586" s="1750"/>
      <c r="CS586" s="1750"/>
      <c r="CT586" s="1750" t="s">
        <v>862</v>
      </c>
      <c r="CU586" s="1750"/>
      <c r="CV586" s="1750"/>
      <c r="CW586" s="1750"/>
      <c r="CX586" s="1750"/>
      <c r="CY586" s="1750" t="s">
        <v>875</v>
      </c>
      <c r="CZ586" s="1750"/>
      <c r="DA586" s="1750"/>
      <c r="DB586" s="1750"/>
      <c r="DC586" s="1750"/>
      <c r="DD586" s="1750" t="s">
        <v>388</v>
      </c>
      <c r="DE586" s="1750"/>
      <c r="DF586" s="1750"/>
      <c r="DG586" s="1750"/>
      <c r="DH586" s="1750"/>
    </row>
    <row r="587" spans="1:112" s="8" customFormat="1" ht="12.75">
      <c r="A587" s="46"/>
      <c r="B587" s="16" t="s">
        <v>724</v>
      </c>
      <c r="C587" s="16"/>
      <c r="D587" s="16"/>
      <c r="E587" s="16"/>
      <c r="F587" s="16"/>
      <c r="G587" s="1613"/>
      <c r="H587" s="1613"/>
      <c r="I587" s="1613"/>
      <c r="J587" s="1613"/>
      <c r="K587" s="1613"/>
      <c r="L587" s="1613"/>
      <c r="M587" s="16"/>
      <c r="N587" s="16"/>
      <c r="O587" s="161" t="s">
        <v>908</v>
      </c>
      <c r="P587" s="1600"/>
      <c r="Q587" s="1600"/>
      <c r="R587" s="1600"/>
      <c r="S587" s="16"/>
      <c r="T587" s="46"/>
      <c r="U587" s="16" t="s">
        <v>724</v>
      </c>
      <c r="V587" s="16"/>
      <c r="W587" s="16"/>
      <c r="X587" s="16"/>
      <c r="Y587" s="16"/>
      <c r="Z587" s="1613"/>
      <c r="AA587" s="1613"/>
      <c r="AB587" s="1613"/>
      <c r="AC587" s="1613"/>
      <c r="AD587" s="1613"/>
      <c r="AE587" s="1613"/>
      <c r="AF587" s="16"/>
      <c r="AG587" s="16"/>
      <c r="AH587" s="161" t="s">
        <v>908</v>
      </c>
      <c r="AI587" s="1600"/>
      <c r="AJ587" s="1600"/>
      <c r="AK587" s="1600"/>
      <c r="AL587" s="16"/>
      <c r="AM587" s="8" t="s">
        <v>497</v>
      </c>
      <c r="AN587" s="72"/>
      <c r="AO587" s="72"/>
      <c r="AP587" s="72"/>
      <c r="AQ587" s="72"/>
      <c r="AR587" s="1755">
        <f t="shared" ref="AR587:AR611" si="0">IF(AND(AD691&lt;=0.5,AD691&gt;=0.36),1,0)</f>
        <v>0</v>
      </c>
      <c r="AS587" s="1756"/>
      <c r="AT587" s="1727">
        <f t="shared" ref="AT587:AT611" si="1">IF(AR587=1,G691,0)</f>
        <v>0</v>
      </c>
      <c r="AU587" s="1728"/>
      <c r="AV587" s="1755">
        <f t="shared" ref="AV587:AV611" si="2">IF(AND(AD691&lt;=0.35,AD691&gt;0),1,0)</f>
        <v>1</v>
      </c>
      <c r="AW587" s="1756"/>
      <c r="AX587" s="1727">
        <f t="shared" ref="AX587:AX611" si="3">IF(AV587=1,G691,0)</f>
        <v>20</v>
      </c>
      <c r="AY587" s="1728"/>
      <c r="AZ587" s="72"/>
      <c r="BA587" s="1751">
        <f t="shared" ref="BA587:BA611" si="4">IF(B691="SRO/Studio",G691,0)</f>
        <v>0</v>
      </c>
      <c r="BB587" s="1751"/>
      <c r="BC587" s="1751"/>
      <c r="BD587" s="1751"/>
      <c r="BE587" s="1751"/>
      <c r="BF587" s="1751">
        <f t="shared" ref="BF587:BF611" si="5">IF(B691="1 Bedroom",G691,0)</f>
        <v>0</v>
      </c>
      <c r="BG587" s="1751"/>
      <c r="BH587" s="1751"/>
      <c r="BI587" s="1751"/>
      <c r="BJ587" s="1751"/>
      <c r="BK587" s="1751">
        <f t="shared" ref="BK587:BK611" si="6">IF(B691="2 Bedrooms",G691,0)</f>
        <v>20</v>
      </c>
      <c r="BL587" s="1751"/>
      <c r="BM587" s="1751"/>
      <c r="BN587" s="1751"/>
      <c r="BO587" s="1751"/>
      <c r="BP587" s="1751">
        <f t="shared" ref="BP587:BP611" si="7">IF(B691="3 Bedrooms",G691,0)</f>
        <v>0</v>
      </c>
      <c r="BQ587" s="1751"/>
      <c r="BR587" s="1751"/>
      <c r="BS587" s="1751"/>
      <c r="BT587" s="1751"/>
      <c r="BU587" s="1751">
        <f t="shared" ref="BU587:BU611" si="8">IF(B691="4 Bedrooms",G691,0)</f>
        <v>0</v>
      </c>
      <c r="BV587" s="1751"/>
      <c r="BW587" s="1751"/>
      <c r="BX587" s="1751"/>
      <c r="BY587" s="1751"/>
      <c r="BZ587" s="1751">
        <f t="shared" ref="BZ587:BZ611" si="9">IF(B691="5 Bedrooms",G691,0)</f>
        <v>0</v>
      </c>
      <c r="CA587" s="1751"/>
      <c r="CB587" s="1751"/>
      <c r="CC587" s="1751"/>
      <c r="CD587" s="1751"/>
      <c r="CE587" s="1712">
        <f t="shared" ref="CE587:CE611" si="10">IF(AND(B691="SRO/Studio",AD691&lt;=0.3),G691,0)</f>
        <v>0</v>
      </c>
      <c r="CF587" s="1712"/>
      <c r="CG587" s="1712"/>
      <c r="CH587" s="1712"/>
      <c r="CI587" s="1712"/>
      <c r="CJ587" s="1712">
        <f t="shared" ref="CJ587:CJ611" si="11">IF(AND(B691="1 Bedroom",AD691&lt;=0.3),G691,0)</f>
        <v>0</v>
      </c>
      <c r="CK587" s="1712"/>
      <c r="CL587" s="1712"/>
      <c r="CM587" s="1712"/>
      <c r="CN587" s="1712"/>
      <c r="CO587" s="1712">
        <f t="shared" ref="CO587:CO611" si="12">IF(AND(B691="2 Bedrooms",AD691&lt;=0.3),G691,0)</f>
        <v>20</v>
      </c>
      <c r="CP587" s="1712"/>
      <c r="CQ587" s="1712"/>
      <c r="CR587" s="1712"/>
      <c r="CS587" s="1712"/>
      <c r="CT587" s="1712">
        <f t="shared" ref="CT587:CT611" si="13">IF(AND(B691="3 Bedrooms",AD691&lt;=0.3),G691,0)</f>
        <v>0</v>
      </c>
      <c r="CU587" s="1712"/>
      <c r="CV587" s="1712"/>
      <c r="CW587" s="1712"/>
      <c r="CX587" s="1712"/>
      <c r="CY587" s="1712">
        <f t="shared" ref="CY587:CY611" si="14">IF(AND(B691="4 Bedrooms",AD691&lt;=0.3),G691,0)</f>
        <v>0</v>
      </c>
      <c r="CZ587" s="1712"/>
      <c r="DA587" s="1712"/>
      <c r="DB587" s="1712"/>
      <c r="DC587" s="1712"/>
      <c r="DD587" s="1712">
        <f t="shared" ref="DD587:DD611" si="15">IF(AND(B691="5 Bedrooms",AD691&lt;=0.3),G691,0)</f>
        <v>0</v>
      </c>
      <c r="DE587" s="1712"/>
      <c r="DF587" s="1712"/>
      <c r="DG587" s="1712"/>
      <c r="DH587" s="1712"/>
    </row>
    <row r="588" spans="1:112" s="8" customFormat="1" ht="12.75">
      <c r="A588" s="46"/>
      <c r="B588" s="16" t="s">
        <v>926</v>
      </c>
      <c r="C588" s="16"/>
      <c r="D588" s="16"/>
      <c r="E588" s="16"/>
      <c r="F588" s="16"/>
      <c r="G588" s="16"/>
      <c r="H588" s="1599"/>
      <c r="I588" s="1599"/>
      <c r="J588" s="1599"/>
      <c r="K588" s="1599"/>
      <c r="L588" s="1599"/>
      <c r="M588" s="1599"/>
      <c r="N588" s="1599"/>
      <c r="O588" s="1599"/>
      <c r="P588" s="1599"/>
      <c r="Q588" s="1599"/>
      <c r="R588" s="1599"/>
      <c r="S588" s="16"/>
      <c r="T588" s="46"/>
      <c r="U588" s="16" t="s">
        <v>926</v>
      </c>
      <c r="V588" s="16"/>
      <c r="W588" s="16"/>
      <c r="X588" s="16"/>
      <c r="Y588" s="16"/>
      <c r="Z588" s="16"/>
      <c r="AA588" s="1599"/>
      <c r="AB588" s="1599"/>
      <c r="AC588" s="1599"/>
      <c r="AD588" s="1599"/>
      <c r="AE588" s="1599"/>
      <c r="AF588" s="1599"/>
      <c r="AG588" s="1599"/>
      <c r="AH588" s="1599"/>
      <c r="AI588" s="1599"/>
      <c r="AJ588" s="1599"/>
      <c r="AK588" s="1599"/>
      <c r="AL588" s="16"/>
      <c r="AM588" s="8" t="s">
        <v>861</v>
      </c>
      <c r="AN588" s="72"/>
      <c r="AO588" s="72"/>
      <c r="AP588" s="72"/>
      <c r="AQ588" s="72"/>
      <c r="AR588" s="1755">
        <f t="shared" si="0"/>
        <v>1</v>
      </c>
      <c r="AS588" s="1756"/>
      <c r="AT588" s="1727">
        <f t="shared" si="1"/>
        <v>44</v>
      </c>
      <c r="AU588" s="1728"/>
      <c r="AV588" s="1755">
        <f t="shared" si="2"/>
        <v>0</v>
      </c>
      <c r="AW588" s="1756"/>
      <c r="AX588" s="1727">
        <f t="shared" si="3"/>
        <v>0</v>
      </c>
      <c r="AY588" s="1728"/>
      <c r="AZ588" s="72"/>
      <c r="BA588" s="1751">
        <f t="shared" si="4"/>
        <v>0</v>
      </c>
      <c r="BB588" s="1751"/>
      <c r="BC588" s="1751"/>
      <c r="BD588" s="1751"/>
      <c r="BE588" s="1751"/>
      <c r="BF588" s="1751">
        <f t="shared" si="5"/>
        <v>0</v>
      </c>
      <c r="BG588" s="1751"/>
      <c r="BH588" s="1751"/>
      <c r="BI588" s="1751"/>
      <c r="BJ588" s="1751"/>
      <c r="BK588" s="1751">
        <f t="shared" si="6"/>
        <v>44</v>
      </c>
      <c r="BL588" s="1751"/>
      <c r="BM588" s="1751"/>
      <c r="BN588" s="1751"/>
      <c r="BO588" s="1751"/>
      <c r="BP588" s="1751">
        <f t="shared" si="7"/>
        <v>0</v>
      </c>
      <c r="BQ588" s="1751"/>
      <c r="BR588" s="1751"/>
      <c r="BS588" s="1751"/>
      <c r="BT588" s="1751"/>
      <c r="BU588" s="1751">
        <f t="shared" si="8"/>
        <v>0</v>
      </c>
      <c r="BV588" s="1751"/>
      <c r="BW588" s="1751"/>
      <c r="BX588" s="1751"/>
      <c r="BY588" s="1751"/>
      <c r="BZ588" s="1751">
        <f t="shared" si="9"/>
        <v>0</v>
      </c>
      <c r="CA588" s="1751"/>
      <c r="CB588" s="1751"/>
      <c r="CC588" s="1751"/>
      <c r="CD588" s="1751"/>
      <c r="CE588" s="1712">
        <f t="shared" si="10"/>
        <v>0</v>
      </c>
      <c r="CF588" s="1712"/>
      <c r="CG588" s="1712"/>
      <c r="CH588" s="1712"/>
      <c r="CI588" s="1712"/>
      <c r="CJ588" s="1712">
        <f t="shared" si="11"/>
        <v>0</v>
      </c>
      <c r="CK588" s="1712"/>
      <c r="CL588" s="1712"/>
      <c r="CM588" s="1712"/>
      <c r="CN588" s="1712"/>
      <c r="CO588" s="1712">
        <f t="shared" si="12"/>
        <v>0</v>
      </c>
      <c r="CP588" s="1712"/>
      <c r="CQ588" s="1712"/>
      <c r="CR588" s="1712"/>
      <c r="CS588" s="1712"/>
      <c r="CT588" s="1712">
        <f t="shared" si="13"/>
        <v>0</v>
      </c>
      <c r="CU588" s="1712"/>
      <c r="CV588" s="1712"/>
      <c r="CW588" s="1712"/>
      <c r="CX588" s="1712"/>
      <c r="CY588" s="1712">
        <f t="shared" si="14"/>
        <v>0</v>
      </c>
      <c r="CZ588" s="1712"/>
      <c r="DA588" s="1712"/>
      <c r="DB588" s="1712"/>
      <c r="DC588" s="1712"/>
      <c r="DD588" s="1712">
        <f t="shared" si="15"/>
        <v>0</v>
      </c>
      <c r="DE588" s="1712"/>
      <c r="DF588" s="1712"/>
      <c r="DG588" s="1712"/>
      <c r="DH588" s="1712"/>
    </row>
    <row r="589" spans="1:112" ht="12.75">
      <c r="A589" s="46"/>
      <c r="B589" s="16" t="s">
        <v>928</v>
      </c>
      <c r="N589" s="1611" t="s">
        <v>537</v>
      </c>
      <c r="O589" s="1611"/>
      <c r="T589" s="46"/>
      <c r="U589" s="16" t="s">
        <v>928</v>
      </c>
      <c r="AG589" s="1611" t="s">
        <v>537</v>
      </c>
      <c r="AH589" s="1611"/>
      <c r="AM589" s="8" t="s">
        <v>862</v>
      </c>
      <c r="AN589" s="72"/>
      <c r="AO589" s="72"/>
      <c r="AP589" s="72"/>
      <c r="AQ589" s="72"/>
      <c r="AR589" s="1755">
        <f t="shared" si="0"/>
        <v>0</v>
      </c>
      <c r="AS589" s="1756"/>
      <c r="AT589" s="1727">
        <f t="shared" si="1"/>
        <v>0</v>
      </c>
      <c r="AU589" s="1728"/>
      <c r="AV589" s="1755">
        <f t="shared" si="2"/>
        <v>0</v>
      </c>
      <c r="AW589" s="1756"/>
      <c r="AX589" s="1727">
        <f t="shared" si="3"/>
        <v>0</v>
      </c>
      <c r="AY589" s="1728"/>
      <c r="AZ589" s="72"/>
      <c r="BA589" s="1751">
        <f t="shared" si="4"/>
        <v>0</v>
      </c>
      <c r="BB589" s="1751"/>
      <c r="BC589" s="1751"/>
      <c r="BD589" s="1751"/>
      <c r="BE589" s="1751"/>
      <c r="BF589" s="1751">
        <f t="shared" si="5"/>
        <v>0</v>
      </c>
      <c r="BG589" s="1751"/>
      <c r="BH589" s="1751"/>
      <c r="BI589" s="1751"/>
      <c r="BJ589" s="1751"/>
      <c r="BK589" s="1751">
        <f t="shared" si="6"/>
        <v>22</v>
      </c>
      <c r="BL589" s="1751"/>
      <c r="BM589" s="1751"/>
      <c r="BN589" s="1751"/>
      <c r="BO589" s="1751"/>
      <c r="BP589" s="1751">
        <f t="shared" si="7"/>
        <v>0</v>
      </c>
      <c r="BQ589" s="1751"/>
      <c r="BR589" s="1751"/>
      <c r="BS589" s="1751"/>
      <c r="BT589" s="1751"/>
      <c r="BU589" s="1751">
        <f t="shared" si="8"/>
        <v>0</v>
      </c>
      <c r="BV589" s="1751"/>
      <c r="BW589" s="1751"/>
      <c r="BX589" s="1751"/>
      <c r="BY589" s="1751"/>
      <c r="BZ589" s="1751">
        <f t="shared" si="9"/>
        <v>0</v>
      </c>
      <c r="CA589" s="1751"/>
      <c r="CB589" s="1751"/>
      <c r="CC589" s="1751"/>
      <c r="CD589" s="1751"/>
      <c r="CE589" s="1712">
        <f t="shared" si="10"/>
        <v>0</v>
      </c>
      <c r="CF589" s="1712"/>
      <c r="CG589" s="1712"/>
      <c r="CH589" s="1712"/>
      <c r="CI589" s="1712"/>
      <c r="CJ589" s="1712">
        <f t="shared" si="11"/>
        <v>0</v>
      </c>
      <c r="CK589" s="1712"/>
      <c r="CL589" s="1712"/>
      <c r="CM589" s="1712"/>
      <c r="CN589" s="1712"/>
      <c r="CO589" s="1712">
        <f t="shared" si="12"/>
        <v>0</v>
      </c>
      <c r="CP589" s="1712"/>
      <c r="CQ589" s="1712"/>
      <c r="CR589" s="1712"/>
      <c r="CS589" s="1712"/>
      <c r="CT589" s="1712">
        <f t="shared" si="13"/>
        <v>0</v>
      </c>
      <c r="CU589" s="1712"/>
      <c r="CV589" s="1712"/>
      <c r="CW589" s="1712"/>
      <c r="CX589" s="1712"/>
      <c r="CY589" s="1712">
        <f t="shared" si="14"/>
        <v>0</v>
      </c>
      <c r="CZ589" s="1712"/>
      <c r="DA589" s="1712"/>
      <c r="DB589" s="1712"/>
      <c r="DC589" s="1712"/>
      <c r="DD589" s="1712">
        <f t="shared" si="15"/>
        <v>0</v>
      </c>
      <c r="DE589" s="1712"/>
      <c r="DF589" s="1712"/>
      <c r="DG589" s="1712"/>
      <c r="DH589" s="1712"/>
    </row>
    <row r="590" spans="1:112" ht="12.75">
      <c r="AM590" s="8" t="s">
        <v>863</v>
      </c>
      <c r="AN590" s="72"/>
      <c r="AO590" s="72"/>
      <c r="AP590" s="72"/>
      <c r="AQ590" s="72"/>
      <c r="AR590" s="1755">
        <f t="shared" si="0"/>
        <v>0</v>
      </c>
      <c r="AS590" s="1756"/>
      <c r="AT590" s="1727">
        <f t="shared" si="1"/>
        <v>0</v>
      </c>
      <c r="AU590" s="1728"/>
      <c r="AV590" s="1755">
        <f t="shared" si="2"/>
        <v>1</v>
      </c>
      <c r="AW590" s="1756"/>
      <c r="AX590" s="1727">
        <f t="shared" si="3"/>
        <v>3</v>
      </c>
      <c r="AY590" s="1728"/>
      <c r="AZ590" s="72"/>
      <c r="BA590" s="1751">
        <f t="shared" si="4"/>
        <v>0</v>
      </c>
      <c r="BB590" s="1751"/>
      <c r="BC590" s="1751"/>
      <c r="BD590" s="1751"/>
      <c r="BE590" s="1751"/>
      <c r="BF590" s="1751">
        <f t="shared" si="5"/>
        <v>0</v>
      </c>
      <c r="BG590" s="1751"/>
      <c r="BH590" s="1751"/>
      <c r="BI590" s="1751"/>
      <c r="BJ590" s="1751"/>
      <c r="BK590" s="1751">
        <f t="shared" si="6"/>
        <v>0</v>
      </c>
      <c r="BL590" s="1751"/>
      <c r="BM590" s="1751"/>
      <c r="BN590" s="1751"/>
      <c r="BO590" s="1751"/>
      <c r="BP590" s="1751">
        <f t="shared" si="7"/>
        <v>3</v>
      </c>
      <c r="BQ590" s="1751"/>
      <c r="BR590" s="1751"/>
      <c r="BS590" s="1751"/>
      <c r="BT590" s="1751"/>
      <c r="BU590" s="1751">
        <f t="shared" si="8"/>
        <v>0</v>
      </c>
      <c r="BV590" s="1751"/>
      <c r="BW590" s="1751"/>
      <c r="BX590" s="1751"/>
      <c r="BY590" s="1751"/>
      <c r="BZ590" s="1751">
        <f t="shared" si="9"/>
        <v>0</v>
      </c>
      <c r="CA590" s="1751"/>
      <c r="CB590" s="1751"/>
      <c r="CC590" s="1751"/>
      <c r="CD590" s="1751"/>
      <c r="CE590" s="1712">
        <f t="shared" si="10"/>
        <v>0</v>
      </c>
      <c r="CF590" s="1712"/>
      <c r="CG590" s="1712"/>
      <c r="CH590" s="1712"/>
      <c r="CI590" s="1712"/>
      <c r="CJ590" s="1712">
        <f t="shared" si="11"/>
        <v>0</v>
      </c>
      <c r="CK590" s="1712"/>
      <c r="CL590" s="1712"/>
      <c r="CM590" s="1712"/>
      <c r="CN590" s="1712"/>
      <c r="CO590" s="1712">
        <f t="shared" si="12"/>
        <v>0</v>
      </c>
      <c r="CP590" s="1712"/>
      <c r="CQ590" s="1712"/>
      <c r="CR590" s="1712"/>
      <c r="CS590" s="1712"/>
      <c r="CT590" s="1712">
        <f t="shared" si="13"/>
        <v>3</v>
      </c>
      <c r="CU590" s="1712"/>
      <c r="CV590" s="1712"/>
      <c r="CW590" s="1712"/>
      <c r="CX590" s="1712"/>
      <c r="CY590" s="1712">
        <f t="shared" si="14"/>
        <v>0</v>
      </c>
      <c r="CZ590" s="1712"/>
      <c r="DA590" s="1712"/>
      <c r="DB590" s="1712"/>
      <c r="DC590" s="1712"/>
      <c r="DD590" s="1712">
        <f t="shared" si="15"/>
        <v>0</v>
      </c>
      <c r="DE590" s="1712"/>
      <c r="DF590" s="1712"/>
      <c r="DG590" s="1712"/>
      <c r="DH590" s="1712"/>
    </row>
    <row r="591" spans="1:112" ht="12.75">
      <c r="A591" s="101" t="s">
        <v>614</v>
      </c>
      <c r="B591" s="16" t="s">
        <v>93</v>
      </c>
      <c r="G591" s="1802">
        <f>C553</f>
        <v>0</v>
      </c>
      <c r="H591" s="1802"/>
      <c r="I591" s="1802"/>
      <c r="J591" s="1802"/>
      <c r="K591" s="1802"/>
      <c r="L591" s="1802"/>
      <c r="M591" s="1802"/>
      <c r="N591" s="1802"/>
      <c r="O591" s="1802"/>
      <c r="P591" s="1802"/>
      <c r="Q591" s="1802"/>
      <c r="R591" s="1802"/>
      <c r="T591" s="101" t="s">
        <v>192</v>
      </c>
      <c r="U591" s="16" t="s">
        <v>93</v>
      </c>
      <c r="Z591" s="1802">
        <f>C554</f>
        <v>0</v>
      </c>
      <c r="AA591" s="1802"/>
      <c r="AB591" s="1802"/>
      <c r="AC591" s="1802"/>
      <c r="AD591" s="1802"/>
      <c r="AE591" s="1802"/>
      <c r="AF591" s="1802"/>
      <c r="AG591" s="1802"/>
      <c r="AH591" s="1802"/>
      <c r="AI591" s="1802"/>
      <c r="AJ591" s="1802"/>
      <c r="AK591" s="1802"/>
      <c r="AM591" s="8" t="s">
        <v>388</v>
      </c>
      <c r="AN591" s="72"/>
      <c r="AO591" s="72"/>
      <c r="AP591" s="72"/>
      <c r="AQ591" s="72"/>
      <c r="AR591" s="1755">
        <f t="shared" si="0"/>
        <v>1</v>
      </c>
      <c r="AS591" s="1756"/>
      <c r="AT591" s="1727">
        <f t="shared" si="1"/>
        <v>3</v>
      </c>
      <c r="AU591" s="1728"/>
      <c r="AV591" s="1755">
        <f t="shared" si="2"/>
        <v>0</v>
      </c>
      <c r="AW591" s="1756"/>
      <c r="AX591" s="1727">
        <f t="shared" si="3"/>
        <v>0</v>
      </c>
      <c r="AY591" s="1728"/>
      <c r="AZ591" s="72"/>
      <c r="BA591" s="1751">
        <f t="shared" si="4"/>
        <v>0</v>
      </c>
      <c r="BB591" s="1751"/>
      <c r="BC591" s="1751"/>
      <c r="BD591" s="1751"/>
      <c r="BE591" s="1751"/>
      <c r="BF591" s="1751">
        <f t="shared" si="5"/>
        <v>0</v>
      </c>
      <c r="BG591" s="1751"/>
      <c r="BH591" s="1751"/>
      <c r="BI591" s="1751"/>
      <c r="BJ591" s="1751"/>
      <c r="BK591" s="1751">
        <f t="shared" si="6"/>
        <v>0</v>
      </c>
      <c r="BL591" s="1751"/>
      <c r="BM591" s="1751"/>
      <c r="BN591" s="1751"/>
      <c r="BO591" s="1751"/>
      <c r="BP591" s="1751">
        <f t="shared" si="7"/>
        <v>3</v>
      </c>
      <c r="BQ591" s="1751"/>
      <c r="BR591" s="1751"/>
      <c r="BS591" s="1751"/>
      <c r="BT591" s="1751"/>
      <c r="BU591" s="1751">
        <f t="shared" si="8"/>
        <v>0</v>
      </c>
      <c r="BV591" s="1751"/>
      <c r="BW591" s="1751"/>
      <c r="BX591" s="1751"/>
      <c r="BY591" s="1751"/>
      <c r="BZ591" s="1751">
        <f t="shared" si="9"/>
        <v>0</v>
      </c>
      <c r="CA591" s="1751"/>
      <c r="CB591" s="1751"/>
      <c r="CC591" s="1751"/>
      <c r="CD591" s="1751"/>
      <c r="CE591" s="1712">
        <f t="shared" si="10"/>
        <v>0</v>
      </c>
      <c r="CF591" s="1712"/>
      <c r="CG591" s="1712"/>
      <c r="CH591" s="1712"/>
      <c r="CI591" s="1712"/>
      <c r="CJ591" s="1712">
        <f t="shared" si="11"/>
        <v>0</v>
      </c>
      <c r="CK591" s="1712"/>
      <c r="CL591" s="1712"/>
      <c r="CM591" s="1712"/>
      <c r="CN591" s="1712"/>
      <c r="CO591" s="1712">
        <f t="shared" si="12"/>
        <v>0</v>
      </c>
      <c r="CP591" s="1712"/>
      <c r="CQ591" s="1712"/>
      <c r="CR591" s="1712"/>
      <c r="CS591" s="1712"/>
      <c r="CT591" s="1712">
        <f t="shared" si="13"/>
        <v>0</v>
      </c>
      <c r="CU591" s="1712"/>
      <c r="CV591" s="1712"/>
      <c r="CW591" s="1712"/>
      <c r="CX591" s="1712"/>
      <c r="CY591" s="1712">
        <f t="shared" si="14"/>
        <v>0</v>
      </c>
      <c r="CZ591" s="1712"/>
      <c r="DA591" s="1712"/>
      <c r="DB591" s="1712"/>
      <c r="DC591" s="1712"/>
      <c r="DD591" s="1712">
        <f t="shared" si="15"/>
        <v>0</v>
      </c>
      <c r="DE591" s="1712"/>
      <c r="DF591" s="1712"/>
      <c r="DG591" s="1712"/>
      <c r="DH591" s="1712"/>
    </row>
    <row r="592" spans="1:112" ht="12.75">
      <c r="A592" s="46"/>
      <c r="B592" s="16" t="s">
        <v>422</v>
      </c>
      <c r="G592" s="1599"/>
      <c r="H592" s="1599"/>
      <c r="I592" s="1599"/>
      <c r="J592" s="1599"/>
      <c r="K592" s="1599"/>
      <c r="L592" s="1599"/>
      <c r="M592" s="1599"/>
      <c r="N592" s="1599"/>
      <c r="O592" s="1599"/>
      <c r="P592" s="1599"/>
      <c r="Q592" s="1599"/>
      <c r="R592" s="1599"/>
      <c r="T592" s="46"/>
      <c r="U592" s="16" t="s">
        <v>422</v>
      </c>
      <c r="Z592" s="1599"/>
      <c r="AA592" s="1599"/>
      <c r="AB592" s="1599"/>
      <c r="AC592" s="1599"/>
      <c r="AD592" s="1599"/>
      <c r="AE592" s="1599"/>
      <c r="AF592" s="1599"/>
      <c r="AG592" s="1599"/>
      <c r="AH592" s="1599"/>
      <c r="AI592" s="1599"/>
      <c r="AJ592" s="1599"/>
      <c r="AK592" s="1599"/>
      <c r="AM592" s="72"/>
      <c r="AN592" s="72"/>
      <c r="AO592" s="72"/>
      <c r="AP592" s="72"/>
      <c r="AQ592" s="72"/>
      <c r="AR592" s="1755">
        <f t="shared" si="0"/>
        <v>0</v>
      </c>
      <c r="AS592" s="1756"/>
      <c r="AT592" s="1727">
        <f t="shared" si="1"/>
        <v>0</v>
      </c>
      <c r="AU592" s="1728"/>
      <c r="AV592" s="1755">
        <f t="shared" si="2"/>
        <v>0</v>
      </c>
      <c r="AW592" s="1756"/>
      <c r="AX592" s="1727">
        <f t="shared" si="3"/>
        <v>0</v>
      </c>
      <c r="AY592" s="1728"/>
      <c r="AZ592" s="72"/>
      <c r="BA592" s="1751">
        <f t="shared" si="4"/>
        <v>0</v>
      </c>
      <c r="BB592" s="1751"/>
      <c r="BC592" s="1751"/>
      <c r="BD592" s="1751"/>
      <c r="BE592" s="1751"/>
      <c r="BF592" s="1751">
        <f t="shared" si="5"/>
        <v>0</v>
      </c>
      <c r="BG592" s="1751"/>
      <c r="BH592" s="1751"/>
      <c r="BI592" s="1751"/>
      <c r="BJ592" s="1751"/>
      <c r="BK592" s="1751">
        <f t="shared" si="6"/>
        <v>0</v>
      </c>
      <c r="BL592" s="1751"/>
      <c r="BM592" s="1751"/>
      <c r="BN592" s="1751"/>
      <c r="BO592" s="1751"/>
      <c r="BP592" s="1751">
        <f t="shared" si="7"/>
        <v>23</v>
      </c>
      <c r="BQ592" s="1751"/>
      <c r="BR592" s="1751"/>
      <c r="BS592" s="1751"/>
      <c r="BT592" s="1751"/>
      <c r="BU592" s="1751">
        <f t="shared" si="8"/>
        <v>0</v>
      </c>
      <c r="BV592" s="1751"/>
      <c r="BW592" s="1751"/>
      <c r="BX592" s="1751"/>
      <c r="BY592" s="1751"/>
      <c r="BZ592" s="1751">
        <f t="shared" si="9"/>
        <v>0</v>
      </c>
      <c r="CA592" s="1751"/>
      <c r="CB592" s="1751"/>
      <c r="CC592" s="1751"/>
      <c r="CD592" s="1751"/>
      <c r="CE592" s="1712">
        <f t="shared" si="10"/>
        <v>0</v>
      </c>
      <c r="CF592" s="1712"/>
      <c r="CG592" s="1712"/>
      <c r="CH592" s="1712"/>
      <c r="CI592" s="1712"/>
      <c r="CJ592" s="1712">
        <f t="shared" si="11"/>
        <v>0</v>
      </c>
      <c r="CK592" s="1712"/>
      <c r="CL592" s="1712"/>
      <c r="CM592" s="1712"/>
      <c r="CN592" s="1712"/>
      <c r="CO592" s="1712">
        <f t="shared" si="12"/>
        <v>0</v>
      </c>
      <c r="CP592" s="1712"/>
      <c r="CQ592" s="1712"/>
      <c r="CR592" s="1712"/>
      <c r="CS592" s="1712"/>
      <c r="CT592" s="1712">
        <f t="shared" si="13"/>
        <v>0</v>
      </c>
      <c r="CU592" s="1712"/>
      <c r="CV592" s="1712"/>
      <c r="CW592" s="1712"/>
      <c r="CX592" s="1712"/>
      <c r="CY592" s="1712">
        <f t="shared" si="14"/>
        <v>0</v>
      </c>
      <c r="CZ592" s="1712"/>
      <c r="DA592" s="1712"/>
      <c r="DB592" s="1712"/>
      <c r="DC592" s="1712"/>
      <c r="DD592" s="1712">
        <f t="shared" si="15"/>
        <v>0</v>
      </c>
      <c r="DE592" s="1712"/>
      <c r="DF592" s="1712"/>
      <c r="DG592" s="1712"/>
      <c r="DH592" s="1712"/>
    </row>
    <row r="593" spans="1:112" ht="12.75">
      <c r="A593" s="46"/>
      <c r="B593" s="16" t="s">
        <v>485</v>
      </c>
      <c r="G593" s="1599"/>
      <c r="H593" s="1599"/>
      <c r="I593" s="1599"/>
      <c r="J593" s="1599"/>
      <c r="K593" s="1599"/>
      <c r="L593" s="1599"/>
      <c r="M593" s="1599"/>
      <c r="N593" s="1599"/>
      <c r="O593" s="1599"/>
      <c r="P593" s="1599"/>
      <c r="Q593" s="1599"/>
      <c r="R593" s="1599"/>
      <c r="T593" s="46"/>
      <c r="U593" s="16" t="s">
        <v>485</v>
      </c>
      <c r="Z593" s="1724"/>
      <c r="AA593" s="1724"/>
      <c r="AB593" s="1724"/>
      <c r="AC593" s="1724"/>
      <c r="AD593" s="1724"/>
      <c r="AE593" s="1724"/>
      <c r="AF593" s="1724"/>
      <c r="AG593" s="1724"/>
      <c r="AH593" s="1724"/>
      <c r="AI593" s="1724"/>
      <c r="AJ593" s="1724"/>
      <c r="AK593" s="1724"/>
      <c r="AM593" s="72"/>
      <c r="AN593" s="72"/>
      <c r="AO593" s="72"/>
      <c r="AP593" s="72"/>
      <c r="AQ593" s="72"/>
      <c r="AR593" s="1755">
        <f t="shared" si="0"/>
        <v>0</v>
      </c>
      <c r="AS593" s="1756"/>
      <c r="AT593" s="1727">
        <f t="shared" si="1"/>
        <v>0</v>
      </c>
      <c r="AU593" s="1728"/>
      <c r="AV593" s="1755">
        <f t="shared" si="2"/>
        <v>0</v>
      </c>
      <c r="AW593" s="1756"/>
      <c r="AX593" s="1727">
        <f t="shared" si="3"/>
        <v>0</v>
      </c>
      <c r="AY593" s="1728"/>
      <c r="AZ593" s="72"/>
      <c r="BA593" s="1751">
        <f t="shared" si="4"/>
        <v>0</v>
      </c>
      <c r="BB593" s="1751"/>
      <c r="BC593" s="1751"/>
      <c r="BD593" s="1751"/>
      <c r="BE593" s="1751"/>
      <c r="BF593" s="1751">
        <f t="shared" si="5"/>
        <v>0</v>
      </c>
      <c r="BG593" s="1751"/>
      <c r="BH593" s="1751"/>
      <c r="BI593" s="1751"/>
      <c r="BJ593" s="1751"/>
      <c r="BK593" s="1751">
        <f t="shared" si="6"/>
        <v>0</v>
      </c>
      <c r="BL593" s="1751"/>
      <c r="BM593" s="1751"/>
      <c r="BN593" s="1751"/>
      <c r="BO593" s="1751"/>
      <c r="BP593" s="1751">
        <f t="shared" si="7"/>
        <v>0</v>
      </c>
      <c r="BQ593" s="1751"/>
      <c r="BR593" s="1751"/>
      <c r="BS593" s="1751"/>
      <c r="BT593" s="1751"/>
      <c r="BU593" s="1751">
        <f t="shared" si="8"/>
        <v>0</v>
      </c>
      <c r="BV593" s="1751"/>
      <c r="BW593" s="1751"/>
      <c r="BX593" s="1751"/>
      <c r="BY593" s="1751"/>
      <c r="BZ593" s="1751">
        <f t="shared" si="9"/>
        <v>0</v>
      </c>
      <c r="CA593" s="1751"/>
      <c r="CB593" s="1751"/>
      <c r="CC593" s="1751"/>
      <c r="CD593" s="1751"/>
      <c r="CE593" s="1712">
        <f t="shared" si="10"/>
        <v>0</v>
      </c>
      <c r="CF593" s="1712"/>
      <c r="CG593" s="1712"/>
      <c r="CH593" s="1712"/>
      <c r="CI593" s="1712"/>
      <c r="CJ593" s="1712">
        <f t="shared" si="11"/>
        <v>0</v>
      </c>
      <c r="CK593" s="1712"/>
      <c r="CL593" s="1712"/>
      <c r="CM593" s="1712"/>
      <c r="CN593" s="1712"/>
      <c r="CO593" s="1712">
        <f t="shared" si="12"/>
        <v>0</v>
      </c>
      <c r="CP593" s="1712"/>
      <c r="CQ593" s="1712"/>
      <c r="CR593" s="1712"/>
      <c r="CS593" s="1712"/>
      <c r="CT593" s="1712">
        <f t="shared" si="13"/>
        <v>0</v>
      </c>
      <c r="CU593" s="1712"/>
      <c r="CV593" s="1712"/>
      <c r="CW593" s="1712"/>
      <c r="CX593" s="1712"/>
      <c r="CY593" s="1712">
        <f t="shared" si="14"/>
        <v>0</v>
      </c>
      <c r="CZ593" s="1712"/>
      <c r="DA593" s="1712"/>
      <c r="DB593" s="1712"/>
      <c r="DC593" s="1712"/>
      <c r="DD593" s="1712">
        <f t="shared" si="15"/>
        <v>0</v>
      </c>
      <c r="DE593" s="1712"/>
      <c r="DF593" s="1712"/>
      <c r="DG593" s="1712"/>
      <c r="DH593" s="1712"/>
    </row>
    <row r="594" spans="1:112" ht="12.75">
      <c r="A594" s="46"/>
      <c r="B594" s="16" t="s">
        <v>925</v>
      </c>
      <c r="G594" s="1599"/>
      <c r="H594" s="1599"/>
      <c r="I594" s="1599"/>
      <c r="J594" s="1599"/>
      <c r="K594" s="1599"/>
      <c r="L594" s="1599"/>
      <c r="M594" s="1599"/>
      <c r="N594" s="1599"/>
      <c r="O594" s="1599"/>
      <c r="P594" s="1599"/>
      <c r="Q594" s="1599"/>
      <c r="R594" s="1599"/>
      <c r="T594" s="46"/>
      <c r="U594" s="16" t="s">
        <v>925</v>
      </c>
      <c r="Z594" s="1724"/>
      <c r="AA594" s="1724"/>
      <c r="AB594" s="1724"/>
      <c r="AC594" s="1724"/>
      <c r="AD594" s="1724"/>
      <c r="AE594" s="1724"/>
      <c r="AF594" s="1724"/>
      <c r="AG594" s="1724"/>
      <c r="AH594" s="1724"/>
      <c r="AI594" s="1724"/>
      <c r="AJ594" s="1724"/>
      <c r="AK594" s="1724"/>
      <c r="AM594" s="72"/>
      <c r="AN594" s="72"/>
      <c r="AO594" s="72"/>
      <c r="AP594" s="72"/>
      <c r="AQ594" s="72"/>
      <c r="AR594" s="1755">
        <f t="shared" si="0"/>
        <v>0</v>
      </c>
      <c r="AS594" s="1756"/>
      <c r="AT594" s="1727">
        <f t="shared" si="1"/>
        <v>0</v>
      </c>
      <c r="AU594" s="1728"/>
      <c r="AV594" s="1755">
        <f t="shared" si="2"/>
        <v>0</v>
      </c>
      <c r="AW594" s="1756"/>
      <c r="AX594" s="1727">
        <f t="shared" si="3"/>
        <v>0</v>
      </c>
      <c r="AY594" s="1728"/>
      <c r="AZ594" s="72"/>
      <c r="BA594" s="1751">
        <f t="shared" si="4"/>
        <v>0</v>
      </c>
      <c r="BB594" s="1751"/>
      <c r="BC594" s="1751"/>
      <c r="BD594" s="1751"/>
      <c r="BE594" s="1751"/>
      <c r="BF594" s="1751">
        <f t="shared" si="5"/>
        <v>0</v>
      </c>
      <c r="BG594" s="1751"/>
      <c r="BH594" s="1751"/>
      <c r="BI594" s="1751"/>
      <c r="BJ594" s="1751"/>
      <c r="BK594" s="1751">
        <f t="shared" si="6"/>
        <v>0</v>
      </c>
      <c r="BL594" s="1751"/>
      <c r="BM594" s="1751"/>
      <c r="BN594" s="1751"/>
      <c r="BO594" s="1751"/>
      <c r="BP594" s="1751">
        <f t="shared" si="7"/>
        <v>0</v>
      </c>
      <c r="BQ594" s="1751"/>
      <c r="BR594" s="1751"/>
      <c r="BS594" s="1751"/>
      <c r="BT594" s="1751"/>
      <c r="BU594" s="1751">
        <f t="shared" si="8"/>
        <v>0</v>
      </c>
      <c r="BV594" s="1751"/>
      <c r="BW594" s="1751"/>
      <c r="BX594" s="1751"/>
      <c r="BY594" s="1751"/>
      <c r="BZ594" s="1751">
        <f t="shared" si="9"/>
        <v>0</v>
      </c>
      <c r="CA594" s="1751"/>
      <c r="CB594" s="1751"/>
      <c r="CC594" s="1751"/>
      <c r="CD594" s="1751"/>
      <c r="CE594" s="1712">
        <f t="shared" si="10"/>
        <v>0</v>
      </c>
      <c r="CF594" s="1712"/>
      <c r="CG594" s="1712"/>
      <c r="CH594" s="1712"/>
      <c r="CI594" s="1712"/>
      <c r="CJ594" s="1712">
        <f t="shared" si="11"/>
        <v>0</v>
      </c>
      <c r="CK594" s="1712"/>
      <c r="CL594" s="1712"/>
      <c r="CM594" s="1712"/>
      <c r="CN594" s="1712"/>
      <c r="CO594" s="1712">
        <f t="shared" si="12"/>
        <v>0</v>
      </c>
      <c r="CP594" s="1712"/>
      <c r="CQ594" s="1712"/>
      <c r="CR594" s="1712"/>
      <c r="CS594" s="1712"/>
      <c r="CT594" s="1712">
        <f t="shared" si="13"/>
        <v>0</v>
      </c>
      <c r="CU594" s="1712"/>
      <c r="CV594" s="1712"/>
      <c r="CW594" s="1712"/>
      <c r="CX594" s="1712"/>
      <c r="CY594" s="1712">
        <f t="shared" si="14"/>
        <v>0</v>
      </c>
      <c r="CZ594" s="1712"/>
      <c r="DA594" s="1712"/>
      <c r="DB594" s="1712"/>
      <c r="DC594" s="1712"/>
      <c r="DD594" s="1712">
        <f t="shared" si="15"/>
        <v>0</v>
      </c>
      <c r="DE594" s="1712"/>
      <c r="DF594" s="1712"/>
      <c r="DG594" s="1712"/>
      <c r="DH594" s="1712"/>
    </row>
    <row r="595" spans="1:112" s="8" customFormat="1" ht="12.75">
      <c r="A595" s="46"/>
      <c r="B595" s="16" t="s">
        <v>724</v>
      </c>
      <c r="C595" s="16"/>
      <c r="D595" s="16"/>
      <c r="E595" s="16"/>
      <c r="F595" s="16"/>
      <c r="G595" s="1613"/>
      <c r="H595" s="1613"/>
      <c r="I595" s="1613"/>
      <c r="J595" s="1613"/>
      <c r="K595" s="1613"/>
      <c r="L595" s="1613"/>
      <c r="M595" s="16"/>
      <c r="N595" s="16"/>
      <c r="O595" s="161" t="s">
        <v>908</v>
      </c>
      <c r="P595" s="1600"/>
      <c r="Q595" s="1600"/>
      <c r="R595" s="1600"/>
      <c r="S595" s="16"/>
      <c r="T595" s="46"/>
      <c r="U595" s="16" t="s">
        <v>724</v>
      </c>
      <c r="V595" s="16"/>
      <c r="W595" s="16"/>
      <c r="X595" s="16"/>
      <c r="Y595" s="16"/>
      <c r="Z595" s="1613"/>
      <c r="AA595" s="1613"/>
      <c r="AB595" s="1613"/>
      <c r="AC595" s="1613"/>
      <c r="AD595" s="1613"/>
      <c r="AE595" s="1613"/>
      <c r="AF595" s="16"/>
      <c r="AG595" s="16"/>
      <c r="AH595" s="161" t="s">
        <v>908</v>
      </c>
      <c r="AI595" s="1600"/>
      <c r="AJ595" s="1600"/>
      <c r="AK595" s="1600"/>
      <c r="AL595" s="16"/>
      <c r="AM595" s="72"/>
      <c r="AN595" s="72"/>
      <c r="AO595" s="72"/>
      <c r="AP595" s="72"/>
      <c r="AQ595" s="72"/>
      <c r="AR595" s="1755">
        <f t="shared" si="0"/>
        <v>0</v>
      </c>
      <c r="AS595" s="1756"/>
      <c r="AT595" s="1727">
        <f t="shared" si="1"/>
        <v>0</v>
      </c>
      <c r="AU595" s="1728"/>
      <c r="AV595" s="1755">
        <f t="shared" si="2"/>
        <v>0</v>
      </c>
      <c r="AW595" s="1756"/>
      <c r="AX595" s="1727">
        <f t="shared" si="3"/>
        <v>0</v>
      </c>
      <c r="AY595" s="1728"/>
      <c r="AZ595" s="72"/>
      <c r="BA595" s="1751">
        <f t="shared" si="4"/>
        <v>0</v>
      </c>
      <c r="BB595" s="1751"/>
      <c r="BC595" s="1751"/>
      <c r="BD595" s="1751"/>
      <c r="BE595" s="1751"/>
      <c r="BF595" s="1751">
        <f t="shared" si="5"/>
        <v>0</v>
      </c>
      <c r="BG595" s="1751"/>
      <c r="BH595" s="1751"/>
      <c r="BI595" s="1751"/>
      <c r="BJ595" s="1751"/>
      <c r="BK595" s="1751">
        <f t="shared" si="6"/>
        <v>0</v>
      </c>
      <c r="BL595" s="1751"/>
      <c r="BM595" s="1751"/>
      <c r="BN595" s="1751"/>
      <c r="BO595" s="1751"/>
      <c r="BP595" s="1751">
        <f t="shared" si="7"/>
        <v>0</v>
      </c>
      <c r="BQ595" s="1751"/>
      <c r="BR595" s="1751"/>
      <c r="BS595" s="1751"/>
      <c r="BT595" s="1751"/>
      <c r="BU595" s="1751">
        <f t="shared" si="8"/>
        <v>0</v>
      </c>
      <c r="BV595" s="1751"/>
      <c r="BW595" s="1751"/>
      <c r="BX595" s="1751"/>
      <c r="BY595" s="1751"/>
      <c r="BZ595" s="1751">
        <f t="shared" si="9"/>
        <v>0</v>
      </c>
      <c r="CA595" s="1751"/>
      <c r="CB595" s="1751"/>
      <c r="CC595" s="1751"/>
      <c r="CD595" s="1751"/>
      <c r="CE595" s="1712">
        <f t="shared" si="10"/>
        <v>0</v>
      </c>
      <c r="CF595" s="1712"/>
      <c r="CG595" s="1712"/>
      <c r="CH595" s="1712"/>
      <c r="CI595" s="1712"/>
      <c r="CJ595" s="1712">
        <f t="shared" si="11"/>
        <v>0</v>
      </c>
      <c r="CK595" s="1712"/>
      <c r="CL595" s="1712"/>
      <c r="CM595" s="1712"/>
      <c r="CN595" s="1712"/>
      <c r="CO595" s="1712">
        <f t="shared" si="12"/>
        <v>0</v>
      </c>
      <c r="CP595" s="1712"/>
      <c r="CQ595" s="1712"/>
      <c r="CR595" s="1712"/>
      <c r="CS595" s="1712"/>
      <c r="CT595" s="1712">
        <f t="shared" si="13"/>
        <v>0</v>
      </c>
      <c r="CU595" s="1712"/>
      <c r="CV595" s="1712"/>
      <c r="CW595" s="1712"/>
      <c r="CX595" s="1712"/>
      <c r="CY595" s="1712">
        <f t="shared" si="14"/>
        <v>0</v>
      </c>
      <c r="CZ595" s="1712"/>
      <c r="DA595" s="1712"/>
      <c r="DB595" s="1712"/>
      <c r="DC595" s="1712"/>
      <c r="DD595" s="1712">
        <f t="shared" si="15"/>
        <v>0</v>
      </c>
      <c r="DE595" s="1712"/>
      <c r="DF595" s="1712"/>
      <c r="DG595" s="1712"/>
      <c r="DH595" s="1712"/>
    </row>
    <row r="596" spans="1:112" s="8" customFormat="1" ht="12.75">
      <c r="A596" s="46"/>
      <c r="B596" s="16" t="s">
        <v>926</v>
      </c>
      <c r="C596" s="16"/>
      <c r="D596" s="16"/>
      <c r="E596" s="16"/>
      <c r="F596" s="16"/>
      <c r="G596" s="16"/>
      <c r="H596" s="1599"/>
      <c r="I596" s="1599"/>
      <c r="J596" s="1599"/>
      <c r="K596" s="1599"/>
      <c r="L596" s="1599"/>
      <c r="M596" s="1599"/>
      <c r="N596" s="1599"/>
      <c r="O596" s="1599"/>
      <c r="P596" s="1599"/>
      <c r="Q596" s="1599"/>
      <c r="R596" s="1599"/>
      <c r="S596" s="16"/>
      <c r="T596" s="46"/>
      <c r="U596" s="16" t="s">
        <v>926</v>
      </c>
      <c r="V596" s="16"/>
      <c r="W596" s="16"/>
      <c r="X596" s="16"/>
      <c r="Y596" s="16"/>
      <c r="Z596" s="16"/>
      <c r="AA596" s="1599"/>
      <c r="AB596" s="1599"/>
      <c r="AC596" s="1599"/>
      <c r="AD596" s="1599"/>
      <c r="AE596" s="1599"/>
      <c r="AF596" s="1599"/>
      <c r="AG596" s="1599"/>
      <c r="AH596" s="1599"/>
      <c r="AI596" s="1599"/>
      <c r="AJ596" s="1599"/>
      <c r="AK596" s="1599"/>
      <c r="AL596" s="16"/>
      <c r="AM596" s="72"/>
      <c r="AN596" s="72"/>
      <c r="AO596" s="72"/>
      <c r="AP596" s="72"/>
      <c r="AQ596" s="72"/>
      <c r="AR596" s="1755">
        <f t="shared" si="0"/>
        <v>0</v>
      </c>
      <c r="AS596" s="1756"/>
      <c r="AT596" s="1727">
        <f t="shared" si="1"/>
        <v>0</v>
      </c>
      <c r="AU596" s="1728"/>
      <c r="AV596" s="1755">
        <f t="shared" si="2"/>
        <v>0</v>
      </c>
      <c r="AW596" s="1756"/>
      <c r="AX596" s="1727">
        <f t="shared" si="3"/>
        <v>0</v>
      </c>
      <c r="AY596" s="1728"/>
      <c r="AZ596" s="72"/>
      <c r="BA596" s="1751">
        <f t="shared" si="4"/>
        <v>0</v>
      </c>
      <c r="BB596" s="1751"/>
      <c r="BC596" s="1751"/>
      <c r="BD596" s="1751"/>
      <c r="BE596" s="1751"/>
      <c r="BF596" s="1751">
        <f t="shared" si="5"/>
        <v>0</v>
      </c>
      <c r="BG596" s="1751"/>
      <c r="BH596" s="1751"/>
      <c r="BI596" s="1751"/>
      <c r="BJ596" s="1751"/>
      <c r="BK596" s="1751">
        <f t="shared" si="6"/>
        <v>0</v>
      </c>
      <c r="BL596" s="1751"/>
      <c r="BM596" s="1751"/>
      <c r="BN596" s="1751"/>
      <c r="BO596" s="1751"/>
      <c r="BP596" s="1751">
        <f t="shared" si="7"/>
        <v>0</v>
      </c>
      <c r="BQ596" s="1751"/>
      <c r="BR596" s="1751"/>
      <c r="BS596" s="1751"/>
      <c r="BT596" s="1751"/>
      <c r="BU596" s="1751">
        <f t="shared" si="8"/>
        <v>0</v>
      </c>
      <c r="BV596" s="1751"/>
      <c r="BW596" s="1751"/>
      <c r="BX596" s="1751"/>
      <c r="BY596" s="1751"/>
      <c r="BZ596" s="1751">
        <f t="shared" si="9"/>
        <v>0</v>
      </c>
      <c r="CA596" s="1751"/>
      <c r="CB596" s="1751"/>
      <c r="CC596" s="1751"/>
      <c r="CD596" s="1751"/>
      <c r="CE596" s="1712">
        <f t="shared" si="10"/>
        <v>0</v>
      </c>
      <c r="CF596" s="1712"/>
      <c r="CG596" s="1712"/>
      <c r="CH596" s="1712"/>
      <c r="CI596" s="1712"/>
      <c r="CJ596" s="1712">
        <f t="shared" si="11"/>
        <v>0</v>
      </c>
      <c r="CK596" s="1712"/>
      <c r="CL596" s="1712"/>
      <c r="CM596" s="1712"/>
      <c r="CN596" s="1712"/>
      <c r="CO596" s="1712">
        <f t="shared" si="12"/>
        <v>0</v>
      </c>
      <c r="CP596" s="1712"/>
      <c r="CQ596" s="1712"/>
      <c r="CR596" s="1712"/>
      <c r="CS596" s="1712"/>
      <c r="CT596" s="1712">
        <f t="shared" si="13"/>
        <v>0</v>
      </c>
      <c r="CU596" s="1712"/>
      <c r="CV596" s="1712"/>
      <c r="CW596" s="1712"/>
      <c r="CX596" s="1712"/>
      <c r="CY596" s="1712">
        <f t="shared" si="14"/>
        <v>0</v>
      </c>
      <c r="CZ596" s="1712"/>
      <c r="DA596" s="1712"/>
      <c r="DB596" s="1712"/>
      <c r="DC596" s="1712"/>
      <c r="DD596" s="1712">
        <f t="shared" si="15"/>
        <v>0</v>
      </c>
      <c r="DE596" s="1712"/>
      <c r="DF596" s="1712"/>
      <c r="DG596" s="1712"/>
      <c r="DH596" s="1712"/>
    </row>
    <row r="597" spans="1:112" s="8" customFormat="1" ht="12.75">
      <c r="A597" s="46"/>
      <c r="B597" s="16" t="s">
        <v>928</v>
      </c>
      <c r="C597" s="16"/>
      <c r="D597" s="16"/>
      <c r="E597" s="16"/>
      <c r="F597" s="16"/>
      <c r="G597" s="16"/>
      <c r="H597" s="16"/>
      <c r="I597" s="16"/>
      <c r="J597" s="16"/>
      <c r="K597" s="16"/>
      <c r="L597" s="16"/>
      <c r="M597" s="16"/>
      <c r="N597" s="1611" t="s">
        <v>537</v>
      </c>
      <c r="O597" s="1611"/>
      <c r="P597" s="16"/>
      <c r="Q597" s="16"/>
      <c r="R597" s="16"/>
      <c r="S597" s="16"/>
      <c r="T597" s="46"/>
      <c r="U597" s="16" t="s">
        <v>928</v>
      </c>
      <c r="V597" s="16"/>
      <c r="W597" s="16"/>
      <c r="X597" s="16"/>
      <c r="Y597" s="16"/>
      <c r="Z597" s="16"/>
      <c r="AA597" s="16"/>
      <c r="AB597" s="16"/>
      <c r="AC597" s="16"/>
      <c r="AD597" s="16"/>
      <c r="AE597" s="16"/>
      <c r="AF597" s="16"/>
      <c r="AG597" s="1611" t="s">
        <v>537</v>
      </c>
      <c r="AH597" s="1611"/>
      <c r="AI597" s="16"/>
      <c r="AJ597" s="16"/>
      <c r="AK597" s="16"/>
      <c r="AL597" s="16"/>
      <c r="AM597" s="72"/>
      <c r="AN597" s="72"/>
      <c r="AO597" s="72"/>
      <c r="AP597" s="72"/>
      <c r="AQ597" s="72"/>
      <c r="AR597" s="1755">
        <f t="shared" si="0"/>
        <v>0</v>
      </c>
      <c r="AS597" s="1756"/>
      <c r="AT597" s="1727">
        <f t="shared" si="1"/>
        <v>0</v>
      </c>
      <c r="AU597" s="1728"/>
      <c r="AV597" s="1755">
        <f t="shared" si="2"/>
        <v>0</v>
      </c>
      <c r="AW597" s="1756"/>
      <c r="AX597" s="1727">
        <f t="shared" si="3"/>
        <v>0</v>
      </c>
      <c r="AY597" s="1728"/>
      <c r="AZ597" s="72"/>
      <c r="BA597" s="1751">
        <f t="shared" si="4"/>
        <v>0</v>
      </c>
      <c r="BB597" s="1751"/>
      <c r="BC597" s="1751"/>
      <c r="BD597" s="1751"/>
      <c r="BE597" s="1751"/>
      <c r="BF597" s="1751">
        <f t="shared" si="5"/>
        <v>0</v>
      </c>
      <c r="BG597" s="1751"/>
      <c r="BH597" s="1751"/>
      <c r="BI597" s="1751"/>
      <c r="BJ597" s="1751"/>
      <c r="BK597" s="1751">
        <f t="shared" si="6"/>
        <v>0</v>
      </c>
      <c r="BL597" s="1751"/>
      <c r="BM597" s="1751"/>
      <c r="BN597" s="1751"/>
      <c r="BO597" s="1751"/>
      <c r="BP597" s="1751">
        <f t="shared" si="7"/>
        <v>0</v>
      </c>
      <c r="BQ597" s="1751"/>
      <c r="BR597" s="1751"/>
      <c r="BS597" s="1751"/>
      <c r="BT597" s="1751"/>
      <c r="BU597" s="1751">
        <f t="shared" si="8"/>
        <v>0</v>
      </c>
      <c r="BV597" s="1751"/>
      <c r="BW597" s="1751"/>
      <c r="BX597" s="1751"/>
      <c r="BY597" s="1751"/>
      <c r="BZ597" s="1751">
        <f t="shared" si="9"/>
        <v>0</v>
      </c>
      <c r="CA597" s="1751"/>
      <c r="CB597" s="1751"/>
      <c r="CC597" s="1751"/>
      <c r="CD597" s="1751"/>
      <c r="CE597" s="1712">
        <f t="shared" si="10"/>
        <v>0</v>
      </c>
      <c r="CF597" s="1712"/>
      <c r="CG597" s="1712"/>
      <c r="CH597" s="1712"/>
      <c r="CI597" s="1712"/>
      <c r="CJ597" s="1712">
        <f t="shared" si="11"/>
        <v>0</v>
      </c>
      <c r="CK597" s="1712"/>
      <c r="CL597" s="1712"/>
      <c r="CM597" s="1712"/>
      <c r="CN597" s="1712"/>
      <c r="CO597" s="1712">
        <f t="shared" si="12"/>
        <v>0</v>
      </c>
      <c r="CP597" s="1712"/>
      <c r="CQ597" s="1712"/>
      <c r="CR597" s="1712"/>
      <c r="CS597" s="1712"/>
      <c r="CT597" s="1712">
        <f t="shared" si="13"/>
        <v>0</v>
      </c>
      <c r="CU597" s="1712"/>
      <c r="CV597" s="1712"/>
      <c r="CW597" s="1712"/>
      <c r="CX597" s="1712"/>
      <c r="CY597" s="1712">
        <f t="shared" si="14"/>
        <v>0</v>
      </c>
      <c r="CZ597" s="1712"/>
      <c r="DA597" s="1712"/>
      <c r="DB597" s="1712"/>
      <c r="DC597" s="1712"/>
      <c r="DD597" s="1712">
        <f t="shared" si="15"/>
        <v>0</v>
      </c>
      <c r="DE597" s="1712"/>
      <c r="DF597" s="1712"/>
      <c r="DG597" s="1712"/>
      <c r="DH597" s="1712"/>
    </row>
    <row r="598" spans="1:112" ht="12.75">
      <c r="AM598" s="72"/>
      <c r="AN598" s="72"/>
      <c r="AO598" s="72"/>
      <c r="AP598" s="72"/>
      <c r="AQ598" s="72"/>
      <c r="AR598" s="1755">
        <f t="shared" si="0"/>
        <v>0</v>
      </c>
      <c r="AS598" s="1756"/>
      <c r="AT598" s="1727">
        <f t="shared" si="1"/>
        <v>0</v>
      </c>
      <c r="AU598" s="1728"/>
      <c r="AV598" s="1755">
        <f t="shared" si="2"/>
        <v>0</v>
      </c>
      <c r="AW598" s="1756"/>
      <c r="AX598" s="1727">
        <f t="shared" si="3"/>
        <v>0</v>
      </c>
      <c r="AY598" s="1728"/>
      <c r="AZ598" s="72"/>
      <c r="BA598" s="1751">
        <f t="shared" si="4"/>
        <v>0</v>
      </c>
      <c r="BB598" s="1751"/>
      <c r="BC598" s="1751"/>
      <c r="BD598" s="1751"/>
      <c r="BE598" s="1751"/>
      <c r="BF598" s="1751">
        <f t="shared" si="5"/>
        <v>0</v>
      </c>
      <c r="BG598" s="1751"/>
      <c r="BH598" s="1751"/>
      <c r="BI598" s="1751"/>
      <c r="BJ598" s="1751"/>
      <c r="BK598" s="1751">
        <f t="shared" si="6"/>
        <v>0</v>
      </c>
      <c r="BL598" s="1751"/>
      <c r="BM598" s="1751"/>
      <c r="BN598" s="1751"/>
      <c r="BO598" s="1751"/>
      <c r="BP598" s="1751">
        <f t="shared" si="7"/>
        <v>0</v>
      </c>
      <c r="BQ598" s="1751"/>
      <c r="BR598" s="1751"/>
      <c r="BS598" s="1751"/>
      <c r="BT598" s="1751"/>
      <c r="BU598" s="1751">
        <f t="shared" si="8"/>
        <v>0</v>
      </c>
      <c r="BV598" s="1751"/>
      <c r="BW598" s="1751"/>
      <c r="BX598" s="1751"/>
      <c r="BY598" s="1751"/>
      <c r="BZ598" s="1751">
        <f t="shared" si="9"/>
        <v>0</v>
      </c>
      <c r="CA598" s="1751"/>
      <c r="CB598" s="1751"/>
      <c r="CC598" s="1751"/>
      <c r="CD598" s="1751"/>
      <c r="CE598" s="1712">
        <f t="shared" si="10"/>
        <v>0</v>
      </c>
      <c r="CF598" s="1712"/>
      <c r="CG598" s="1712"/>
      <c r="CH598" s="1712"/>
      <c r="CI598" s="1712"/>
      <c r="CJ598" s="1712">
        <f t="shared" si="11"/>
        <v>0</v>
      </c>
      <c r="CK598" s="1712"/>
      <c r="CL598" s="1712"/>
      <c r="CM598" s="1712"/>
      <c r="CN598" s="1712"/>
      <c r="CO598" s="1712">
        <f t="shared" si="12"/>
        <v>0</v>
      </c>
      <c r="CP598" s="1712"/>
      <c r="CQ598" s="1712"/>
      <c r="CR598" s="1712"/>
      <c r="CS598" s="1712"/>
      <c r="CT598" s="1712">
        <f t="shared" si="13"/>
        <v>0</v>
      </c>
      <c r="CU598" s="1712"/>
      <c r="CV598" s="1712"/>
      <c r="CW598" s="1712"/>
      <c r="CX598" s="1712"/>
      <c r="CY598" s="1712">
        <f t="shared" si="14"/>
        <v>0</v>
      </c>
      <c r="CZ598" s="1712"/>
      <c r="DA598" s="1712"/>
      <c r="DB598" s="1712"/>
      <c r="DC598" s="1712"/>
      <c r="DD598" s="1712">
        <f t="shared" si="15"/>
        <v>0</v>
      </c>
      <c r="DE598" s="1712"/>
      <c r="DF598" s="1712"/>
      <c r="DG598" s="1712"/>
      <c r="DH598" s="1712"/>
    </row>
    <row r="599" spans="1:112" ht="12.75">
      <c r="A599" s="101" t="s">
        <v>37</v>
      </c>
      <c r="B599" s="16" t="s">
        <v>93</v>
      </c>
      <c r="G599" s="1802">
        <f>C555</f>
        <v>0</v>
      </c>
      <c r="H599" s="1802"/>
      <c r="I599" s="1802"/>
      <c r="J599" s="1802"/>
      <c r="K599" s="1802"/>
      <c r="L599" s="1802"/>
      <c r="M599" s="1802"/>
      <c r="N599" s="1802"/>
      <c r="O599" s="1802"/>
      <c r="P599" s="1802"/>
      <c r="Q599" s="1802"/>
      <c r="R599" s="1802"/>
      <c r="T599" s="101" t="s">
        <v>38</v>
      </c>
      <c r="U599" s="16" t="s">
        <v>93</v>
      </c>
      <c r="Z599" s="1802">
        <f>C556</f>
        <v>0</v>
      </c>
      <c r="AA599" s="1802"/>
      <c r="AB599" s="1802"/>
      <c r="AC599" s="1802"/>
      <c r="AD599" s="1802"/>
      <c r="AE599" s="1802"/>
      <c r="AF599" s="1802"/>
      <c r="AG599" s="1802"/>
      <c r="AH599" s="1802"/>
      <c r="AI599" s="1802"/>
      <c r="AJ599" s="1802"/>
      <c r="AK599" s="1802"/>
      <c r="AM599" s="72"/>
      <c r="AN599" s="72"/>
      <c r="AO599" s="72"/>
      <c r="AP599" s="72"/>
      <c r="AQ599" s="72"/>
      <c r="AR599" s="1755">
        <f t="shared" si="0"/>
        <v>0</v>
      </c>
      <c r="AS599" s="1756"/>
      <c r="AT599" s="1727">
        <f t="shared" si="1"/>
        <v>0</v>
      </c>
      <c r="AU599" s="1728"/>
      <c r="AV599" s="1755">
        <f t="shared" si="2"/>
        <v>0</v>
      </c>
      <c r="AW599" s="1756"/>
      <c r="AX599" s="1727">
        <f t="shared" si="3"/>
        <v>0</v>
      </c>
      <c r="AY599" s="1728"/>
      <c r="AZ599" s="72"/>
      <c r="BA599" s="1751">
        <f t="shared" si="4"/>
        <v>0</v>
      </c>
      <c r="BB599" s="1751"/>
      <c r="BC599" s="1751"/>
      <c r="BD599" s="1751"/>
      <c r="BE599" s="1751"/>
      <c r="BF599" s="1751">
        <f t="shared" si="5"/>
        <v>0</v>
      </c>
      <c r="BG599" s="1751"/>
      <c r="BH599" s="1751"/>
      <c r="BI599" s="1751"/>
      <c r="BJ599" s="1751"/>
      <c r="BK599" s="1751">
        <f t="shared" si="6"/>
        <v>0</v>
      </c>
      <c r="BL599" s="1751"/>
      <c r="BM599" s="1751"/>
      <c r="BN599" s="1751"/>
      <c r="BO599" s="1751"/>
      <c r="BP599" s="1751">
        <f t="shared" si="7"/>
        <v>0</v>
      </c>
      <c r="BQ599" s="1751"/>
      <c r="BR599" s="1751"/>
      <c r="BS599" s="1751"/>
      <c r="BT599" s="1751"/>
      <c r="BU599" s="1751">
        <f t="shared" si="8"/>
        <v>0</v>
      </c>
      <c r="BV599" s="1751"/>
      <c r="BW599" s="1751"/>
      <c r="BX599" s="1751"/>
      <c r="BY599" s="1751"/>
      <c r="BZ599" s="1751">
        <f t="shared" si="9"/>
        <v>0</v>
      </c>
      <c r="CA599" s="1751"/>
      <c r="CB599" s="1751"/>
      <c r="CC599" s="1751"/>
      <c r="CD599" s="1751"/>
      <c r="CE599" s="1712">
        <f t="shared" si="10"/>
        <v>0</v>
      </c>
      <c r="CF599" s="1712"/>
      <c r="CG599" s="1712"/>
      <c r="CH599" s="1712"/>
      <c r="CI599" s="1712"/>
      <c r="CJ599" s="1712">
        <f t="shared" si="11"/>
        <v>0</v>
      </c>
      <c r="CK599" s="1712"/>
      <c r="CL599" s="1712"/>
      <c r="CM599" s="1712"/>
      <c r="CN599" s="1712"/>
      <c r="CO599" s="1712">
        <f t="shared" si="12"/>
        <v>0</v>
      </c>
      <c r="CP599" s="1712"/>
      <c r="CQ599" s="1712"/>
      <c r="CR599" s="1712"/>
      <c r="CS599" s="1712"/>
      <c r="CT599" s="1712">
        <f t="shared" si="13"/>
        <v>0</v>
      </c>
      <c r="CU599" s="1712"/>
      <c r="CV599" s="1712"/>
      <c r="CW599" s="1712"/>
      <c r="CX599" s="1712"/>
      <c r="CY599" s="1712">
        <f t="shared" si="14"/>
        <v>0</v>
      </c>
      <c r="CZ599" s="1712"/>
      <c r="DA599" s="1712"/>
      <c r="DB599" s="1712"/>
      <c r="DC599" s="1712"/>
      <c r="DD599" s="1712">
        <f t="shared" si="15"/>
        <v>0</v>
      </c>
      <c r="DE599" s="1712"/>
      <c r="DF599" s="1712"/>
      <c r="DG599" s="1712"/>
      <c r="DH599" s="1712"/>
    </row>
    <row r="600" spans="1:112" ht="12.75">
      <c r="B600" s="16" t="s">
        <v>422</v>
      </c>
      <c r="G600" s="1599"/>
      <c r="H600" s="1599"/>
      <c r="I600" s="1599"/>
      <c r="J600" s="1599"/>
      <c r="K600" s="1599"/>
      <c r="L600" s="1599"/>
      <c r="M600" s="1599"/>
      <c r="N600" s="1599"/>
      <c r="O600" s="1599"/>
      <c r="P600" s="1599"/>
      <c r="Q600" s="1599"/>
      <c r="R600" s="1599"/>
      <c r="U600" s="16" t="s">
        <v>422</v>
      </c>
      <c r="Z600" s="1599"/>
      <c r="AA600" s="1599"/>
      <c r="AB600" s="1599"/>
      <c r="AC600" s="1599"/>
      <c r="AD600" s="1599"/>
      <c r="AE600" s="1599"/>
      <c r="AF600" s="1599"/>
      <c r="AG600" s="1599"/>
      <c r="AH600" s="1599"/>
      <c r="AI600" s="1599"/>
      <c r="AJ600" s="1599"/>
      <c r="AK600" s="1599"/>
      <c r="AL600" s="35"/>
      <c r="AM600" s="72"/>
      <c r="AN600" s="72"/>
      <c r="AO600" s="72"/>
      <c r="AP600" s="72"/>
      <c r="AQ600" s="72"/>
      <c r="AR600" s="1755">
        <f t="shared" si="0"/>
        <v>0</v>
      </c>
      <c r="AS600" s="1756"/>
      <c r="AT600" s="1727">
        <f t="shared" si="1"/>
        <v>0</v>
      </c>
      <c r="AU600" s="1728"/>
      <c r="AV600" s="1755">
        <f t="shared" si="2"/>
        <v>0</v>
      </c>
      <c r="AW600" s="1756"/>
      <c r="AX600" s="1727">
        <f t="shared" si="3"/>
        <v>0</v>
      </c>
      <c r="AY600" s="1728"/>
      <c r="AZ600" s="72"/>
      <c r="BA600" s="1751">
        <f t="shared" si="4"/>
        <v>0</v>
      </c>
      <c r="BB600" s="1751"/>
      <c r="BC600" s="1751"/>
      <c r="BD600" s="1751"/>
      <c r="BE600" s="1751"/>
      <c r="BF600" s="1751">
        <f t="shared" si="5"/>
        <v>0</v>
      </c>
      <c r="BG600" s="1751"/>
      <c r="BH600" s="1751"/>
      <c r="BI600" s="1751"/>
      <c r="BJ600" s="1751"/>
      <c r="BK600" s="1751">
        <f t="shared" si="6"/>
        <v>0</v>
      </c>
      <c r="BL600" s="1751"/>
      <c r="BM600" s="1751"/>
      <c r="BN600" s="1751"/>
      <c r="BO600" s="1751"/>
      <c r="BP600" s="1751">
        <f t="shared" si="7"/>
        <v>0</v>
      </c>
      <c r="BQ600" s="1751"/>
      <c r="BR600" s="1751"/>
      <c r="BS600" s="1751"/>
      <c r="BT600" s="1751"/>
      <c r="BU600" s="1751">
        <f t="shared" si="8"/>
        <v>0</v>
      </c>
      <c r="BV600" s="1751"/>
      <c r="BW600" s="1751"/>
      <c r="BX600" s="1751"/>
      <c r="BY600" s="1751"/>
      <c r="BZ600" s="1751">
        <f t="shared" si="9"/>
        <v>0</v>
      </c>
      <c r="CA600" s="1751"/>
      <c r="CB600" s="1751"/>
      <c r="CC600" s="1751"/>
      <c r="CD600" s="1751"/>
      <c r="CE600" s="1712">
        <f t="shared" si="10"/>
        <v>0</v>
      </c>
      <c r="CF600" s="1712"/>
      <c r="CG600" s="1712"/>
      <c r="CH600" s="1712"/>
      <c r="CI600" s="1712"/>
      <c r="CJ600" s="1712">
        <f t="shared" si="11"/>
        <v>0</v>
      </c>
      <c r="CK600" s="1712"/>
      <c r="CL600" s="1712"/>
      <c r="CM600" s="1712"/>
      <c r="CN600" s="1712"/>
      <c r="CO600" s="1712">
        <f t="shared" si="12"/>
        <v>0</v>
      </c>
      <c r="CP600" s="1712"/>
      <c r="CQ600" s="1712"/>
      <c r="CR600" s="1712"/>
      <c r="CS600" s="1712"/>
      <c r="CT600" s="1712">
        <f t="shared" si="13"/>
        <v>0</v>
      </c>
      <c r="CU600" s="1712"/>
      <c r="CV600" s="1712"/>
      <c r="CW600" s="1712"/>
      <c r="CX600" s="1712"/>
      <c r="CY600" s="1712">
        <f t="shared" si="14"/>
        <v>0</v>
      </c>
      <c r="CZ600" s="1712"/>
      <c r="DA600" s="1712"/>
      <c r="DB600" s="1712"/>
      <c r="DC600" s="1712"/>
      <c r="DD600" s="1712">
        <f t="shared" si="15"/>
        <v>0</v>
      </c>
      <c r="DE600" s="1712"/>
      <c r="DF600" s="1712"/>
      <c r="DG600" s="1712"/>
      <c r="DH600" s="1712"/>
    </row>
    <row r="601" spans="1:112" ht="12.75">
      <c r="B601" s="16" t="s">
        <v>485</v>
      </c>
      <c r="G601" s="1599"/>
      <c r="H601" s="1599"/>
      <c r="I601" s="1599"/>
      <c r="J601" s="1599"/>
      <c r="K601" s="1599"/>
      <c r="L601" s="1599"/>
      <c r="M601" s="1599"/>
      <c r="N601" s="1599"/>
      <c r="O601" s="1599"/>
      <c r="P601" s="1599"/>
      <c r="Q601" s="1599"/>
      <c r="R601" s="1599"/>
      <c r="U601" s="16" t="s">
        <v>485</v>
      </c>
      <c r="Z601" s="1724"/>
      <c r="AA601" s="1724"/>
      <c r="AB601" s="1724"/>
      <c r="AC601" s="1724"/>
      <c r="AD601" s="1724"/>
      <c r="AE601" s="1724"/>
      <c r="AF601" s="1724"/>
      <c r="AG601" s="1724"/>
      <c r="AH601" s="1724"/>
      <c r="AI601" s="1724"/>
      <c r="AJ601" s="1724"/>
      <c r="AK601" s="1724"/>
      <c r="AL601" s="506"/>
      <c r="AM601" s="72"/>
      <c r="AN601" s="72"/>
      <c r="AO601" s="72"/>
      <c r="AP601" s="72"/>
      <c r="AQ601" s="72"/>
      <c r="AR601" s="1755">
        <f t="shared" si="0"/>
        <v>0</v>
      </c>
      <c r="AS601" s="1756"/>
      <c r="AT601" s="1727">
        <f t="shared" si="1"/>
        <v>0</v>
      </c>
      <c r="AU601" s="1728"/>
      <c r="AV601" s="1755">
        <f t="shared" si="2"/>
        <v>0</v>
      </c>
      <c r="AW601" s="1756"/>
      <c r="AX601" s="1727">
        <f t="shared" si="3"/>
        <v>0</v>
      </c>
      <c r="AY601" s="1728"/>
      <c r="AZ601" s="72"/>
      <c r="BA601" s="1751">
        <f t="shared" si="4"/>
        <v>0</v>
      </c>
      <c r="BB601" s="1751"/>
      <c r="BC601" s="1751"/>
      <c r="BD601" s="1751"/>
      <c r="BE601" s="1751"/>
      <c r="BF601" s="1751">
        <f t="shared" si="5"/>
        <v>0</v>
      </c>
      <c r="BG601" s="1751"/>
      <c r="BH601" s="1751"/>
      <c r="BI601" s="1751"/>
      <c r="BJ601" s="1751"/>
      <c r="BK601" s="1751">
        <f t="shared" si="6"/>
        <v>0</v>
      </c>
      <c r="BL601" s="1751"/>
      <c r="BM601" s="1751"/>
      <c r="BN601" s="1751"/>
      <c r="BO601" s="1751"/>
      <c r="BP601" s="1751">
        <f t="shared" si="7"/>
        <v>0</v>
      </c>
      <c r="BQ601" s="1751"/>
      <c r="BR601" s="1751"/>
      <c r="BS601" s="1751"/>
      <c r="BT601" s="1751"/>
      <c r="BU601" s="1751">
        <f t="shared" si="8"/>
        <v>0</v>
      </c>
      <c r="BV601" s="1751"/>
      <c r="BW601" s="1751"/>
      <c r="BX601" s="1751"/>
      <c r="BY601" s="1751"/>
      <c r="BZ601" s="1751">
        <f t="shared" si="9"/>
        <v>0</v>
      </c>
      <c r="CA601" s="1751"/>
      <c r="CB601" s="1751"/>
      <c r="CC601" s="1751"/>
      <c r="CD601" s="1751"/>
      <c r="CE601" s="1712">
        <f t="shared" si="10"/>
        <v>0</v>
      </c>
      <c r="CF601" s="1712"/>
      <c r="CG601" s="1712"/>
      <c r="CH601" s="1712"/>
      <c r="CI601" s="1712"/>
      <c r="CJ601" s="1712">
        <f t="shared" si="11"/>
        <v>0</v>
      </c>
      <c r="CK601" s="1712"/>
      <c r="CL601" s="1712"/>
      <c r="CM601" s="1712"/>
      <c r="CN601" s="1712"/>
      <c r="CO601" s="1712">
        <f t="shared" si="12"/>
        <v>0</v>
      </c>
      <c r="CP601" s="1712"/>
      <c r="CQ601" s="1712"/>
      <c r="CR601" s="1712"/>
      <c r="CS601" s="1712"/>
      <c r="CT601" s="1712">
        <f t="shared" si="13"/>
        <v>0</v>
      </c>
      <c r="CU601" s="1712"/>
      <c r="CV601" s="1712"/>
      <c r="CW601" s="1712"/>
      <c r="CX601" s="1712"/>
      <c r="CY601" s="1712">
        <f t="shared" si="14"/>
        <v>0</v>
      </c>
      <c r="CZ601" s="1712"/>
      <c r="DA601" s="1712"/>
      <c r="DB601" s="1712"/>
      <c r="DC601" s="1712"/>
      <c r="DD601" s="1712">
        <f t="shared" si="15"/>
        <v>0</v>
      </c>
      <c r="DE601" s="1712"/>
      <c r="DF601" s="1712"/>
      <c r="DG601" s="1712"/>
      <c r="DH601" s="1712"/>
    </row>
    <row r="602" spans="1:112" ht="12.75">
      <c r="B602" s="16" t="s">
        <v>925</v>
      </c>
      <c r="G602" s="1599"/>
      <c r="H602" s="1599"/>
      <c r="I602" s="1599"/>
      <c r="J602" s="1599"/>
      <c r="K602" s="1599"/>
      <c r="L602" s="1599"/>
      <c r="M602" s="1599"/>
      <c r="N602" s="1599"/>
      <c r="O602" s="1599"/>
      <c r="P602" s="1599"/>
      <c r="Q602" s="1599"/>
      <c r="R602" s="1599"/>
      <c r="U602" s="16" t="s">
        <v>925</v>
      </c>
      <c r="Z602" s="1724"/>
      <c r="AA602" s="1724"/>
      <c r="AB602" s="1724"/>
      <c r="AC602" s="1724"/>
      <c r="AD602" s="1724"/>
      <c r="AE602" s="1724"/>
      <c r="AF602" s="1724"/>
      <c r="AG602" s="1724"/>
      <c r="AH602" s="1724"/>
      <c r="AI602" s="1724"/>
      <c r="AJ602" s="1724"/>
      <c r="AK602" s="1724"/>
      <c r="AL602" s="506"/>
      <c r="AM602" s="72"/>
      <c r="AN602" s="72"/>
      <c r="AO602" s="72"/>
      <c r="AP602" s="72"/>
      <c r="AQ602" s="72"/>
      <c r="AR602" s="1755">
        <f t="shared" si="0"/>
        <v>0</v>
      </c>
      <c r="AS602" s="1756"/>
      <c r="AT602" s="1727">
        <f t="shared" si="1"/>
        <v>0</v>
      </c>
      <c r="AU602" s="1728"/>
      <c r="AV602" s="1755">
        <f t="shared" si="2"/>
        <v>0</v>
      </c>
      <c r="AW602" s="1756"/>
      <c r="AX602" s="1727">
        <f t="shared" si="3"/>
        <v>0</v>
      </c>
      <c r="AY602" s="1728"/>
      <c r="AZ602" s="72"/>
      <c r="BA602" s="1751">
        <f t="shared" si="4"/>
        <v>0</v>
      </c>
      <c r="BB602" s="1751"/>
      <c r="BC602" s="1751"/>
      <c r="BD602" s="1751"/>
      <c r="BE602" s="1751"/>
      <c r="BF602" s="1751">
        <f t="shared" si="5"/>
        <v>0</v>
      </c>
      <c r="BG602" s="1751"/>
      <c r="BH602" s="1751"/>
      <c r="BI602" s="1751"/>
      <c r="BJ602" s="1751"/>
      <c r="BK602" s="1751">
        <f t="shared" si="6"/>
        <v>0</v>
      </c>
      <c r="BL602" s="1751"/>
      <c r="BM602" s="1751"/>
      <c r="BN602" s="1751"/>
      <c r="BO602" s="1751"/>
      <c r="BP602" s="1751">
        <f t="shared" si="7"/>
        <v>0</v>
      </c>
      <c r="BQ602" s="1751"/>
      <c r="BR602" s="1751"/>
      <c r="BS602" s="1751"/>
      <c r="BT602" s="1751"/>
      <c r="BU602" s="1751">
        <f t="shared" si="8"/>
        <v>0</v>
      </c>
      <c r="BV602" s="1751"/>
      <c r="BW602" s="1751"/>
      <c r="BX602" s="1751"/>
      <c r="BY602" s="1751"/>
      <c r="BZ602" s="1751">
        <f t="shared" si="9"/>
        <v>0</v>
      </c>
      <c r="CA602" s="1751"/>
      <c r="CB602" s="1751"/>
      <c r="CC602" s="1751"/>
      <c r="CD602" s="1751"/>
      <c r="CE602" s="1712">
        <f t="shared" si="10"/>
        <v>0</v>
      </c>
      <c r="CF602" s="1712"/>
      <c r="CG602" s="1712"/>
      <c r="CH602" s="1712"/>
      <c r="CI602" s="1712"/>
      <c r="CJ602" s="1712">
        <f t="shared" si="11"/>
        <v>0</v>
      </c>
      <c r="CK602" s="1712"/>
      <c r="CL602" s="1712"/>
      <c r="CM602" s="1712"/>
      <c r="CN602" s="1712"/>
      <c r="CO602" s="1712">
        <f t="shared" si="12"/>
        <v>0</v>
      </c>
      <c r="CP602" s="1712"/>
      <c r="CQ602" s="1712"/>
      <c r="CR602" s="1712"/>
      <c r="CS602" s="1712"/>
      <c r="CT602" s="1712">
        <f t="shared" si="13"/>
        <v>0</v>
      </c>
      <c r="CU602" s="1712"/>
      <c r="CV602" s="1712"/>
      <c r="CW602" s="1712"/>
      <c r="CX602" s="1712"/>
      <c r="CY602" s="1712">
        <f t="shared" si="14"/>
        <v>0</v>
      </c>
      <c r="CZ602" s="1712"/>
      <c r="DA602" s="1712"/>
      <c r="DB602" s="1712"/>
      <c r="DC602" s="1712"/>
      <c r="DD602" s="1712">
        <f t="shared" si="15"/>
        <v>0</v>
      </c>
      <c r="DE602" s="1712"/>
      <c r="DF602" s="1712"/>
      <c r="DG602" s="1712"/>
      <c r="DH602" s="1712"/>
    </row>
    <row r="603" spans="1:112" ht="12.75">
      <c r="B603" s="16" t="s">
        <v>724</v>
      </c>
      <c r="G603" s="1613"/>
      <c r="H603" s="1613"/>
      <c r="I603" s="1613"/>
      <c r="J603" s="1613"/>
      <c r="K603" s="1613"/>
      <c r="L603" s="1613"/>
      <c r="O603" s="161" t="s">
        <v>908</v>
      </c>
      <c r="P603" s="1600"/>
      <c r="Q603" s="1600"/>
      <c r="R603" s="1600"/>
      <c r="U603" s="16" t="s">
        <v>724</v>
      </c>
      <c r="Z603" s="1613"/>
      <c r="AA603" s="1613"/>
      <c r="AB603" s="1613"/>
      <c r="AC603" s="1613"/>
      <c r="AD603" s="1613"/>
      <c r="AE603" s="1613"/>
      <c r="AH603" s="161" t="s">
        <v>908</v>
      </c>
      <c r="AI603" s="1600"/>
      <c r="AJ603" s="1600"/>
      <c r="AK603" s="1600"/>
      <c r="AL603" s="3"/>
      <c r="AM603" s="72"/>
      <c r="AN603" s="72"/>
      <c r="AO603" s="72"/>
      <c r="AP603" s="72"/>
      <c r="AQ603" s="72"/>
      <c r="AR603" s="1755">
        <f t="shared" si="0"/>
        <v>0</v>
      </c>
      <c r="AS603" s="1756"/>
      <c r="AT603" s="1727">
        <f t="shared" si="1"/>
        <v>0</v>
      </c>
      <c r="AU603" s="1728"/>
      <c r="AV603" s="1755">
        <f t="shared" si="2"/>
        <v>0</v>
      </c>
      <c r="AW603" s="1756"/>
      <c r="AX603" s="1727">
        <f t="shared" si="3"/>
        <v>0</v>
      </c>
      <c r="AY603" s="1728"/>
      <c r="AZ603" s="72"/>
      <c r="BA603" s="1751">
        <f t="shared" si="4"/>
        <v>0</v>
      </c>
      <c r="BB603" s="1751"/>
      <c r="BC603" s="1751"/>
      <c r="BD603" s="1751"/>
      <c r="BE603" s="1751"/>
      <c r="BF603" s="1751">
        <f t="shared" si="5"/>
        <v>0</v>
      </c>
      <c r="BG603" s="1751"/>
      <c r="BH603" s="1751"/>
      <c r="BI603" s="1751"/>
      <c r="BJ603" s="1751"/>
      <c r="BK603" s="1751">
        <f t="shared" si="6"/>
        <v>0</v>
      </c>
      <c r="BL603" s="1751"/>
      <c r="BM603" s="1751"/>
      <c r="BN603" s="1751"/>
      <c r="BO603" s="1751"/>
      <c r="BP603" s="1751">
        <f t="shared" si="7"/>
        <v>0</v>
      </c>
      <c r="BQ603" s="1751"/>
      <c r="BR603" s="1751"/>
      <c r="BS603" s="1751"/>
      <c r="BT603" s="1751"/>
      <c r="BU603" s="1751">
        <f t="shared" si="8"/>
        <v>0</v>
      </c>
      <c r="BV603" s="1751"/>
      <c r="BW603" s="1751"/>
      <c r="BX603" s="1751"/>
      <c r="BY603" s="1751"/>
      <c r="BZ603" s="1751">
        <f t="shared" si="9"/>
        <v>0</v>
      </c>
      <c r="CA603" s="1751"/>
      <c r="CB603" s="1751"/>
      <c r="CC603" s="1751"/>
      <c r="CD603" s="1751"/>
      <c r="CE603" s="1712">
        <f t="shared" si="10"/>
        <v>0</v>
      </c>
      <c r="CF603" s="1712"/>
      <c r="CG603" s="1712"/>
      <c r="CH603" s="1712"/>
      <c r="CI603" s="1712"/>
      <c r="CJ603" s="1712">
        <f t="shared" si="11"/>
        <v>0</v>
      </c>
      <c r="CK603" s="1712"/>
      <c r="CL603" s="1712"/>
      <c r="CM603" s="1712"/>
      <c r="CN603" s="1712"/>
      <c r="CO603" s="1712">
        <f t="shared" si="12"/>
        <v>0</v>
      </c>
      <c r="CP603" s="1712"/>
      <c r="CQ603" s="1712"/>
      <c r="CR603" s="1712"/>
      <c r="CS603" s="1712"/>
      <c r="CT603" s="1712">
        <f t="shared" si="13"/>
        <v>0</v>
      </c>
      <c r="CU603" s="1712"/>
      <c r="CV603" s="1712"/>
      <c r="CW603" s="1712"/>
      <c r="CX603" s="1712"/>
      <c r="CY603" s="1712">
        <f t="shared" si="14"/>
        <v>0</v>
      </c>
      <c r="CZ603" s="1712"/>
      <c r="DA603" s="1712"/>
      <c r="DB603" s="1712"/>
      <c r="DC603" s="1712"/>
      <c r="DD603" s="1712">
        <f t="shared" si="15"/>
        <v>0</v>
      </c>
      <c r="DE603" s="1712"/>
      <c r="DF603" s="1712"/>
      <c r="DG603" s="1712"/>
      <c r="DH603" s="1712"/>
    </row>
    <row r="604" spans="1:112" ht="12.75" customHeight="1">
      <c r="B604" s="16" t="s">
        <v>926</v>
      </c>
      <c r="H604" s="1599"/>
      <c r="I604" s="1599"/>
      <c r="J604" s="1599"/>
      <c r="K604" s="1599"/>
      <c r="L604" s="1599"/>
      <c r="M604" s="1599"/>
      <c r="N604" s="1599"/>
      <c r="O604" s="1599"/>
      <c r="P604" s="1599"/>
      <c r="Q604" s="1599"/>
      <c r="R604" s="1599"/>
      <c r="U604" s="16" t="s">
        <v>926</v>
      </c>
      <c r="AA604" s="1599"/>
      <c r="AB604" s="1599"/>
      <c r="AC604" s="1599"/>
      <c r="AD604" s="1599"/>
      <c r="AE604" s="1599"/>
      <c r="AF604" s="1599"/>
      <c r="AG604" s="1599"/>
      <c r="AH604" s="1599"/>
      <c r="AI604" s="1599"/>
      <c r="AJ604" s="1599"/>
      <c r="AK604" s="1599"/>
      <c r="AL604" s="3"/>
      <c r="AM604" s="72"/>
      <c r="AN604" s="72"/>
      <c r="AO604" s="72"/>
      <c r="AP604" s="72"/>
      <c r="AQ604" s="72"/>
      <c r="AR604" s="1755">
        <f t="shared" si="0"/>
        <v>0</v>
      </c>
      <c r="AS604" s="1756"/>
      <c r="AT604" s="1727">
        <f t="shared" si="1"/>
        <v>0</v>
      </c>
      <c r="AU604" s="1728"/>
      <c r="AV604" s="1755">
        <f t="shared" si="2"/>
        <v>0</v>
      </c>
      <c r="AW604" s="1756"/>
      <c r="AX604" s="1727">
        <f t="shared" si="3"/>
        <v>0</v>
      </c>
      <c r="AY604" s="1728"/>
      <c r="AZ604" s="72"/>
      <c r="BA604" s="1751">
        <f t="shared" si="4"/>
        <v>0</v>
      </c>
      <c r="BB604" s="1751"/>
      <c r="BC604" s="1751"/>
      <c r="BD604" s="1751"/>
      <c r="BE604" s="1751"/>
      <c r="BF604" s="1751">
        <f t="shared" si="5"/>
        <v>0</v>
      </c>
      <c r="BG604" s="1751"/>
      <c r="BH604" s="1751"/>
      <c r="BI604" s="1751"/>
      <c r="BJ604" s="1751"/>
      <c r="BK604" s="1751">
        <f t="shared" si="6"/>
        <v>0</v>
      </c>
      <c r="BL604" s="1751"/>
      <c r="BM604" s="1751"/>
      <c r="BN604" s="1751"/>
      <c r="BO604" s="1751"/>
      <c r="BP604" s="1751">
        <f t="shared" si="7"/>
        <v>0</v>
      </c>
      <c r="BQ604" s="1751"/>
      <c r="BR604" s="1751"/>
      <c r="BS604" s="1751"/>
      <c r="BT604" s="1751"/>
      <c r="BU604" s="1751">
        <f t="shared" si="8"/>
        <v>0</v>
      </c>
      <c r="BV604" s="1751"/>
      <c r="BW604" s="1751"/>
      <c r="BX604" s="1751"/>
      <c r="BY604" s="1751"/>
      <c r="BZ604" s="1751">
        <f t="shared" si="9"/>
        <v>0</v>
      </c>
      <c r="CA604" s="1751"/>
      <c r="CB604" s="1751"/>
      <c r="CC604" s="1751"/>
      <c r="CD604" s="1751"/>
      <c r="CE604" s="1712">
        <f t="shared" si="10"/>
        <v>0</v>
      </c>
      <c r="CF604" s="1712"/>
      <c r="CG604" s="1712"/>
      <c r="CH604" s="1712"/>
      <c r="CI604" s="1712"/>
      <c r="CJ604" s="1712">
        <f t="shared" si="11"/>
        <v>0</v>
      </c>
      <c r="CK604" s="1712"/>
      <c r="CL604" s="1712"/>
      <c r="CM604" s="1712"/>
      <c r="CN604" s="1712"/>
      <c r="CO604" s="1712">
        <f t="shared" si="12"/>
        <v>0</v>
      </c>
      <c r="CP604" s="1712"/>
      <c r="CQ604" s="1712"/>
      <c r="CR604" s="1712"/>
      <c r="CS604" s="1712"/>
      <c r="CT604" s="1712">
        <f t="shared" si="13"/>
        <v>0</v>
      </c>
      <c r="CU604" s="1712"/>
      <c r="CV604" s="1712"/>
      <c r="CW604" s="1712"/>
      <c r="CX604" s="1712"/>
      <c r="CY604" s="1712">
        <f t="shared" si="14"/>
        <v>0</v>
      </c>
      <c r="CZ604" s="1712"/>
      <c r="DA604" s="1712"/>
      <c r="DB604" s="1712"/>
      <c r="DC604" s="1712"/>
      <c r="DD604" s="1712">
        <f t="shared" si="15"/>
        <v>0</v>
      </c>
      <c r="DE604" s="1712"/>
      <c r="DF604" s="1712"/>
      <c r="DG604" s="1712"/>
      <c r="DH604" s="1712"/>
    </row>
    <row r="605" spans="1:112" ht="12.75">
      <c r="B605" s="16" t="s">
        <v>928</v>
      </c>
      <c r="N605" s="1630" t="s">
        <v>537</v>
      </c>
      <c r="O605" s="1630"/>
      <c r="U605" s="16" t="s">
        <v>928</v>
      </c>
      <c r="AG605" s="1630" t="s">
        <v>537</v>
      </c>
      <c r="AH605" s="1630"/>
      <c r="AL605" s="3"/>
      <c r="AM605" s="72"/>
      <c r="AN605" s="72"/>
      <c r="AO605" s="72"/>
      <c r="AP605" s="72"/>
      <c r="AQ605" s="72"/>
      <c r="AR605" s="1755">
        <f t="shared" si="0"/>
        <v>0</v>
      </c>
      <c r="AS605" s="1756"/>
      <c r="AT605" s="1727">
        <f t="shared" si="1"/>
        <v>0</v>
      </c>
      <c r="AU605" s="1728"/>
      <c r="AV605" s="1755">
        <f t="shared" si="2"/>
        <v>0</v>
      </c>
      <c r="AW605" s="1756"/>
      <c r="AX605" s="1727">
        <f t="shared" si="3"/>
        <v>0</v>
      </c>
      <c r="AY605" s="1728"/>
      <c r="AZ605" s="72"/>
      <c r="BA605" s="1751">
        <f t="shared" si="4"/>
        <v>0</v>
      </c>
      <c r="BB605" s="1751"/>
      <c r="BC605" s="1751"/>
      <c r="BD605" s="1751"/>
      <c r="BE605" s="1751"/>
      <c r="BF605" s="1751">
        <f t="shared" si="5"/>
        <v>0</v>
      </c>
      <c r="BG605" s="1751"/>
      <c r="BH605" s="1751"/>
      <c r="BI605" s="1751"/>
      <c r="BJ605" s="1751"/>
      <c r="BK605" s="1751">
        <f t="shared" si="6"/>
        <v>0</v>
      </c>
      <c r="BL605" s="1751"/>
      <c r="BM605" s="1751"/>
      <c r="BN605" s="1751"/>
      <c r="BO605" s="1751"/>
      <c r="BP605" s="1751">
        <f t="shared" si="7"/>
        <v>0</v>
      </c>
      <c r="BQ605" s="1751"/>
      <c r="BR605" s="1751"/>
      <c r="BS605" s="1751"/>
      <c r="BT605" s="1751"/>
      <c r="BU605" s="1751">
        <f t="shared" si="8"/>
        <v>0</v>
      </c>
      <c r="BV605" s="1751"/>
      <c r="BW605" s="1751"/>
      <c r="BX605" s="1751"/>
      <c r="BY605" s="1751"/>
      <c r="BZ605" s="1751">
        <f t="shared" si="9"/>
        <v>0</v>
      </c>
      <c r="CA605" s="1751"/>
      <c r="CB605" s="1751"/>
      <c r="CC605" s="1751"/>
      <c r="CD605" s="1751"/>
      <c r="CE605" s="1712">
        <f t="shared" si="10"/>
        <v>0</v>
      </c>
      <c r="CF605" s="1712"/>
      <c r="CG605" s="1712"/>
      <c r="CH605" s="1712"/>
      <c r="CI605" s="1712"/>
      <c r="CJ605" s="1712">
        <f t="shared" si="11"/>
        <v>0</v>
      </c>
      <c r="CK605" s="1712"/>
      <c r="CL605" s="1712"/>
      <c r="CM605" s="1712"/>
      <c r="CN605" s="1712"/>
      <c r="CO605" s="1712">
        <f t="shared" si="12"/>
        <v>0</v>
      </c>
      <c r="CP605" s="1712"/>
      <c r="CQ605" s="1712"/>
      <c r="CR605" s="1712"/>
      <c r="CS605" s="1712"/>
      <c r="CT605" s="1712">
        <f t="shared" si="13"/>
        <v>0</v>
      </c>
      <c r="CU605" s="1712"/>
      <c r="CV605" s="1712"/>
      <c r="CW605" s="1712"/>
      <c r="CX605" s="1712"/>
      <c r="CY605" s="1712">
        <f t="shared" si="14"/>
        <v>0</v>
      </c>
      <c r="CZ605" s="1712"/>
      <c r="DA605" s="1712"/>
      <c r="DB605" s="1712"/>
      <c r="DC605" s="1712"/>
      <c r="DD605" s="1712">
        <f t="shared" si="15"/>
        <v>0</v>
      </c>
      <c r="DE605" s="1712"/>
      <c r="DF605" s="1712"/>
      <c r="DG605" s="1712"/>
      <c r="DH605" s="1712"/>
    </row>
    <row r="606" spans="1:112" ht="12.75">
      <c r="AM606" s="72"/>
      <c r="AN606" s="72"/>
      <c r="AO606" s="72"/>
      <c r="AP606" s="72"/>
      <c r="AQ606" s="72"/>
      <c r="AR606" s="1755">
        <f t="shared" si="0"/>
        <v>0</v>
      </c>
      <c r="AS606" s="1756"/>
      <c r="AT606" s="1727">
        <f t="shared" si="1"/>
        <v>0</v>
      </c>
      <c r="AU606" s="1728"/>
      <c r="AV606" s="1755">
        <f t="shared" si="2"/>
        <v>0</v>
      </c>
      <c r="AW606" s="1756"/>
      <c r="AX606" s="1727">
        <f t="shared" si="3"/>
        <v>0</v>
      </c>
      <c r="AY606" s="1728"/>
      <c r="AZ606" s="72"/>
      <c r="BA606" s="1751">
        <f t="shared" si="4"/>
        <v>0</v>
      </c>
      <c r="BB606" s="1751"/>
      <c r="BC606" s="1751"/>
      <c r="BD606" s="1751"/>
      <c r="BE606" s="1751"/>
      <c r="BF606" s="1751">
        <f t="shared" si="5"/>
        <v>0</v>
      </c>
      <c r="BG606" s="1751"/>
      <c r="BH606" s="1751"/>
      <c r="BI606" s="1751"/>
      <c r="BJ606" s="1751"/>
      <c r="BK606" s="1751">
        <f t="shared" si="6"/>
        <v>0</v>
      </c>
      <c r="BL606" s="1751"/>
      <c r="BM606" s="1751"/>
      <c r="BN606" s="1751"/>
      <c r="BO606" s="1751"/>
      <c r="BP606" s="1751">
        <f t="shared" si="7"/>
        <v>0</v>
      </c>
      <c r="BQ606" s="1751"/>
      <c r="BR606" s="1751"/>
      <c r="BS606" s="1751"/>
      <c r="BT606" s="1751"/>
      <c r="BU606" s="1751">
        <f t="shared" si="8"/>
        <v>0</v>
      </c>
      <c r="BV606" s="1751"/>
      <c r="BW606" s="1751"/>
      <c r="BX606" s="1751"/>
      <c r="BY606" s="1751"/>
      <c r="BZ606" s="1751">
        <f t="shared" si="9"/>
        <v>0</v>
      </c>
      <c r="CA606" s="1751"/>
      <c r="CB606" s="1751"/>
      <c r="CC606" s="1751"/>
      <c r="CD606" s="1751"/>
      <c r="CE606" s="1712">
        <f t="shared" si="10"/>
        <v>0</v>
      </c>
      <c r="CF606" s="1712"/>
      <c r="CG606" s="1712"/>
      <c r="CH606" s="1712"/>
      <c r="CI606" s="1712"/>
      <c r="CJ606" s="1712">
        <f t="shared" si="11"/>
        <v>0</v>
      </c>
      <c r="CK606" s="1712"/>
      <c r="CL606" s="1712"/>
      <c r="CM606" s="1712"/>
      <c r="CN606" s="1712"/>
      <c r="CO606" s="1712">
        <f t="shared" si="12"/>
        <v>0</v>
      </c>
      <c r="CP606" s="1712"/>
      <c r="CQ606" s="1712"/>
      <c r="CR606" s="1712"/>
      <c r="CS606" s="1712"/>
      <c r="CT606" s="1712">
        <f t="shared" si="13"/>
        <v>0</v>
      </c>
      <c r="CU606" s="1712"/>
      <c r="CV606" s="1712"/>
      <c r="CW606" s="1712"/>
      <c r="CX606" s="1712"/>
      <c r="CY606" s="1712">
        <f t="shared" si="14"/>
        <v>0</v>
      </c>
      <c r="CZ606" s="1712"/>
      <c r="DA606" s="1712"/>
      <c r="DB606" s="1712"/>
      <c r="DC606" s="1712"/>
      <c r="DD606" s="1712">
        <f t="shared" si="15"/>
        <v>0</v>
      </c>
      <c r="DE606" s="1712"/>
      <c r="DF606" s="1712"/>
      <c r="DG606" s="1712"/>
      <c r="DH606" s="1712"/>
    </row>
    <row r="607" spans="1:112" ht="12.75">
      <c r="A607" s="1456" t="s">
        <v>138</v>
      </c>
      <c r="B607" s="1456"/>
      <c r="C607" s="1456"/>
      <c r="D607" s="1456"/>
      <c r="E607" s="1456"/>
      <c r="F607" s="1456"/>
      <c r="G607" s="1456"/>
      <c r="H607" s="1456"/>
      <c r="I607" s="1456"/>
      <c r="J607" s="1456"/>
      <c r="K607" s="1456"/>
      <c r="L607" s="1456"/>
      <c r="M607" s="1456"/>
      <c r="N607" s="1456"/>
      <c r="O607" s="1456"/>
      <c r="P607" s="1456"/>
      <c r="Q607" s="1456"/>
      <c r="R607" s="1456"/>
      <c r="S607" s="1456"/>
      <c r="T607" s="1456"/>
      <c r="U607" s="1456"/>
      <c r="V607" s="1456"/>
      <c r="W607" s="1456"/>
      <c r="X607" s="1456"/>
      <c r="Y607" s="1456"/>
      <c r="Z607" s="1456"/>
      <c r="AA607" s="1456"/>
      <c r="AB607" s="1456"/>
      <c r="AC607" s="1456"/>
      <c r="AD607" s="1456"/>
      <c r="AE607" s="1456"/>
      <c r="AF607" s="1456"/>
      <c r="AG607" s="1456"/>
      <c r="AH607" s="1456"/>
      <c r="AI607" s="1456"/>
      <c r="AJ607" s="1456"/>
      <c r="AK607" s="1456"/>
      <c r="AL607" s="1456"/>
      <c r="AM607" s="72"/>
      <c r="AN607" s="72"/>
      <c r="AO607" s="72"/>
      <c r="AP607" s="72"/>
      <c r="AQ607" s="72"/>
      <c r="AR607" s="1755">
        <f t="shared" si="0"/>
        <v>0</v>
      </c>
      <c r="AS607" s="1756"/>
      <c r="AT607" s="1727">
        <f t="shared" si="1"/>
        <v>0</v>
      </c>
      <c r="AU607" s="1728"/>
      <c r="AV607" s="1755">
        <f t="shared" si="2"/>
        <v>0</v>
      </c>
      <c r="AW607" s="1756"/>
      <c r="AX607" s="1727">
        <f t="shared" si="3"/>
        <v>0</v>
      </c>
      <c r="AY607" s="1728"/>
      <c r="AZ607" s="72"/>
      <c r="BA607" s="1751">
        <f t="shared" si="4"/>
        <v>0</v>
      </c>
      <c r="BB607" s="1751"/>
      <c r="BC607" s="1751"/>
      <c r="BD607" s="1751"/>
      <c r="BE607" s="1751"/>
      <c r="BF607" s="1751">
        <f t="shared" si="5"/>
        <v>0</v>
      </c>
      <c r="BG607" s="1751"/>
      <c r="BH607" s="1751"/>
      <c r="BI607" s="1751"/>
      <c r="BJ607" s="1751"/>
      <c r="BK607" s="1751">
        <f t="shared" si="6"/>
        <v>0</v>
      </c>
      <c r="BL607" s="1751"/>
      <c r="BM607" s="1751"/>
      <c r="BN607" s="1751"/>
      <c r="BO607" s="1751"/>
      <c r="BP607" s="1751">
        <f t="shared" si="7"/>
        <v>0</v>
      </c>
      <c r="BQ607" s="1751"/>
      <c r="BR607" s="1751"/>
      <c r="BS607" s="1751"/>
      <c r="BT607" s="1751"/>
      <c r="BU607" s="1751">
        <f t="shared" si="8"/>
        <v>0</v>
      </c>
      <c r="BV607" s="1751"/>
      <c r="BW607" s="1751"/>
      <c r="BX607" s="1751"/>
      <c r="BY607" s="1751"/>
      <c r="BZ607" s="1751">
        <f t="shared" si="9"/>
        <v>0</v>
      </c>
      <c r="CA607" s="1751"/>
      <c r="CB607" s="1751"/>
      <c r="CC607" s="1751"/>
      <c r="CD607" s="1751"/>
      <c r="CE607" s="1712">
        <f t="shared" si="10"/>
        <v>0</v>
      </c>
      <c r="CF607" s="1712"/>
      <c r="CG607" s="1712"/>
      <c r="CH607" s="1712"/>
      <c r="CI607" s="1712"/>
      <c r="CJ607" s="1712">
        <f t="shared" si="11"/>
        <v>0</v>
      </c>
      <c r="CK607" s="1712"/>
      <c r="CL607" s="1712"/>
      <c r="CM607" s="1712"/>
      <c r="CN607" s="1712"/>
      <c r="CO607" s="1712">
        <f t="shared" si="12"/>
        <v>0</v>
      </c>
      <c r="CP607" s="1712"/>
      <c r="CQ607" s="1712"/>
      <c r="CR607" s="1712"/>
      <c r="CS607" s="1712"/>
      <c r="CT607" s="1712">
        <f t="shared" si="13"/>
        <v>0</v>
      </c>
      <c r="CU607" s="1712"/>
      <c r="CV607" s="1712"/>
      <c r="CW607" s="1712"/>
      <c r="CX607" s="1712"/>
      <c r="CY607" s="1712">
        <f t="shared" si="14"/>
        <v>0</v>
      </c>
      <c r="CZ607" s="1712"/>
      <c r="DA607" s="1712"/>
      <c r="DB607" s="1712"/>
      <c r="DC607" s="1712"/>
      <c r="DD607" s="1712">
        <f t="shared" si="15"/>
        <v>0</v>
      </c>
      <c r="DE607" s="1712"/>
      <c r="DF607" s="1712"/>
      <c r="DG607" s="1712"/>
      <c r="DH607" s="1712"/>
    </row>
    <row r="608" spans="1:112" ht="12.75">
      <c r="A608" s="1456"/>
      <c r="B608" s="1456"/>
      <c r="C608" s="1456"/>
      <c r="D608" s="1456"/>
      <c r="E608" s="1456"/>
      <c r="F608" s="1456"/>
      <c r="G608" s="1456"/>
      <c r="H608" s="1456"/>
      <c r="I608" s="1456"/>
      <c r="J608" s="1456"/>
      <c r="K608" s="1456"/>
      <c r="L608" s="1456"/>
      <c r="M608" s="1456"/>
      <c r="N608" s="1456"/>
      <c r="O608" s="1456"/>
      <c r="P608" s="1456"/>
      <c r="Q608" s="1456"/>
      <c r="R608" s="1456"/>
      <c r="S608" s="1456"/>
      <c r="T608" s="1456"/>
      <c r="U608" s="1456"/>
      <c r="V608" s="1456"/>
      <c r="W608" s="1456"/>
      <c r="X608" s="1456"/>
      <c r="Y608" s="1456"/>
      <c r="Z608" s="1456"/>
      <c r="AA608" s="1456"/>
      <c r="AB608" s="1456"/>
      <c r="AC608" s="1456"/>
      <c r="AD608" s="1456"/>
      <c r="AE608" s="1456"/>
      <c r="AF608" s="1456"/>
      <c r="AG608" s="1456"/>
      <c r="AH608" s="1456"/>
      <c r="AI608" s="1456"/>
      <c r="AJ608" s="1456"/>
      <c r="AK608" s="1456"/>
      <c r="AL608" s="1456"/>
      <c r="AM608" s="72"/>
      <c r="AN608" s="72"/>
      <c r="AO608" s="72"/>
      <c r="AP608" s="72"/>
      <c r="AQ608" s="72"/>
      <c r="AR608" s="1755">
        <f t="shared" si="0"/>
        <v>0</v>
      </c>
      <c r="AS608" s="1756"/>
      <c r="AT608" s="1727">
        <f t="shared" si="1"/>
        <v>0</v>
      </c>
      <c r="AU608" s="1728"/>
      <c r="AV608" s="1755">
        <f t="shared" si="2"/>
        <v>0</v>
      </c>
      <c r="AW608" s="1756"/>
      <c r="AX608" s="1727">
        <f t="shared" si="3"/>
        <v>0</v>
      </c>
      <c r="AY608" s="1728"/>
      <c r="AZ608" s="72"/>
      <c r="BA608" s="1751">
        <f t="shared" si="4"/>
        <v>0</v>
      </c>
      <c r="BB608" s="1751"/>
      <c r="BC608" s="1751"/>
      <c r="BD608" s="1751"/>
      <c r="BE608" s="1751"/>
      <c r="BF608" s="1751">
        <f t="shared" si="5"/>
        <v>0</v>
      </c>
      <c r="BG608" s="1751"/>
      <c r="BH608" s="1751"/>
      <c r="BI608" s="1751"/>
      <c r="BJ608" s="1751"/>
      <c r="BK608" s="1751">
        <f t="shared" si="6"/>
        <v>0</v>
      </c>
      <c r="BL608" s="1751"/>
      <c r="BM608" s="1751"/>
      <c r="BN608" s="1751"/>
      <c r="BO608" s="1751"/>
      <c r="BP608" s="1751">
        <f t="shared" si="7"/>
        <v>0</v>
      </c>
      <c r="BQ608" s="1751"/>
      <c r="BR608" s="1751"/>
      <c r="BS608" s="1751"/>
      <c r="BT608" s="1751"/>
      <c r="BU608" s="1751">
        <f t="shared" si="8"/>
        <v>0</v>
      </c>
      <c r="BV608" s="1751"/>
      <c r="BW608" s="1751"/>
      <c r="BX608" s="1751"/>
      <c r="BY608" s="1751"/>
      <c r="BZ608" s="1751">
        <f t="shared" si="9"/>
        <v>0</v>
      </c>
      <c r="CA608" s="1751"/>
      <c r="CB608" s="1751"/>
      <c r="CC608" s="1751"/>
      <c r="CD608" s="1751"/>
      <c r="CE608" s="1712">
        <f t="shared" si="10"/>
        <v>0</v>
      </c>
      <c r="CF608" s="1712"/>
      <c r="CG608" s="1712"/>
      <c r="CH608" s="1712"/>
      <c r="CI608" s="1712"/>
      <c r="CJ608" s="1712">
        <f t="shared" si="11"/>
        <v>0</v>
      </c>
      <c r="CK608" s="1712"/>
      <c r="CL608" s="1712"/>
      <c r="CM608" s="1712"/>
      <c r="CN608" s="1712"/>
      <c r="CO608" s="1712">
        <f t="shared" si="12"/>
        <v>0</v>
      </c>
      <c r="CP608" s="1712"/>
      <c r="CQ608" s="1712"/>
      <c r="CR608" s="1712"/>
      <c r="CS608" s="1712"/>
      <c r="CT608" s="1712">
        <f t="shared" si="13"/>
        <v>0</v>
      </c>
      <c r="CU608" s="1712"/>
      <c r="CV608" s="1712"/>
      <c r="CW608" s="1712"/>
      <c r="CX608" s="1712"/>
      <c r="CY608" s="1712">
        <f t="shared" si="14"/>
        <v>0</v>
      </c>
      <c r="CZ608" s="1712"/>
      <c r="DA608" s="1712"/>
      <c r="DB608" s="1712"/>
      <c r="DC608" s="1712"/>
      <c r="DD608" s="1712">
        <f t="shared" si="15"/>
        <v>0</v>
      </c>
      <c r="DE608" s="1712"/>
      <c r="DF608" s="1712"/>
      <c r="DG608" s="1712"/>
      <c r="DH608" s="1712"/>
    </row>
    <row r="609" spans="1:112" ht="12.75">
      <c r="A609" s="35"/>
      <c r="B609" s="35"/>
      <c r="C609" s="35"/>
      <c r="D609" s="35"/>
      <c r="E609" s="35"/>
      <c r="F609" s="35"/>
      <c r="G609" s="3"/>
      <c r="H609" s="35"/>
      <c r="AM609" s="72"/>
      <c r="AN609" s="72"/>
      <c r="AO609" s="72"/>
      <c r="AP609" s="72"/>
      <c r="AQ609" s="72"/>
      <c r="AR609" s="1755">
        <f t="shared" si="0"/>
        <v>0</v>
      </c>
      <c r="AS609" s="1756"/>
      <c r="AT609" s="1727">
        <f t="shared" si="1"/>
        <v>0</v>
      </c>
      <c r="AU609" s="1728"/>
      <c r="AV609" s="1755">
        <f t="shared" si="2"/>
        <v>0</v>
      </c>
      <c r="AW609" s="1756"/>
      <c r="AX609" s="1727">
        <f t="shared" si="3"/>
        <v>0</v>
      </c>
      <c r="AY609" s="1728"/>
      <c r="AZ609" s="72"/>
      <c r="BA609" s="1751">
        <f t="shared" si="4"/>
        <v>0</v>
      </c>
      <c r="BB609" s="1751"/>
      <c r="BC609" s="1751"/>
      <c r="BD609" s="1751"/>
      <c r="BE609" s="1751"/>
      <c r="BF609" s="1751">
        <f t="shared" si="5"/>
        <v>0</v>
      </c>
      <c r="BG609" s="1751"/>
      <c r="BH609" s="1751"/>
      <c r="BI609" s="1751"/>
      <c r="BJ609" s="1751"/>
      <c r="BK609" s="1751">
        <f t="shared" si="6"/>
        <v>0</v>
      </c>
      <c r="BL609" s="1751"/>
      <c r="BM609" s="1751"/>
      <c r="BN609" s="1751"/>
      <c r="BO609" s="1751"/>
      <c r="BP609" s="1751">
        <f t="shared" si="7"/>
        <v>0</v>
      </c>
      <c r="BQ609" s="1751"/>
      <c r="BR609" s="1751"/>
      <c r="BS609" s="1751"/>
      <c r="BT609" s="1751"/>
      <c r="BU609" s="1751">
        <f t="shared" si="8"/>
        <v>0</v>
      </c>
      <c r="BV609" s="1751"/>
      <c r="BW609" s="1751"/>
      <c r="BX609" s="1751"/>
      <c r="BY609" s="1751"/>
      <c r="BZ609" s="1751">
        <f t="shared" si="9"/>
        <v>0</v>
      </c>
      <c r="CA609" s="1751"/>
      <c r="CB609" s="1751"/>
      <c r="CC609" s="1751"/>
      <c r="CD609" s="1751"/>
      <c r="CE609" s="1712">
        <f t="shared" si="10"/>
        <v>0</v>
      </c>
      <c r="CF609" s="1712"/>
      <c r="CG609" s="1712"/>
      <c r="CH609" s="1712"/>
      <c r="CI609" s="1712"/>
      <c r="CJ609" s="1712">
        <f t="shared" si="11"/>
        <v>0</v>
      </c>
      <c r="CK609" s="1712"/>
      <c r="CL609" s="1712"/>
      <c r="CM609" s="1712"/>
      <c r="CN609" s="1712"/>
      <c r="CO609" s="1712">
        <f t="shared" si="12"/>
        <v>0</v>
      </c>
      <c r="CP609" s="1712"/>
      <c r="CQ609" s="1712"/>
      <c r="CR609" s="1712"/>
      <c r="CS609" s="1712"/>
      <c r="CT609" s="1712">
        <f t="shared" si="13"/>
        <v>0</v>
      </c>
      <c r="CU609" s="1712"/>
      <c r="CV609" s="1712"/>
      <c r="CW609" s="1712"/>
      <c r="CX609" s="1712"/>
      <c r="CY609" s="1712">
        <f t="shared" si="14"/>
        <v>0</v>
      </c>
      <c r="CZ609" s="1712"/>
      <c r="DA609" s="1712"/>
      <c r="DB609" s="1712"/>
      <c r="DC609" s="1712"/>
      <c r="DD609" s="1712">
        <f t="shared" si="15"/>
        <v>0</v>
      </c>
      <c r="DE609" s="1712"/>
      <c r="DF609" s="1712"/>
      <c r="DG609" s="1712"/>
      <c r="DH609" s="1712"/>
    </row>
    <row r="610" spans="1:112" ht="12.75">
      <c r="A610" s="63" t="s">
        <v>727</v>
      </c>
      <c r="B610" s="63"/>
      <c r="C610" s="63" t="s">
        <v>929</v>
      </c>
      <c r="AM610" s="72"/>
      <c r="AN610" s="72"/>
      <c r="AO610" s="72"/>
      <c r="AP610" s="72"/>
      <c r="AQ610" s="72"/>
      <c r="AR610" s="1755">
        <f t="shared" si="0"/>
        <v>0</v>
      </c>
      <c r="AS610" s="1756"/>
      <c r="AT610" s="1727">
        <f t="shared" si="1"/>
        <v>0</v>
      </c>
      <c r="AU610" s="1728"/>
      <c r="AV610" s="1755">
        <f t="shared" si="2"/>
        <v>0</v>
      </c>
      <c r="AW610" s="1756"/>
      <c r="AX610" s="1727">
        <f t="shared" si="3"/>
        <v>0</v>
      </c>
      <c r="AY610" s="1728"/>
      <c r="AZ610" s="72"/>
      <c r="BA610" s="1751">
        <f t="shared" si="4"/>
        <v>0</v>
      </c>
      <c r="BB610" s="1751"/>
      <c r="BC610" s="1751"/>
      <c r="BD610" s="1751"/>
      <c r="BE610" s="1751"/>
      <c r="BF610" s="1751">
        <f t="shared" si="5"/>
        <v>0</v>
      </c>
      <c r="BG610" s="1751"/>
      <c r="BH610" s="1751"/>
      <c r="BI610" s="1751"/>
      <c r="BJ610" s="1751"/>
      <c r="BK610" s="1751">
        <f t="shared" si="6"/>
        <v>0</v>
      </c>
      <c r="BL610" s="1751"/>
      <c r="BM610" s="1751"/>
      <c r="BN610" s="1751"/>
      <c r="BO610" s="1751"/>
      <c r="BP610" s="1751">
        <f t="shared" si="7"/>
        <v>0</v>
      </c>
      <c r="BQ610" s="1751"/>
      <c r="BR610" s="1751"/>
      <c r="BS610" s="1751"/>
      <c r="BT610" s="1751"/>
      <c r="BU610" s="1751">
        <f t="shared" si="8"/>
        <v>0</v>
      </c>
      <c r="BV610" s="1751"/>
      <c r="BW610" s="1751"/>
      <c r="BX610" s="1751"/>
      <c r="BY610" s="1751"/>
      <c r="BZ610" s="1751">
        <f t="shared" si="9"/>
        <v>0</v>
      </c>
      <c r="CA610" s="1751"/>
      <c r="CB610" s="1751"/>
      <c r="CC610" s="1751"/>
      <c r="CD610" s="1751"/>
      <c r="CE610" s="1712">
        <f t="shared" si="10"/>
        <v>0</v>
      </c>
      <c r="CF610" s="1712"/>
      <c r="CG610" s="1712"/>
      <c r="CH610" s="1712"/>
      <c r="CI610" s="1712"/>
      <c r="CJ610" s="1712">
        <f t="shared" si="11"/>
        <v>0</v>
      </c>
      <c r="CK610" s="1712"/>
      <c r="CL610" s="1712"/>
      <c r="CM610" s="1712"/>
      <c r="CN610" s="1712"/>
      <c r="CO610" s="1712">
        <f t="shared" si="12"/>
        <v>0</v>
      </c>
      <c r="CP610" s="1712"/>
      <c r="CQ610" s="1712"/>
      <c r="CR610" s="1712"/>
      <c r="CS610" s="1712"/>
      <c r="CT610" s="1712">
        <f t="shared" si="13"/>
        <v>0</v>
      </c>
      <c r="CU610" s="1712"/>
      <c r="CV610" s="1712"/>
      <c r="CW610" s="1712"/>
      <c r="CX610" s="1712"/>
      <c r="CY610" s="1712">
        <f t="shared" si="14"/>
        <v>0</v>
      </c>
      <c r="CZ610" s="1712"/>
      <c r="DA610" s="1712"/>
      <c r="DB610" s="1712"/>
      <c r="DC610" s="1712"/>
      <c r="DD610" s="1712">
        <f t="shared" si="15"/>
        <v>0</v>
      </c>
      <c r="DE610" s="1712"/>
      <c r="DF610" s="1712"/>
      <c r="DG610" s="1712"/>
      <c r="DH610" s="1712"/>
    </row>
    <row r="611" spans="1:112" ht="12.75">
      <c r="A611" s="63"/>
      <c r="B611" s="63"/>
      <c r="C611" s="63"/>
      <c r="AM611" s="72"/>
      <c r="AN611" s="72"/>
      <c r="AO611" s="72"/>
      <c r="AP611" s="72"/>
      <c r="AQ611" s="72"/>
      <c r="AR611" s="1755">
        <f t="shared" si="0"/>
        <v>0</v>
      </c>
      <c r="AS611" s="1756"/>
      <c r="AT611" s="1727">
        <f t="shared" si="1"/>
        <v>0</v>
      </c>
      <c r="AU611" s="1728"/>
      <c r="AV611" s="1755">
        <f t="shared" si="2"/>
        <v>0</v>
      </c>
      <c r="AW611" s="1756"/>
      <c r="AX611" s="1727">
        <f t="shared" si="3"/>
        <v>0</v>
      </c>
      <c r="AY611" s="1728"/>
      <c r="AZ611" s="72"/>
      <c r="BA611" s="1751">
        <f t="shared" si="4"/>
        <v>0</v>
      </c>
      <c r="BB611" s="1751"/>
      <c r="BC611" s="1751"/>
      <c r="BD611" s="1751"/>
      <c r="BE611" s="1751"/>
      <c r="BF611" s="1751">
        <f t="shared" si="5"/>
        <v>0</v>
      </c>
      <c r="BG611" s="1751"/>
      <c r="BH611" s="1751"/>
      <c r="BI611" s="1751"/>
      <c r="BJ611" s="1751"/>
      <c r="BK611" s="1751">
        <f t="shared" si="6"/>
        <v>0</v>
      </c>
      <c r="BL611" s="1751"/>
      <c r="BM611" s="1751"/>
      <c r="BN611" s="1751"/>
      <c r="BO611" s="1751"/>
      <c r="BP611" s="1751">
        <f t="shared" si="7"/>
        <v>0</v>
      </c>
      <c r="BQ611" s="1751"/>
      <c r="BR611" s="1751"/>
      <c r="BS611" s="1751"/>
      <c r="BT611" s="1751"/>
      <c r="BU611" s="1751">
        <f t="shared" si="8"/>
        <v>0</v>
      </c>
      <c r="BV611" s="1751"/>
      <c r="BW611" s="1751"/>
      <c r="BX611" s="1751"/>
      <c r="BY611" s="1751"/>
      <c r="BZ611" s="1751">
        <f t="shared" si="9"/>
        <v>0</v>
      </c>
      <c r="CA611" s="1751"/>
      <c r="CB611" s="1751"/>
      <c r="CC611" s="1751"/>
      <c r="CD611" s="1751"/>
      <c r="CE611" s="1712">
        <f t="shared" si="10"/>
        <v>0</v>
      </c>
      <c r="CF611" s="1712"/>
      <c r="CG611" s="1712"/>
      <c r="CH611" s="1712"/>
      <c r="CI611" s="1712"/>
      <c r="CJ611" s="1712">
        <f t="shared" si="11"/>
        <v>0</v>
      </c>
      <c r="CK611" s="1712"/>
      <c r="CL611" s="1712"/>
      <c r="CM611" s="1712"/>
      <c r="CN611" s="1712"/>
      <c r="CO611" s="1712">
        <f t="shared" si="12"/>
        <v>0</v>
      </c>
      <c r="CP611" s="1712"/>
      <c r="CQ611" s="1712"/>
      <c r="CR611" s="1712"/>
      <c r="CS611" s="1712"/>
      <c r="CT611" s="1712">
        <f t="shared" si="13"/>
        <v>0</v>
      </c>
      <c r="CU611" s="1712"/>
      <c r="CV611" s="1712"/>
      <c r="CW611" s="1712"/>
      <c r="CX611" s="1712"/>
      <c r="CY611" s="1712">
        <f t="shared" si="14"/>
        <v>0</v>
      </c>
      <c r="CZ611" s="1712"/>
      <c r="DA611" s="1712"/>
      <c r="DB611" s="1712"/>
      <c r="DC611" s="1712"/>
      <c r="DD611" s="1712">
        <f t="shared" si="15"/>
        <v>0</v>
      </c>
      <c r="DE611" s="1712"/>
      <c r="DF611" s="1712"/>
      <c r="DG611" s="1712"/>
      <c r="DH611" s="1712"/>
    </row>
    <row r="612" spans="1:112" ht="12.75">
      <c r="C612" s="159"/>
      <c r="D612" s="62" t="s">
        <v>1052</v>
      </c>
      <c r="E612" s="35"/>
      <c r="F612" s="35"/>
      <c r="G612" s="35"/>
      <c r="H612" s="35"/>
      <c r="I612" s="35"/>
      <c r="J612" s="35"/>
      <c r="K612" s="35"/>
      <c r="L612" s="35"/>
      <c r="M612" s="35"/>
      <c r="N612" s="35"/>
      <c r="O612" s="35"/>
      <c r="P612" s="35"/>
      <c r="Q612" s="35"/>
      <c r="R612" s="35"/>
      <c r="S612" s="35"/>
      <c r="T612" s="35"/>
      <c r="U612" s="35"/>
      <c r="V612" s="35"/>
      <c r="W612" s="35"/>
      <c r="X612" s="35"/>
      <c r="Y612" s="35"/>
      <c r="Z612" s="35"/>
      <c r="AA612" s="35"/>
      <c r="AB612" s="35"/>
      <c r="AC612" s="35"/>
      <c r="AD612" s="35"/>
      <c r="AE612" s="35"/>
      <c r="AF612" s="35"/>
      <c r="AG612" s="35"/>
      <c r="AM612" s="72"/>
      <c r="AN612" s="72"/>
      <c r="AO612" s="72"/>
      <c r="AP612" s="72"/>
      <c r="AQ612" s="72"/>
      <c r="AR612" s="72"/>
      <c r="AS612" s="72"/>
      <c r="AT612" s="1755">
        <f>SUM(AT587:AU611)</f>
        <v>47</v>
      </c>
      <c r="AU612" s="1756"/>
      <c r="AV612" s="72"/>
      <c r="AW612" s="72"/>
      <c r="AX612" s="1755">
        <f>SUM(AX587:AY611)</f>
        <v>23</v>
      </c>
      <c r="AY612" s="1756"/>
      <c r="AZ612" s="72"/>
      <c r="BA612" s="1726">
        <f>SUM(BA587:BE611)</f>
        <v>0</v>
      </c>
      <c r="BB612" s="1726"/>
      <c r="BC612" s="1726"/>
      <c r="BD612" s="1726"/>
      <c r="BE612" s="1726"/>
      <c r="BF612" s="1726">
        <f>SUM(BF587:BJ611)</f>
        <v>0</v>
      </c>
      <c r="BG612" s="1726"/>
      <c r="BH612" s="1726"/>
      <c r="BI612" s="1726"/>
      <c r="BJ612" s="1726"/>
      <c r="BK612" s="1726">
        <f>SUM(BK587:BO611)</f>
        <v>86</v>
      </c>
      <c r="BL612" s="1726"/>
      <c r="BM612" s="1726"/>
      <c r="BN612" s="1726"/>
      <c r="BO612" s="1726"/>
      <c r="BP612" s="1726">
        <f>SUM(BP587:BT611)</f>
        <v>29</v>
      </c>
      <c r="BQ612" s="1726"/>
      <c r="BR612" s="1726"/>
      <c r="BS612" s="1726"/>
      <c r="BT612" s="1726"/>
      <c r="BU612" s="1726">
        <f>SUM(BU587:BY611)</f>
        <v>0</v>
      </c>
      <c r="BV612" s="1726"/>
      <c r="BW612" s="1726"/>
      <c r="BX612" s="1726"/>
      <c r="BY612" s="1726"/>
      <c r="BZ612" s="1726">
        <f>SUM(BZ587:CD611)</f>
        <v>0</v>
      </c>
      <c r="CA612" s="1726"/>
      <c r="CB612" s="1726"/>
      <c r="CC612" s="1726"/>
      <c r="CD612" s="1726"/>
      <c r="CE612" s="1726">
        <f>SUM(CE587:CI611)</f>
        <v>0</v>
      </c>
      <c r="CF612" s="1726"/>
      <c r="CG612" s="1726"/>
      <c r="CH612" s="1726"/>
      <c r="CI612" s="1726"/>
      <c r="CJ612" s="1726">
        <f>SUM(CJ587:CN611)</f>
        <v>0</v>
      </c>
      <c r="CK612" s="1726"/>
      <c r="CL612" s="1726"/>
      <c r="CM612" s="1726"/>
      <c r="CN612" s="1726"/>
      <c r="CO612" s="1726">
        <f>SUM(CO587:CS611)</f>
        <v>20</v>
      </c>
      <c r="CP612" s="1726"/>
      <c r="CQ612" s="1726"/>
      <c r="CR612" s="1726"/>
      <c r="CS612" s="1726"/>
      <c r="CT612" s="1726">
        <f>SUM(CT587:CX611)</f>
        <v>3</v>
      </c>
      <c r="CU612" s="1726"/>
      <c r="CV612" s="1726"/>
      <c r="CW612" s="1726"/>
      <c r="CX612" s="1726"/>
      <c r="CY612" s="1726">
        <f>SUM(CY587:DC611)</f>
        <v>0</v>
      </c>
      <c r="CZ612" s="1726"/>
      <c r="DA612" s="1726"/>
      <c r="DB612" s="1726"/>
      <c r="DC612" s="1726"/>
      <c r="DD612" s="1726">
        <f>SUM(DD587:DH611)</f>
        <v>0</v>
      </c>
      <c r="DE612" s="1726"/>
      <c r="DF612" s="1726"/>
      <c r="DG612" s="1726"/>
      <c r="DH612" s="1726"/>
    </row>
    <row r="613" spans="1:112" ht="13.5" thickBot="1">
      <c r="C613" s="62"/>
      <c r="D613" s="35"/>
      <c r="E613" s="35"/>
      <c r="F613" s="35"/>
      <c r="G613" s="35"/>
      <c r="H613" s="35"/>
      <c r="I613" s="35"/>
      <c r="J613" s="35"/>
      <c r="K613" s="35"/>
      <c r="L613" s="35"/>
      <c r="M613" s="35"/>
      <c r="N613" s="35"/>
      <c r="O613" s="35"/>
      <c r="P613" s="35"/>
      <c r="Q613" s="35"/>
      <c r="R613" s="35"/>
      <c r="S613" s="35"/>
      <c r="T613" s="35"/>
      <c r="U613" s="35"/>
      <c r="V613" s="35"/>
      <c r="W613" s="35"/>
      <c r="X613" s="35"/>
      <c r="Y613" s="35"/>
      <c r="Z613" s="35"/>
      <c r="AA613" s="35"/>
      <c r="AB613" s="35"/>
      <c r="AC613" s="35"/>
      <c r="AD613" s="35"/>
      <c r="AE613" s="35"/>
      <c r="AF613" s="35"/>
      <c r="AG613" s="35"/>
      <c r="AM613" s="72"/>
      <c r="AN613" s="72"/>
      <c r="AO613" s="72"/>
      <c r="AP613" s="72"/>
      <c r="AQ613" s="72"/>
      <c r="AR613" s="72"/>
      <c r="AS613" s="72"/>
      <c r="AT613" s="72"/>
      <c r="AU613" s="72"/>
      <c r="AV613" s="72"/>
      <c r="AW613" s="72"/>
      <c r="AX613" s="72"/>
      <c r="AY613" s="72"/>
      <c r="AZ613" s="72"/>
      <c r="BA613" s="72" t="s">
        <v>1997</v>
      </c>
      <c r="BB613" s="72"/>
      <c r="BC613" s="72"/>
      <c r="BD613" s="72"/>
      <c r="BE613" s="771">
        <f>BA612*1</f>
        <v>0</v>
      </c>
      <c r="BF613" s="72"/>
      <c r="BG613" s="72"/>
      <c r="BH613" s="72"/>
      <c r="BI613" s="72"/>
      <c r="BJ613" s="771">
        <f>BF612*1</f>
        <v>0</v>
      </c>
      <c r="BK613" s="72"/>
      <c r="BL613" s="72"/>
      <c r="BM613" s="72"/>
      <c r="BN613" s="72"/>
      <c r="BO613" s="771">
        <f>BK612*2</f>
        <v>172</v>
      </c>
      <c r="BP613" s="72"/>
      <c r="BQ613" s="72"/>
      <c r="BR613" s="72"/>
      <c r="BS613" s="72"/>
      <c r="BT613" s="771">
        <f>BP612*3</f>
        <v>87</v>
      </c>
      <c r="BU613" s="72"/>
      <c r="BV613" s="72"/>
      <c r="BW613" s="72"/>
      <c r="BX613" s="72"/>
      <c r="BY613" s="771">
        <f>BU612*4</f>
        <v>0</v>
      </c>
      <c r="BZ613" s="72"/>
      <c r="CA613" s="72"/>
      <c r="CB613" s="72"/>
      <c r="CC613" s="72"/>
      <c r="CD613" s="770">
        <f>BZ612*5</f>
        <v>0</v>
      </c>
      <c r="CE613" s="72"/>
      <c r="CF613" s="72"/>
      <c r="CG613" s="72"/>
      <c r="CH613" s="72"/>
      <c r="CI613" s="72"/>
      <c r="CJ613" s="72"/>
      <c r="CK613" s="72"/>
      <c r="CL613" s="72"/>
      <c r="CM613" s="72"/>
      <c r="CN613" s="72"/>
      <c r="CO613" s="72"/>
      <c r="CP613" s="72"/>
      <c r="CQ613" s="72"/>
      <c r="CR613" s="72"/>
    </row>
    <row r="614" spans="1:112" ht="13.5" thickBot="1">
      <c r="B614" s="2009" t="s">
        <v>815</v>
      </c>
      <c r="C614" s="2010"/>
      <c r="D614" s="2010"/>
      <c r="E614" s="2010"/>
      <c r="F614" s="2010"/>
      <c r="G614" s="2010"/>
      <c r="H614" s="2010"/>
      <c r="I614" s="2010"/>
      <c r="J614" s="2010"/>
      <c r="K614" s="2010"/>
      <c r="L614" s="2010"/>
      <c r="M614" s="2010"/>
      <c r="N614" s="2010"/>
      <c r="O614" s="2011"/>
      <c r="P614" s="2029" t="s">
        <v>495</v>
      </c>
      <c r="Q614" s="2030"/>
      <c r="R614" s="2031"/>
      <c r="S614" s="2020" t="s">
        <v>816</v>
      </c>
      <c r="T614" s="2021"/>
      <c r="U614" s="2022"/>
      <c r="V614" s="1962" t="s">
        <v>924</v>
      </c>
      <c r="W614" s="1962"/>
      <c r="X614" s="1962"/>
      <c r="Y614" s="1962"/>
      <c r="Z614" s="1962"/>
      <c r="AA614" s="1962"/>
      <c r="AB614" s="1962" t="s">
        <v>923</v>
      </c>
      <c r="AC614" s="1962"/>
      <c r="AD614" s="1962"/>
      <c r="AE614" s="1962"/>
      <c r="AF614" s="1962"/>
      <c r="AG614" s="1962" t="s">
        <v>817</v>
      </c>
      <c r="AH614" s="1962"/>
      <c r="AI614" s="1962"/>
      <c r="AJ614" s="1962"/>
      <c r="AK614" s="1962"/>
      <c r="AM614" s="72"/>
      <c r="AN614" s="72"/>
      <c r="AO614" s="72"/>
      <c r="AP614" s="72"/>
      <c r="AQ614" s="72"/>
      <c r="AR614" s="72"/>
      <c r="AS614" s="72"/>
      <c r="AT614" s="72"/>
      <c r="AU614" s="72"/>
      <c r="AV614" s="72"/>
      <c r="AW614" s="72"/>
      <c r="AX614" s="72"/>
      <c r="AY614" s="72"/>
      <c r="AZ614" s="72"/>
      <c r="BA614" s="72" t="s">
        <v>958</v>
      </c>
      <c r="BB614" s="72"/>
      <c r="BC614" s="72"/>
      <c r="BD614" s="72"/>
      <c r="BE614" s="72"/>
      <c r="BF614" s="72"/>
      <c r="BG614" s="72"/>
      <c r="BH614" s="72"/>
      <c r="BI614" s="72"/>
      <c r="BJ614" s="72"/>
      <c r="BK614" s="72"/>
      <c r="BL614" s="72"/>
      <c r="BM614" s="72"/>
      <c r="BN614" s="72"/>
      <c r="BO614" s="72"/>
      <c r="BP614" s="72"/>
      <c r="BQ614" s="72"/>
      <c r="BR614" s="72"/>
      <c r="BS614" s="72"/>
      <c r="BT614" s="72"/>
      <c r="BU614" s="72"/>
      <c r="BV614" s="72"/>
      <c r="BW614" s="72"/>
      <c r="BX614" s="72"/>
      <c r="BY614" s="72"/>
      <c r="BZ614" s="72"/>
      <c r="CA614" s="72"/>
      <c r="CB614" s="72"/>
      <c r="CC614" s="159" t="s">
        <v>1998</v>
      </c>
      <c r="CD614" s="772">
        <f>BE613+BJ613+BO613+BT613+BY613+CD613</f>
        <v>259</v>
      </c>
      <c r="CE614" s="72"/>
      <c r="CF614" s="72"/>
      <c r="CG614" s="72"/>
      <c r="CH614" s="72"/>
      <c r="CI614" s="72"/>
      <c r="CJ614" s="72"/>
      <c r="CK614" s="72"/>
      <c r="CL614" s="72"/>
      <c r="CM614" s="72"/>
      <c r="CN614" s="72"/>
      <c r="CO614" s="72"/>
      <c r="CP614" s="72"/>
      <c r="CQ614" s="72"/>
      <c r="CR614" s="72"/>
    </row>
    <row r="615" spans="1:112" ht="12.75" customHeight="1">
      <c r="B615" s="2012"/>
      <c r="C615" s="2013"/>
      <c r="D615" s="2013"/>
      <c r="E615" s="2013"/>
      <c r="F615" s="2013"/>
      <c r="G615" s="2013"/>
      <c r="H615" s="2013"/>
      <c r="I615" s="2013"/>
      <c r="J615" s="2013"/>
      <c r="K615" s="2013"/>
      <c r="L615" s="2013"/>
      <c r="M615" s="2013"/>
      <c r="N615" s="2013"/>
      <c r="O615" s="2014"/>
      <c r="P615" s="2032"/>
      <c r="Q615" s="2033"/>
      <c r="R615" s="2034"/>
      <c r="S615" s="2023"/>
      <c r="T615" s="2024"/>
      <c r="U615" s="2025"/>
      <c r="V615" s="1962"/>
      <c r="W615" s="1962"/>
      <c r="X615" s="1962"/>
      <c r="Y615" s="1962"/>
      <c r="Z615" s="1962"/>
      <c r="AA615" s="1962"/>
      <c r="AB615" s="1962"/>
      <c r="AC615" s="1962"/>
      <c r="AD615" s="1962"/>
      <c r="AE615" s="1962"/>
      <c r="AF615" s="1962"/>
      <c r="AG615" s="1962"/>
      <c r="AH615" s="1962"/>
      <c r="AI615" s="1962"/>
      <c r="AJ615" s="1962"/>
      <c r="AK615" s="1962"/>
      <c r="AM615" s="75"/>
      <c r="AN615" s="75"/>
      <c r="AO615" s="75"/>
      <c r="AP615" s="75"/>
      <c r="AQ615" s="75"/>
      <c r="AR615" s="75"/>
      <c r="AS615" s="75"/>
      <c r="AT615" s="75"/>
      <c r="AU615" s="75"/>
      <c r="AV615" s="75"/>
      <c r="AW615" s="75"/>
      <c r="AX615" s="75"/>
      <c r="AY615" s="75"/>
      <c r="AZ615" s="75"/>
      <c r="BA615" s="1751">
        <f>IF(J737="SRO/Studio",O737,0)</f>
        <v>0</v>
      </c>
      <c r="BB615" s="1751"/>
      <c r="BC615" s="1751"/>
      <c r="BD615" s="1751"/>
      <c r="BE615" s="1751"/>
      <c r="BF615" s="1751">
        <f>IF(J737="1 Bedroom",O737,0)</f>
        <v>0</v>
      </c>
      <c r="BG615" s="1751"/>
      <c r="BH615" s="1751"/>
      <c r="BI615" s="1751"/>
      <c r="BJ615" s="1751"/>
      <c r="BK615" s="1751">
        <f>IF(J737="2 Bedrooms",O737,0)</f>
        <v>1</v>
      </c>
      <c r="BL615" s="1751"/>
      <c r="BM615" s="1751"/>
      <c r="BN615" s="1751"/>
      <c r="BO615" s="1751"/>
      <c r="BP615" s="1751">
        <f>IF(J737="3 Bedrooms",O737,0)</f>
        <v>0</v>
      </c>
      <c r="BQ615" s="1751"/>
      <c r="BR615" s="1751"/>
      <c r="BS615" s="1751"/>
      <c r="BT615" s="1751"/>
      <c r="BU615" s="1751">
        <f>IF(J737="4 Bedrooms",O737,0)</f>
        <v>0</v>
      </c>
      <c r="BV615" s="1751"/>
      <c r="BW615" s="1751"/>
      <c r="BX615" s="1751"/>
      <c r="BY615" s="1751"/>
      <c r="BZ615" s="1751">
        <f>IF(J737="5 Bedrooms",O737,0)</f>
        <v>0</v>
      </c>
      <c r="CA615" s="1751"/>
      <c r="CB615" s="1751"/>
      <c r="CC615" s="1751"/>
      <c r="CD615" s="1757"/>
      <c r="CE615" s="72"/>
      <c r="CF615" s="72"/>
      <c r="CG615" s="72"/>
      <c r="CH615" s="72"/>
      <c r="CI615" s="72"/>
      <c r="CJ615" s="72"/>
      <c r="CK615" s="72"/>
      <c r="CL615" s="72"/>
      <c r="CM615" s="72"/>
      <c r="CN615" s="72"/>
      <c r="CO615" s="72"/>
      <c r="CP615" s="72"/>
      <c r="CQ615" s="72"/>
      <c r="CR615" s="72"/>
    </row>
    <row r="616" spans="1:112" ht="12.75" customHeight="1">
      <c r="B616" s="2015"/>
      <c r="C616" s="2016"/>
      <c r="D616" s="2016"/>
      <c r="E616" s="2016"/>
      <c r="F616" s="2016"/>
      <c r="G616" s="2016"/>
      <c r="H616" s="2016"/>
      <c r="I616" s="2016"/>
      <c r="J616" s="2016"/>
      <c r="K616" s="2016"/>
      <c r="L616" s="2016"/>
      <c r="M616" s="2016"/>
      <c r="N616" s="2016"/>
      <c r="O616" s="2017"/>
      <c r="P616" s="2035"/>
      <c r="Q616" s="2036"/>
      <c r="R616" s="2037"/>
      <c r="S616" s="2026"/>
      <c r="T616" s="2027"/>
      <c r="U616" s="2028"/>
      <c r="V616" s="1962"/>
      <c r="W616" s="1962"/>
      <c r="X616" s="1962"/>
      <c r="Y616" s="1962"/>
      <c r="Z616" s="1962"/>
      <c r="AA616" s="1962"/>
      <c r="AB616" s="1962"/>
      <c r="AC616" s="1962"/>
      <c r="AD616" s="1962"/>
      <c r="AE616" s="1962"/>
      <c r="AF616" s="1962"/>
      <c r="AG616" s="1962"/>
      <c r="AH616" s="1962"/>
      <c r="AI616" s="1962"/>
      <c r="AJ616" s="1962"/>
      <c r="AK616" s="1962"/>
      <c r="AM616" s="75"/>
      <c r="AN616" s="75"/>
      <c r="AO616" s="75"/>
      <c r="AP616" s="75"/>
      <c r="AQ616" s="75"/>
      <c r="AR616" s="75"/>
      <c r="AS616" s="75"/>
      <c r="AT616" s="75"/>
      <c r="AU616" s="75"/>
      <c r="AV616" s="75"/>
      <c r="AW616" s="75"/>
      <c r="AX616" s="75"/>
      <c r="AY616" s="75"/>
      <c r="AZ616" s="75"/>
      <c r="BA616" s="1751">
        <f>IF(J738="SRO/Studio",O738,0)</f>
        <v>0</v>
      </c>
      <c r="BB616" s="1751"/>
      <c r="BC616" s="1751"/>
      <c r="BD616" s="1751"/>
      <c r="BE616" s="1751"/>
      <c r="BF616" s="1751">
        <f>IF(J738="1 Bedroom",O738,0)</f>
        <v>0</v>
      </c>
      <c r="BG616" s="1751"/>
      <c r="BH616" s="1751"/>
      <c r="BI616" s="1751"/>
      <c r="BJ616" s="1751"/>
      <c r="BK616" s="1751">
        <f>IF(J738="2 Bedrooms",O738,0)</f>
        <v>0</v>
      </c>
      <c r="BL616" s="1751"/>
      <c r="BM616" s="1751"/>
      <c r="BN616" s="1751"/>
      <c r="BO616" s="1751"/>
      <c r="BP616" s="1751">
        <f>IF(J738="3 Bedrooms",O738,0)</f>
        <v>0</v>
      </c>
      <c r="BQ616" s="1751"/>
      <c r="BR616" s="1751"/>
      <c r="BS616" s="1751"/>
      <c r="BT616" s="1751"/>
      <c r="BU616" s="1751">
        <f>IF(J738="4 Bedrooms",O738,0)</f>
        <v>0</v>
      </c>
      <c r="BV616" s="1751"/>
      <c r="BW616" s="1751"/>
      <c r="BX616" s="1751"/>
      <c r="BY616" s="1751"/>
      <c r="BZ616" s="1751">
        <f>IF(J738="5 Bedrooms",O738,0)</f>
        <v>0</v>
      </c>
      <c r="CA616" s="1751"/>
      <c r="CB616" s="1751"/>
      <c r="CC616" s="1751"/>
      <c r="CD616" s="1751"/>
      <c r="CE616" s="72"/>
      <c r="CF616" s="72"/>
      <c r="CG616" s="72"/>
      <c r="CH616" s="72"/>
      <c r="CI616" s="72"/>
      <c r="CJ616" s="72"/>
      <c r="CK616" s="72"/>
      <c r="CL616" s="72"/>
      <c r="CM616" s="72"/>
      <c r="CN616" s="72"/>
      <c r="CO616" s="72"/>
      <c r="CP616" s="72"/>
      <c r="CQ616" s="72"/>
      <c r="CR616" s="72"/>
    </row>
    <row r="617" spans="1:112" ht="12.75">
      <c r="B617" s="97" t="s">
        <v>1016</v>
      </c>
      <c r="C617" s="1791" t="s">
        <v>2421</v>
      </c>
      <c r="D617" s="2018"/>
      <c r="E617" s="2018"/>
      <c r="F617" s="2018"/>
      <c r="G617" s="2018"/>
      <c r="H617" s="2018"/>
      <c r="I617" s="2018"/>
      <c r="J617" s="2018"/>
      <c r="K617" s="2018"/>
      <c r="L617" s="2018"/>
      <c r="M617" s="2018"/>
      <c r="N617" s="2018"/>
      <c r="O617" s="2019"/>
      <c r="P617" s="1610">
        <v>480</v>
      </c>
      <c r="Q617" s="1611"/>
      <c r="R617" s="1612"/>
      <c r="S617" s="1606">
        <v>4.3499999999999997E-2</v>
      </c>
      <c r="T617" s="1607"/>
      <c r="U617" s="1608"/>
      <c r="V617" s="1610"/>
      <c r="W617" s="1611"/>
      <c r="X617" s="1611"/>
      <c r="Y617" s="1611"/>
      <c r="Z617" s="1611"/>
      <c r="AA617" s="1612"/>
      <c r="AB617" s="1715">
        <v>857282.21704347816</v>
      </c>
      <c r="AC617" s="1715"/>
      <c r="AD617" s="1715"/>
      <c r="AE617" s="1715"/>
      <c r="AF617" s="1715"/>
      <c r="AG617" s="1715">
        <v>16238000</v>
      </c>
      <c r="AH617" s="1715"/>
      <c r="AI617" s="1715"/>
      <c r="AJ617" s="1715"/>
      <c r="AK617" s="1715"/>
      <c r="AM617" s="75"/>
      <c r="AN617" s="75"/>
      <c r="AO617" s="75"/>
      <c r="AP617" s="75"/>
      <c r="AQ617" s="75"/>
      <c r="AR617" s="75"/>
      <c r="AS617" s="75"/>
      <c r="AT617" s="75"/>
      <c r="AU617" s="75"/>
      <c r="AV617" s="75"/>
      <c r="AW617" s="75"/>
      <c r="AX617" s="75"/>
      <c r="AY617" s="75"/>
      <c r="AZ617" s="75"/>
      <c r="BA617" s="1751">
        <f>IF(J739="SRO/Studio",O739,0)</f>
        <v>0</v>
      </c>
      <c r="BB617" s="1751"/>
      <c r="BC617" s="1751"/>
      <c r="BD617" s="1751"/>
      <c r="BE617" s="1751"/>
      <c r="BF617" s="1751">
        <f>IF(J739="1 Bedroom",O739,0)</f>
        <v>0</v>
      </c>
      <c r="BG617" s="1751"/>
      <c r="BH617" s="1751"/>
      <c r="BI617" s="1751"/>
      <c r="BJ617" s="1751"/>
      <c r="BK617" s="1751">
        <f>IF(J739="2 Bedrooms",O739,0)</f>
        <v>0</v>
      </c>
      <c r="BL617" s="1751"/>
      <c r="BM617" s="1751"/>
      <c r="BN617" s="1751"/>
      <c r="BO617" s="1751"/>
      <c r="BP617" s="1751">
        <f>IF(J739="3 Bedrooms",O739,0)</f>
        <v>0</v>
      </c>
      <c r="BQ617" s="1751"/>
      <c r="BR617" s="1751"/>
      <c r="BS617" s="1751"/>
      <c r="BT617" s="1751"/>
      <c r="BU617" s="1751">
        <f>IF(J739="4 Bedrooms",O739,0)</f>
        <v>0</v>
      </c>
      <c r="BV617" s="1751"/>
      <c r="BW617" s="1751"/>
      <c r="BX617" s="1751"/>
      <c r="BY617" s="1751"/>
      <c r="BZ617" s="1751">
        <f>IF(J739="5 Bedrooms",O739,0)</f>
        <v>0</v>
      </c>
      <c r="CA617" s="1751"/>
      <c r="CB617" s="1751"/>
      <c r="CC617" s="1751"/>
      <c r="CD617" s="1751"/>
      <c r="CE617" s="72"/>
      <c r="CF617" s="72"/>
      <c r="CG617" s="72"/>
      <c r="CH617" s="72"/>
      <c r="CI617" s="72"/>
      <c r="CJ617" s="72"/>
      <c r="CK617" s="72"/>
      <c r="CL617" s="72"/>
      <c r="CM617" s="72"/>
      <c r="CN617" s="72"/>
      <c r="CO617" s="72"/>
      <c r="CP617" s="72"/>
      <c r="CQ617" s="72"/>
      <c r="CR617" s="72"/>
    </row>
    <row r="618" spans="1:112" ht="12.75">
      <c r="B618" s="98" t="s">
        <v>1017</v>
      </c>
      <c r="C618" s="1791" t="s">
        <v>2430</v>
      </c>
      <c r="D618" s="1600"/>
      <c r="E618" s="1600"/>
      <c r="F618" s="1600"/>
      <c r="G618" s="1600"/>
      <c r="H618" s="1600"/>
      <c r="I618" s="1600"/>
      <c r="J618" s="1600"/>
      <c r="K618" s="1600"/>
      <c r="L618" s="1600"/>
      <c r="M618" s="1600"/>
      <c r="N618" s="1600"/>
      <c r="O618" s="1609"/>
      <c r="P618" s="1610">
        <v>660</v>
      </c>
      <c r="Q618" s="1611"/>
      <c r="R618" s="1612"/>
      <c r="S618" s="1606"/>
      <c r="T618" s="1607"/>
      <c r="U618" s="1608"/>
      <c r="V618" s="1610" t="s">
        <v>872</v>
      </c>
      <c r="W618" s="1611"/>
      <c r="X618" s="1611"/>
      <c r="Y618" s="1611"/>
      <c r="Z618" s="1611"/>
      <c r="AA618" s="1612"/>
      <c r="AB618" s="1715"/>
      <c r="AC618" s="1715"/>
      <c r="AD618" s="1715"/>
      <c r="AE618" s="1715"/>
      <c r="AF618" s="1715"/>
      <c r="AG618" s="1715">
        <v>2000000</v>
      </c>
      <c r="AH618" s="1715"/>
      <c r="AI618" s="1715"/>
      <c r="AJ618" s="1715"/>
      <c r="AK618" s="1715"/>
      <c r="AM618" s="75"/>
      <c r="AN618" s="75"/>
      <c r="AO618" s="75"/>
      <c r="AP618" s="75"/>
      <c r="AQ618" s="75"/>
      <c r="AR618" s="75"/>
      <c r="AS618" s="75"/>
      <c r="AT618" s="75"/>
      <c r="AU618" s="75"/>
      <c r="AV618" s="75"/>
      <c r="AW618" s="75"/>
      <c r="AX618" s="75"/>
      <c r="AY618" s="75"/>
      <c r="AZ618" s="75"/>
      <c r="BA618" s="1751">
        <f>IF(J740="SRO/Studio",O740,0)</f>
        <v>0</v>
      </c>
      <c r="BB618" s="1751"/>
      <c r="BC618" s="1751"/>
      <c r="BD618" s="1751"/>
      <c r="BE618" s="1751"/>
      <c r="BF618" s="1751">
        <f>IF(J740="1 Bedroom",O740,0)</f>
        <v>0</v>
      </c>
      <c r="BG618" s="1751"/>
      <c r="BH618" s="1751"/>
      <c r="BI618" s="1751"/>
      <c r="BJ618" s="1751"/>
      <c r="BK618" s="1751">
        <f>IF(J740="2 Bedrooms",O740,0)</f>
        <v>0</v>
      </c>
      <c r="BL618" s="1751"/>
      <c r="BM618" s="1751"/>
      <c r="BN618" s="1751"/>
      <c r="BO618" s="1751"/>
      <c r="BP618" s="1751">
        <f>IF(J740="3 Bedrooms",O740,0)</f>
        <v>0</v>
      </c>
      <c r="BQ618" s="1751"/>
      <c r="BR618" s="1751"/>
      <c r="BS618" s="1751"/>
      <c r="BT618" s="1751"/>
      <c r="BU618" s="1751">
        <f>IF(J740="4 Bedrooms",O740,0)</f>
        <v>0</v>
      </c>
      <c r="BV618" s="1751"/>
      <c r="BW618" s="1751"/>
      <c r="BX618" s="1751"/>
      <c r="BY618" s="1751"/>
      <c r="BZ618" s="1751">
        <f>IF(J740="5 Bedrooms",O740,0)</f>
        <v>0</v>
      </c>
      <c r="CA618" s="1751"/>
      <c r="CB618" s="1751"/>
      <c r="CC618" s="1751"/>
      <c r="CD618" s="1751"/>
      <c r="CE618" s="72"/>
      <c r="CF618" s="72"/>
      <c r="CG618" s="72"/>
      <c r="CH618" s="72"/>
      <c r="CI618" s="72"/>
      <c r="CJ618" s="72"/>
      <c r="CK618" s="72"/>
      <c r="CL618" s="72"/>
      <c r="CM618" s="72"/>
      <c r="CN618" s="72"/>
      <c r="CO618" s="72"/>
      <c r="CP618" s="72"/>
      <c r="CQ618" s="72"/>
      <c r="CR618" s="72"/>
    </row>
    <row r="619" spans="1:112" ht="12.75">
      <c r="B619" s="98" t="s">
        <v>1023</v>
      </c>
      <c r="C619" s="1791" t="s">
        <v>2380</v>
      </c>
      <c r="D619" s="1600"/>
      <c r="E619" s="1600"/>
      <c r="F619" s="1600"/>
      <c r="G619" s="1600"/>
      <c r="H619" s="1600"/>
      <c r="I619" s="1600"/>
      <c r="J619" s="1600"/>
      <c r="K619" s="1600"/>
      <c r="L619" s="1600"/>
      <c r="M619" s="1600"/>
      <c r="N619" s="1600"/>
      <c r="O619" s="1609"/>
      <c r="P619" s="1610"/>
      <c r="Q619" s="1611"/>
      <c r="R619" s="1612"/>
      <c r="S619" s="1606"/>
      <c r="T619" s="1607"/>
      <c r="U619" s="1608"/>
      <c r="V619" s="1610" t="s">
        <v>873</v>
      </c>
      <c r="W619" s="1611"/>
      <c r="X619" s="1611"/>
      <c r="Y619" s="1611"/>
      <c r="Z619" s="1611"/>
      <c r="AA619" s="1612"/>
      <c r="AB619" s="1715"/>
      <c r="AC619" s="1715"/>
      <c r="AD619" s="1715"/>
      <c r="AE619" s="1715"/>
      <c r="AF619" s="1715"/>
      <c r="AG619" s="1715">
        <v>331336.09265390038</v>
      </c>
      <c r="AH619" s="1715"/>
      <c r="AI619" s="1715"/>
      <c r="AJ619" s="1715"/>
      <c r="AK619" s="1715"/>
      <c r="AM619" s="75"/>
      <c r="AN619" s="75"/>
      <c r="AO619" s="75"/>
      <c r="AP619" s="75"/>
      <c r="AQ619" s="75"/>
      <c r="AR619" s="75"/>
      <c r="AS619" s="75"/>
      <c r="AT619" s="75"/>
      <c r="AU619" s="75"/>
      <c r="AV619" s="75"/>
      <c r="AW619" s="75"/>
      <c r="AX619" s="75"/>
      <c r="AY619" s="75"/>
      <c r="AZ619" s="75"/>
      <c r="BA619" s="1752">
        <f>SUM(BA615:BE618)</f>
        <v>0</v>
      </c>
      <c r="BB619" s="1753"/>
      <c r="BC619" s="1753"/>
      <c r="BD619" s="1753"/>
      <c r="BE619" s="1754"/>
      <c r="BF619" s="1752">
        <f>SUM(BF615:BJ618)</f>
        <v>0</v>
      </c>
      <c r="BG619" s="1753"/>
      <c r="BH619" s="1753"/>
      <c r="BI619" s="1753"/>
      <c r="BJ619" s="1754"/>
      <c r="BK619" s="1752">
        <f>SUM(BK615:BO618)</f>
        <v>1</v>
      </c>
      <c r="BL619" s="1753"/>
      <c r="BM619" s="1753"/>
      <c r="BN619" s="1753"/>
      <c r="BO619" s="1754"/>
      <c r="BP619" s="1752">
        <f>SUM(BP615:BT618)</f>
        <v>0</v>
      </c>
      <c r="BQ619" s="1753"/>
      <c r="BR619" s="1753"/>
      <c r="BS619" s="1753"/>
      <c r="BT619" s="1754"/>
      <c r="BU619" s="1752">
        <f>SUM(BU615:BY618)</f>
        <v>0</v>
      </c>
      <c r="BV619" s="1753"/>
      <c r="BW619" s="1753"/>
      <c r="BX619" s="1753"/>
      <c r="BY619" s="1754"/>
      <c r="BZ619" s="1752">
        <f>SUM(BZ615:CD618)</f>
        <v>0</v>
      </c>
      <c r="CA619" s="1753"/>
      <c r="CB619" s="1753"/>
      <c r="CC619" s="1753"/>
      <c r="CD619" s="1754"/>
      <c r="CE619" s="72"/>
      <c r="CF619" s="72"/>
      <c r="CG619" s="72"/>
      <c r="CH619" s="72"/>
      <c r="CI619" s="72"/>
      <c r="CJ619" s="72"/>
      <c r="CK619" s="72"/>
      <c r="CL619" s="72"/>
      <c r="CM619" s="72"/>
      <c r="CN619" s="72"/>
      <c r="CO619" s="72"/>
      <c r="CP619" s="72"/>
      <c r="CQ619" s="72"/>
      <c r="CR619" s="72"/>
    </row>
    <row r="620" spans="1:112" ht="12.75">
      <c r="B620" s="98" t="s">
        <v>486</v>
      </c>
      <c r="C620" s="1600"/>
      <c r="D620" s="1600"/>
      <c r="E620" s="1600"/>
      <c r="F620" s="1600"/>
      <c r="G620" s="1600"/>
      <c r="H620" s="1600"/>
      <c r="I620" s="1600"/>
      <c r="J620" s="1600"/>
      <c r="K620" s="1600"/>
      <c r="L620" s="1600"/>
      <c r="M620" s="1600"/>
      <c r="N620" s="1600"/>
      <c r="O620" s="1609"/>
      <c r="P620" s="1610"/>
      <c r="Q620" s="1611"/>
      <c r="R620" s="1612"/>
      <c r="S620" s="1606"/>
      <c r="T620" s="1607"/>
      <c r="U620" s="1608"/>
      <c r="V620" s="1610"/>
      <c r="W620" s="1611"/>
      <c r="X620" s="1611"/>
      <c r="Y620" s="1611"/>
      <c r="Z620" s="1611"/>
      <c r="AA620" s="1612"/>
      <c r="AB620" s="1715"/>
      <c r="AC620" s="1715"/>
      <c r="AD620" s="1715"/>
      <c r="AE620" s="1715"/>
      <c r="AF620" s="1715"/>
      <c r="AG620" s="1715"/>
      <c r="AH620" s="1715"/>
      <c r="AI620" s="1715"/>
      <c r="AJ620" s="1715"/>
      <c r="AK620" s="1715"/>
      <c r="AM620" s="75"/>
      <c r="AN620" s="75"/>
      <c r="AO620" s="75"/>
      <c r="AP620" s="75"/>
      <c r="AQ620" s="75"/>
      <c r="AR620" s="75"/>
      <c r="AS620" s="75"/>
      <c r="AT620" s="75"/>
      <c r="AU620" s="75"/>
      <c r="AV620" s="75"/>
      <c r="AW620" s="75"/>
      <c r="AX620" s="75"/>
      <c r="AY620" s="75"/>
      <c r="AZ620" s="75"/>
      <c r="BA620" s="75" t="s">
        <v>959</v>
      </c>
      <c r="BB620" s="75"/>
      <c r="BC620" s="75"/>
      <c r="BD620" s="72"/>
      <c r="BE620" s="72"/>
      <c r="BF620" s="72"/>
      <c r="BG620" s="72"/>
      <c r="BH620" s="72"/>
      <c r="BI620" s="72"/>
      <c r="BJ620" s="72"/>
      <c r="BK620" s="72"/>
      <c r="BL620" s="72"/>
      <c r="BM620" s="72"/>
      <c r="BN620" s="72"/>
      <c r="BO620" s="72"/>
      <c r="BP620" s="72"/>
      <c r="BQ620" s="72"/>
      <c r="BR620" s="72"/>
      <c r="BS620" s="72"/>
      <c r="BT620" s="72"/>
      <c r="BU620" s="72"/>
      <c r="BV620" s="72"/>
      <c r="BW620" s="72"/>
      <c r="BX620" s="72"/>
      <c r="BY620" s="72"/>
      <c r="BZ620" s="72"/>
      <c r="CA620" s="72"/>
      <c r="CB620" s="72"/>
      <c r="CC620" s="72"/>
      <c r="CD620" s="72"/>
      <c r="CE620" s="72"/>
      <c r="CF620" s="72"/>
      <c r="CG620" s="72"/>
      <c r="CH620" s="72"/>
      <c r="CI620" s="72"/>
      <c r="CJ620" s="72"/>
      <c r="CK620" s="72"/>
      <c r="CL620" s="72"/>
      <c r="CM620" s="72"/>
      <c r="CN620" s="72"/>
      <c r="CO620" s="72"/>
      <c r="CP620" s="72"/>
      <c r="CQ620" s="72"/>
      <c r="CR620" s="72"/>
    </row>
    <row r="621" spans="1:112" ht="12.75">
      <c r="B621" s="98" t="s">
        <v>189</v>
      </c>
      <c r="C621" s="1600"/>
      <c r="D621" s="1600"/>
      <c r="E621" s="1600"/>
      <c r="F621" s="1600"/>
      <c r="G621" s="1600"/>
      <c r="H621" s="1600"/>
      <c r="I621" s="1600"/>
      <c r="J621" s="1600"/>
      <c r="K621" s="1600"/>
      <c r="L621" s="1600"/>
      <c r="M621" s="1600"/>
      <c r="N621" s="1600"/>
      <c r="O621" s="1609"/>
      <c r="P621" s="1610"/>
      <c r="Q621" s="1611"/>
      <c r="R621" s="1612"/>
      <c r="S621" s="1606"/>
      <c r="T621" s="1607"/>
      <c r="U621" s="1608"/>
      <c r="V621" s="1610"/>
      <c r="W621" s="1611"/>
      <c r="X621" s="1611"/>
      <c r="Y621" s="1611"/>
      <c r="Z621" s="1611"/>
      <c r="AA621" s="1612"/>
      <c r="AB621" s="1715"/>
      <c r="AC621" s="1715"/>
      <c r="AD621" s="1715"/>
      <c r="AE621" s="1715"/>
      <c r="AF621" s="1715"/>
      <c r="AG621" s="1715"/>
      <c r="AH621" s="1715"/>
      <c r="AI621" s="1715"/>
      <c r="AJ621" s="1715"/>
      <c r="AK621" s="1715"/>
      <c r="AM621" s="75"/>
      <c r="AN621" s="75"/>
      <c r="AO621" s="75"/>
      <c r="AP621" s="75"/>
      <c r="AQ621" s="75"/>
      <c r="AR621" s="75"/>
      <c r="AS621" s="75"/>
      <c r="AT621" s="75"/>
      <c r="AU621" s="75"/>
      <c r="AV621" s="75"/>
      <c r="AW621" s="75"/>
      <c r="AX621" s="75"/>
      <c r="AY621" s="75"/>
      <c r="AZ621" s="75"/>
      <c r="BA621" s="1751">
        <f t="shared" ref="BA621:BA630" si="16">IF(J751="SRO/Studio",O751,0)</f>
        <v>0</v>
      </c>
      <c r="BB621" s="1751"/>
      <c r="BC621" s="1751"/>
      <c r="BD621" s="1751"/>
      <c r="BE621" s="1751"/>
      <c r="BF621" s="1751">
        <f t="shared" ref="BF621:BF630" si="17">IF(J751="1 Bedroom",O751,0)</f>
        <v>0</v>
      </c>
      <c r="BG621" s="1751"/>
      <c r="BH621" s="1751"/>
      <c r="BI621" s="1751"/>
      <c r="BJ621" s="1751"/>
      <c r="BK621" s="1751">
        <f t="shared" ref="BK621:BK630" si="18">IF(J751="2 Bedrooms",O751,0)</f>
        <v>0</v>
      </c>
      <c r="BL621" s="1751"/>
      <c r="BM621" s="1751"/>
      <c r="BN621" s="1751"/>
      <c r="BO621" s="1751"/>
      <c r="BP621" s="1751">
        <f t="shared" ref="BP621:BP630" si="19">IF(J751="3 Bedrooms",O751,0)</f>
        <v>0</v>
      </c>
      <c r="BQ621" s="1751"/>
      <c r="BR621" s="1751"/>
      <c r="BS621" s="1751"/>
      <c r="BT621" s="1751"/>
      <c r="BU621" s="1751">
        <f t="shared" ref="BU621:BU630" si="20">IF(J751="4 Bedrooms",O751,0)</f>
        <v>0</v>
      </c>
      <c r="BV621" s="1751"/>
      <c r="BW621" s="1751"/>
      <c r="BX621" s="1751"/>
      <c r="BY621" s="1751"/>
      <c r="BZ621" s="1751">
        <f t="shared" ref="BZ621:BZ630" si="21">IF(J751="5 Bedrooms",O751,0)</f>
        <v>0</v>
      </c>
      <c r="CA621" s="1751"/>
      <c r="CB621" s="1751"/>
      <c r="CC621" s="1751"/>
      <c r="CD621" s="1751"/>
      <c r="CE621" s="72"/>
      <c r="CF621" s="72"/>
      <c r="CG621" s="72"/>
      <c r="CH621" s="72"/>
      <c r="CI621" s="72"/>
      <c r="CJ621" s="72"/>
      <c r="CK621" s="72"/>
      <c r="CL621" s="72"/>
      <c r="CM621" s="72"/>
      <c r="CN621" s="72"/>
      <c r="CO621" s="72"/>
      <c r="CP621" s="72"/>
      <c r="CQ621" s="72"/>
      <c r="CR621" s="72"/>
    </row>
    <row r="622" spans="1:112" ht="12.75">
      <c r="B622" s="98" t="s">
        <v>489</v>
      </c>
      <c r="C622" s="1600"/>
      <c r="D622" s="1600"/>
      <c r="E622" s="1600"/>
      <c r="F622" s="1600"/>
      <c r="G622" s="1600"/>
      <c r="H622" s="1600"/>
      <c r="I622" s="1600"/>
      <c r="J622" s="1600"/>
      <c r="K622" s="1600"/>
      <c r="L622" s="1600"/>
      <c r="M622" s="1600"/>
      <c r="N622" s="1600"/>
      <c r="O622" s="1609"/>
      <c r="P622" s="1610"/>
      <c r="Q622" s="1611"/>
      <c r="R622" s="1612"/>
      <c r="S622" s="1606"/>
      <c r="T622" s="1607"/>
      <c r="U622" s="1608"/>
      <c r="V622" s="1610"/>
      <c r="W622" s="1611"/>
      <c r="X622" s="1611"/>
      <c r="Y622" s="1611"/>
      <c r="Z622" s="1611"/>
      <c r="AA622" s="1612"/>
      <c r="AB622" s="1715"/>
      <c r="AC622" s="1715"/>
      <c r="AD622" s="1715"/>
      <c r="AE622" s="1715"/>
      <c r="AF622" s="1715"/>
      <c r="AG622" s="1715"/>
      <c r="AH622" s="1715"/>
      <c r="AI622" s="1715"/>
      <c r="AJ622" s="1715"/>
      <c r="AK622" s="1715"/>
      <c r="AM622" s="75"/>
      <c r="AN622" s="75"/>
      <c r="AO622" s="75"/>
      <c r="AP622" s="75"/>
      <c r="AQ622" s="75"/>
      <c r="AR622" s="75"/>
      <c r="AS622" s="75"/>
      <c r="AT622" s="75"/>
      <c r="AU622" s="75"/>
      <c r="AV622" s="75"/>
      <c r="AW622" s="75"/>
      <c r="AX622" s="75"/>
      <c r="AY622" s="75"/>
      <c r="AZ622" s="75"/>
      <c r="BA622" s="1751">
        <f t="shared" si="16"/>
        <v>0</v>
      </c>
      <c r="BB622" s="1751"/>
      <c r="BC622" s="1751"/>
      <c r="BD622" s="1751"/>
      <c r="BE622" s="1751"/>
      <c r="BF622" s="1751">
        <f t="shared" si="17"/>
        <v>0</v>
      </c>
      <c r="BG622" s="1751"/>
      <c r="BH622" s="1751"/>
      <c r="BI622" s="1751"/>
      <c r="BJ622" s="1751"/>
      <c r="BK622" s="1751">
        <f t="shared" si="18"/>
        <v>0</v>
      </c>
      <c r="BL622" s="1751"/>
      <c r="BM622" s="1751"/>
      <c r="BN622" s="1751"/>
      <c r="BO622" s="1751"/>
      <c r="BP622" s="1751">
        <f t="shared" si="19"/>
        <v>0</v>
      </c>
      <c r="BQ622" s="1751"/>
      <c r="BR622" s="1751"/>
      <c r="BS622" s="1751"/>
      <c r="BT622" s="1751"/>
      <c r="BU622" s="1751">
        <f t="shared" si="20"/>
        <v>0</v>
      </c>
      <c r="BV622" s="1751"/>
      <c r="BW622" s="1751"/>
      <c r="BX622" s="1751"/>
      <c r="BY622" s="1751"/>
      <c r="BZ622" s="1751">
        <f t="shared" si="21"/>
        <v>0</v>
      </c>
      <c r="CA622" s="1751"/>
      <c r="CB622" s="1751"/>
      <c r="CC622" s="1751"/>
      <c r="CD622" s="1751"/>
      <c r="CE622" s="72"/>
      <c r="CF622" s="72"/>
      <c r="CG622" s="72"/>
      <c r="CH622" s="72"/>
      <c r="CI622" s="72"/>
      <c r="CJ622" s="72"/>
      <c r="CK622" s="72"/>
      <c r="CL622" s="72"/>
      <c r="CM622" s="72"/>
      <c r="CN622" s="72"/>
      <c r="CO622" s="72"/>
      <c r="CP622" s="72"/>
      <c r="CQ622" s="72"/>
      <c r="CR622" s="72"/>
    </row>
    <row r="623" spans="1:112" ht="12.75">
      <c r="B623" s="98" t="s">
        <v>818</v>
      </c>
      <c r="C623" s="1600"/>
      <c r="D623" s="1600"/>
      <c r="E623" s="1600"/>
      <c r="F623" s="1600"/>
      <c r="G623" s="1600"/>
      <c r="H623" s="1600"/>
      <c r="I623" s="1600"/>
      <c r="J623" s="1600"/>
      <c r="K623" s="1600"/>
      <c r="L623" s="1600"/>
      <c r="M623" s="1600"/>
      <c r="N623" s="1600"/>
      <c r="O623" s="1609"/>
      <c r="P623" s="1610"/>
      <c r="Q623" s="1611"/>
      <c r="R623" s="1612"/>
      <c r="S623" s="1606"/>
      <c r="T623" s="1607"/>
      <c r="U623" s="1608"/>
      <c r="V623" s="1610"/>
      <c r="W623" s="1611"/>
      <c r="X623" s="1611"/>
      <c r="Y623" s="1611"/>
      <c r="Z623" s="1611"/>
      <c r="AA623" s="1612"/>
      <c r="AB623" s="1715"/>
      <c r="AC623" s="1715"/>
      <c r="AD623" s="1715"/>
      <c r="AE623" s="1715"/>
      <c r="AF623" s="1715"/>
      <c r="AG623" s="1715"/>
      <c r="AH623" s="1715"/>
      <c r="AI623" s="1715"/>
      <c r="AJ623" s="1715"/>
      <c r="AK623" s="1715"/>
      <c r="AM623" s="75"/>
      <c r="AN623" s="75"/>
      <c r="AO623" s="75"/>
      <c r="AP623" s="75"/>
      <c r="AQ623" s="75"/>
      <c r="AR623" s="75"/>
      <c r="AS623" s="75"/>
      <c r="AT623" s="75"/>
      <c r="AU623" s="75"/>
      <c r="AV623" s="75"/>
      <c r="AW623" s="75"/>
      <c r="AX623" s="75"/>
      <c r="AY623" s="75"/>
      <c r="AZ623" s="75"/>
      <c r="BA623" s="1751">
        <f t="shared" si="16"/>
        <v>0</v>
      </c>
      <c r="BB623" s="1751"/>
      <c r="BC623" s="1751"/>
      <c r="BD623" s="1751"/>
      <c r="BE623" s="1751"/>
      <c r="BF623" s="1751">
        <f t="shared" si="17"/>
        <v>0</v>
      </c>
      <c r="BG623" s="1751"/>
      <c r="BH623" s="1751"/>
      <c r="BI623" s="1751"/>
      <c r="BJ623" s="1751"/>
      <c r="BK623" s="1751">
        <f t="shared" si="18"/>
        <v>0</v>
      </c>
      <c r="BL623" s="1751"/>
      <c r="BM623" s="1751"/>
      <c r="BN623" s="1751"/>
      <c r="BO623" s="1751"/>
      <c r="BP623" s="1751">
        <f t="shared" si="19"/>
        <v>0</v>
      </c>
      <c r="BQ623" s="1751"/>
      <c r="BR623" s="1751"/>
      <c r="BS623" s="1751"/>
      <c r="BT623" s="1751"/>
      <c r="BU623" s="1751">
        <f t="shared" si="20"/>
        <v>0</v>
      </c>
      <c r="BV623" s="1751"/>
      <c r="BW623" s="1751"/>
      <c r="BX623" s="1751"/>
      <c r="BY623" s="1751"/>
      <c r="BZ623" s="1751">
        <f t="shared" si="21"/>
        <v>0</v>
      </c>
      <c r="CA623" s="1751"/>
      <c r="CB623" s="1751"/>
      <c r="CC623" s="1751"/>
      <c r="CD623" s="1751"/>
      <c r="CE623" s="72"/>
      <c r="CF623" s="72"/>
      <c r="CG623" s="72"/>
      <c r="CH623" s="72"/>
      <c r="CI623" s="72"/>
      <c r="CJ623" s="72"/>
      <c r="CK623" s="72"/>
      <c r="CL623" s="72"/>
      <c r="CM623" s="72"/>
      <c r="CN623" s="72"/>
      <c r="CO623" s="72"/>
      <c r="CP623" s="72"/>
      <c r="CQ623" s="72"/>
      <c r="CR623" s="72"/>
    </row>
    <row r="624" spans="1:112" ht="12.75">
      <c r="B624" s="98" t="s">
        <v>819</v>
      </c>
      <c r="C624" s="1600"/>
      <c r="D624" s="1600"/>
      <c r="E624" s="1600"/>
      <c r="F624" s="1600"/>
      <c r="G624" s="1600"/>
      <c r="H624" s="1600"/>
      <c r="I624" s="1600"/>
      <c r="J624" s="1600"/>
      <c r="K624" s="1600"/>
      <c r="L624" s="1600"/>
      <c r="M624" s="1600"/>
      <c r="N624" s="1600"/>
      <c r="O624" s="1609"/>
      <c r="P624" s="1610"/>
      <c r="Q624" s="1611"/>
      <c r="R624" s="1612"/>
      <c r="S624" s="1606"/>
      <c r="T624" s="1607"/>
      <c r="U624" s="1608"/>
      <c r="V624" s="1610"/>
      <c r="W624" s="1611"/>
      <c r="X624" s="1611"/>
      <c r="Y624" s="1611"/>
      <c r="Z624" s="1611"/>
      <c r="AA624" s="1612"/>
      <c r="AB624" s="1715"/>
      <c r="AC624" s="1715"/>
      <c r="AD624" s="1715"/>
      <c r="AE624" s="1715"/>
      <c r="AF624" s="1715"/>
      <c r="AG624" s="1715"/>
      <c r="AH624" s="1715"/>
      <c r="AI624" s="1715"/>
      <c r="AJ624" s="1715"/>
      <c r="AK624" s="1715"/>
      <c r="AM624" s="72"/>
      <c r="AN624" s="72"/>
      <c r="AO624" s="72"/>
      <c r="AP624" s="72"/>
      <c r="AQ624" s="72"/>
      <c r="AR624" s="72"/>
      <c r="AS624" s="72"/>
      <c r="AT624" s="72"/>
      <c r="AU624" s="72"/>
      <c r="AV624" s="72"/>
      <c r="AW624" s="72"/>
      <c r="AX624" s="72"/>
      <c r="AY624" s="72"/>
      <c r="AZ624" s="72"/>
      <c r="BA624" s="1751">
        <f t="shared" si="16"/>
        <v>0</v>
      </c>
      <c r="BB624" s="1751"/>
      <c r="BC624" s="1751"/>
      <c r="BD624" s="1751"/>
      <c r="BE624" s="1751"/>
      <c r="BF624" s="1751">
        <f t="shared" si="17"/>
        <v>0</v>
      </c>
      <c r="BG624" s="1751"/>
      <c r="BH624" s="1751"/>
      <c r="BI624" s="1751"/>
      <c r="BJ624" s="1751"/>
      <c r="BK624" s="1751">
        <f t="shared" si="18"/>
        <v>0</v>
      </c>
      <c r="BL624" s="1751"/>
      <c r="BM624" s="1751"/>
      <c r="BN624" s="1751"/>
      <c r="BO624" s="1751"/>
      <c r="BP624" s="1751">
        <f t="shared" si="19"/>
        <v>0</v>
      </c>
      <c r="BQ624" s="1751"/>
      <c r="BR624" s="1751"/>
      <c r="BS624" s="1751"/>
      <c r="BT624" s="1751"/>
      <c r="BU624" s="1751">
        <f t="shared" si="20"/>
        <v>0</v>
      </c>
      <c r="BV624" s="1751"/>
      <c r="BW624" s="1751"/>
      <c r="BX624" s="1751"/>
      <c r="BY624" s="1751"/>
      <c r="BZ624" s="1751">
        <f t="shared" si="21"/>
        <v>0</v>
      </c>
      <c r="CA624" s="1751"/>
      <c r="CB624" s="1751"/>
      <c r="CC624" s="1751"/>
      <c r="CD624" s="1751"/>
      <c r="CE624" s="72"/>
      <c r="CF624" s="72"/>
      <c r="CG624" s="72"/>
      <c r="CH624" s="72"/>
      <c r="CI624" s="72"/>
      <c r="CJ624" s="72"/>
      <c r="CK624" s="72"/>
      <c r="CL624" s="72"/>
      <c r="CM624" s="72"/>
      <c r="CN624" s="72"/>
      <c r="CO624" s="72"/>
      <c r="CP624" s="72"/>
      <c r="CQ624" s="72"/>
      <c r="CR624" s="72"/>
    </row>
    <row r="625" spans="1:96" ht="12.75">
      <c r="B625" s="98" t="s">
        <v>614</v>
      </c>
      <c r="C625" s="1600"/>
      <c r="D625" s="1600"/>
      <c r="E625" s="1600"/>
      <c r="F625" s="1600"/>
      <c r="G625" s="1600"/>
      <c r="H625" s="1600"/>
      <c r="I625" s="1600"/>
      <c r="J625" s="1600"/>
      <c r="K625" s="1600"/>
      <c r="L625" s="1600"/>
      <c r="M625" s="1600"/>
      <c r="N625" s="1600"/>
      <c r="O625" s="1609"/>
      <c r="P625" s="1610"/>
      <c r="Q625" s="1611"/>
      <c r="R625" s="1612"/>
      <c r="S625" s="1606"/>
      <c r="T625" s="1607"/>
      <c r="U625" s="1608"/>
      <c r="V625" s="1610"/>
      <c r="W625" s="1611"/>
      <c r="X625" s="1611"/>
      <c r="Y625" s="1611"/>
      <c r="Z625" s="1611"/>
      <c r="AA625" s="1612"/>
      <c r="AB625" s="1715"/>
      <c r="AC625" s="1715"/>
      <c r="AD625" s="1715"/>
      <c r="AE625" s="1715"/>
      <c r="AF625" s="1715"/>
      <c r="AG625" s="1715"/>
      <c r="AH625" s="1715"/>
      <c r="AI625" s="1715"/>
      <c r="AJ625" s="1715"/>
      <c r="AK625" s="1715"/>
      <c r="AM625" s="72"/>
      <c r="AN625" s="72"/>
      <c r="AO625" s="72"/>
      <c r="AP625" s="72"/>
      <c r="AQ625" s="72"/>
      <c r="AR625" s="72"/>
      <c r="AS625" s="72"/>
      <c r="AT625" s="72"/>
      <c r="AU625" s="72"/>
      <c r="AV625" s="72"/>
      <c r="AW625" s="72"/>
      <c r="AX625" s="72"/>
      <c r="AY625" s="72"/>
      <c r="AZ625" s="72"/>
      <c r="BA625" s="1751">
        <f t="shared" si="16"/>
        <v>0</v>
      </c>
      <c r="BB625" s="1751"/>
      <c r="BC625" s="1751"/>
      <c r="BD625" s="1751"/>
      <c r="BE625" s="1751"/>
      <c r="BF625" s="1751">
        <f t="shared" si="17"/>
        <v>0</v>
      </c>
      <c r="BG625" s="1751"/>
      <c r="BH625" s="1751"/>
      <c r="BI625" s="1751"/>
      <c r="BJ625" s="1751"/>
      <c r="BK625" s="1751">
        <f t="shared" si="18"/>
        <v>0</v>
      </c>
      <c r="BL625" s="1751"/>
      <c r="BM625" s="1751"/>
      <c r="BN625" s="1751"/>
      <c r="BO625" s="1751"/>
      <c r="BP625" s="1751">
        <f t="shared" si="19"/>
        <v>0</v>
      </c>
      <c r="BQ625" s="1751"/>
      <c r="BR625" s="1751"/>
      <c r="BS625" s="1751"/>
      <c r="BT625" s="1751"/>
      <c r="BU625" s="1751">
        <f t="shared" si="20"/>
        <v>0</v>
      </c>
      <c r="BV625" s="1751"/>
      <c r="BW625" s="1751"/>
      <c r="BX625" s="1751"/>
      <c r="BY625" s="1751"/>
      <c r="BZ625" s="1751">
        <f t="shared" si="21"/>
        <v>0</v>
      </c>
      <c r="CA625" s="1751"/>
      <c r="CB625" s="1751"/>
      <c r="CC625" s="1751"/>
      <c r="CD625" s="1751"/>
      <c r="CE625" s="72"/>
      <c r="CF625" s="72"/>
      <c r="CG625" s="72"/>
      <c r="CH625" s="72"/>
      <c r="CI625" s="72"/>
      <c r="CJ625" s="72"/>
      <c r="CK625" s="72"/>
      <c r="CL625" s="72"/>
      <c r="CM625" s="72"/>
      <c r="CN625" s="72"/>
      <c r="CO625" s="72"/>
      <c r="CP625" s="72"/>
      <c r="CQ625" s="72"/>
      <c r="CR625" s="72"/>
    </row>
    <row r="626" spans="1:96" ht="12.75">
      <c r="B626" s="98" t="s">
        <v>192</v>
      </c>
      <c r="C626" s="1600"/>
      <c r="D626" s="1600"/>
      <c r="E626" s="1600"/>
      <c r="F626" s="1600"/>
      <c r="G626" s="1600"/>
      <c r="H626" s="1600"/>
      <c r="I626" s="1600"/>
      <c r="J626" s="1600"/>
      <c r="K626" s="1600"/>
      <c r="L626" s="1600"/>
      <c r="M626" s="1600"/>
      <c r="N626" s="1600"/>
      <c r="O626" s="1609"/>
      <c r="P626" s="1610"/>
      <c r="Q626" s="1611"/>
      <c r="R626" s="1612"/>
      <c r="S626" s="1606"/>
      <c r="T626" s="1607"/>
      <c r="U626" s="1608"/>
      <c r="V626" s="1610"/>
      <c r="W626" s="1611"/>
      <c r="X626" s="1611"/>
      <c r="Y626" s="1611"/>
      <c r="Z626" s="1611"/>
      <c r="AA626" s="1612"/>
      <c r="AB626" s="1715"/>
      <c r="AC626" s="1715"/>
      <c r="AD626" s="1715"/>
      <c r="AE626" s="1715"/>
      <c r="AF626" s="1715"/>
      <c r="AG626" s="1715"/>
      <c r="AH626" s="1715"/>
      <c r="AI626" s="1715"/>
      <c r="AJ626" s="1715"/>
      <c r="AK626" s="1715"/>
      <c r="AM626" s="72"/>
      <c r="AN626" s="72"/>
      <c r="AO626" s="72"/>
      <c r="AP626" s="72"/>
      <c r="AQ626" s="72"/>
      <c r="AR626" s="72"/>
      <c r="AS626" s="72"/>
      <c r="AT626" s="72"/>
      <c r="AU626" s="72"/>
      <c r="AV626" s="72"/>
      <c r="AW626" s="72"/>
      <c r="AX626" s="72"/>
      <c r="AY626" s="72"/>
      <c r="AZ626" s="72"/>
      <c r="BA626" s="1751">
        <f t="shared" si="16"/>
        <v>0</v>
      </c>
      <c r="BB626" s="1751"/>
      <c r="BC626" s="1751"/>
      <c r="BD626" s="1751"/>
      <c r="BE626" s="1751"/>
      <c r="BF626" s="1751">
        <f t="shared" si="17"/>
        <v>0</v>
      </c>
      <c r="BG626" s="1751"/>
      <c r="BH626" s="1751"/>
      <c r="BI626" s="1751"/>
      <c r="BJ626" s="1751"/>
      <c r="BK626" s="1751">
        <f t="shared" si="18"/>
        <v>0</v>
      </c>
      <c r="BL626" s="1751"/>
      <c r="BM626" s="1751"/>
      <c r="BN626" s="1751"/>
      <c r="BO626" s="1751"/>
      <c r="BP626" s="1751">
        <f t="shared" si="19"/>
        <v>0</v>
      </c>
      <c r="BQ626" s="1751"/>
      <c r="BR626" s="1751"/>
      <c r="BS626" s="1751"/>
      <c r="BT626" s="1751"/>
      <c r="BU626" s="1751">
        <f t="shared" si="20"/>
        <v>0</v>
      </c>
      <c r="BV626" s="1751"/>
      <c r="BW626" s="1751"/>
      <c r="BX626" s="1751"/>
      <c r="BY626" s="1751"/>
      <c r="BZ626" s="1751">
        <f t="shared" si="21"/>
        <v>0</v>
      </c>
      <c r="CA626" s="1751"/>
      <c r="CB626" s="1751"/>
      <c r="CC626" s="1751"/>
      <c r="CD626" s="1751"/>
      <c r="CE626" s="72"/>
      <c r="CF626" s="72"/>
      <c r="CG626" s="72"/>
      <c r="CH626" s="72"/>
      <c r="CI626" s="72"/>
      <c r="CJ626" s="72"/>
      <c r="CK626" s="72"/>
      <c r="CL626" s="72"/>
      <c r="CM626" s="72"/>
      <c r="CN626" s="72"/>
      <c r="CO626" s="72"/>
      <c r="CP626" s="72"/>
      <c r="CQ626" s="72"/>
      <c r="CR626" s="72"/>
    </row>
    <row r="627" spans="1:96" ht="12.75" customHeight="1">
      <c r="B627" s="98" t="s">
        <v>37</v>
      </c>
      <c r="C627" s="1600"/>
      <c r="D627" s="1600"/>
      <c r="E627" s="1600"/>
      <c r="F627" s="1600"/>
      <c r="G627" s="1600"/>
      <c r="H627" s="1600"/>
      <c r="I627" s="1600"/>
      <c r="J627" s="1600"/>
      <c r="K627" s="1600"/>
      <c r="L627" s="1600"/>
      <c r="M627" s="1600"/>
      <c r="N627" s="1600"/>
      <c r="O627" s="1609"/>
      <c r="P627" s="1610"/>
      <c r="Q627" s="1611"/>
      <c r="R627" s="1612"/>
      <c r="S627" s="1606"/>
      <c r="T627" s="1607"/>
      <c r="U627" s="1608"/>
      <c r="V627" s="1610"/>
      <c r="W627" s="1611"/>
      <c r="X627" s="1611"/>
      <c r="Y627" s="1611"/>
      <c r="Z627" s="1611"/>
      <c r="AA627" s="1612"/>
      <c r="AB627" s="1715"/>
      <c r="AC627" s="1715"/>
      <c r="AD627" s="1715"/>
      <c r="AE627" s="1715"/>
      <c r="AF627" s="1715"/>
      <c r="AG627" s="1715"/>
      <c r="AH627" s="1715"/>
      <c r="AI627" s="1715"/>
      <c r="AJ627" s="1715"/>
      <c r="AK627" s="1715"/>
      <c r="AM627" s="75"/>
      <c r="AN627" s="75"/>
      <c r="AO627" s="75"/>
      <c r="AP627" s="75"/>
      <c r="AQ627" s="75"/>
      <c r="AR627" s="75"/>
      <c r="AS627" s="75"/>
      <c r="AT627" s="75"/>
      <c r="AU627" s="75"/>
      <c r="AV627" s="75"/>
      <c r="AW627" s="75"/>
      <c r="AX627" s="75"/>
      <c r="AY627" s="75"/>
      <c r="AZ627" s="75"/>
      <c r="BA627" s="1751">
        <f t="shared" si="16"/>
        <v>0</v>
      </c>
      <c r="BB627" s="1751"/>
      <c r="BC627" s="1751"/>
      <c r="BD627" s="1751"/>
      <c r="BE627" s="1751"/>
      <c r="BF627" s="1751">
        <f t="shared" si="17"/>
        <v>0</v>
      </c>
      <c r="BG627" s="1751"/>
      <c r="BH627" s="1751"/>
      <c r="BI627" s="1751"/>
      <c r="BJ627" s="1751"/>
      <c r="BK627" s="1751">
        <f t="shared" si="18"/>
        <v>0</v>
      </c>
      <c r="BL627" s="1751"/>
      <c r="BM627" s="1751"/>
      <c r="BN627" s="1751"/>
      <c r="BO627" s="1751"/>
      <c r="BP627" s="1751">
        <f t="shared" si="19"/>
        <v>0</v>
      </c>
      <c r="BQ627" s="1751"/>
      <c r="BR627" s="1751"/>
      <c r="BS627" s="1751"/>
      <c r="BT627" s="1751"/>
      <c r="BU627" s="1751">
        <f t="shared" si="20"/>
        <v>0</v>
      </c>
      <c r="BV627" s="1751"/>
      <c r="BW627" s="1751"/>
      <c r="BX627" s="1751"/>
      <c r="BY627" s="1751"/>
      <c r="BZ627" s="1751">
        <f t="shared" si="21"/>
        <v>0</v>
      </c>
      <c r="CA627" s="1751"/>
      <c r="CB627" s="1751"/>
      <c r="CC627" s="1751"/>
      <c r="CD627" s="1751"/>
      <c r="CE627" s="72"/>
      <c r="CF627" s="72"/>
      <c r="CG627" s="72"/>
      <c r="CH627" s="72"/>
      <c r="CI627" s="72"/>
      <c r="CJ627" s="72"/>
      <c r="CK627" s="72"/>
      <c r="CL627" s="72"/>
      <c r="CM627" s="72"/>
      <c r="CN627" s="72"/>
      <c r="CO627" s="72"/>
      <c r="CP627" s="72"/>
      <c r="CQ627" s="72"/>
      <c r="CR627" s="72"/>
    </row>
    <row r="628" spans="1:96" ht="12.75" customHeight="1">
      <c r="B628" s="98" t="s">
        <v>38</v>
      </c>
      <c r="C628" s="1600"/>
      <c r="D628" s="1600"/>
      <c r="E628" s="1600"/>
      <c r="F628" s="1600"/>
      <c r="G628" s="1600"/>
      <c r="H628" s="1600"/>
      <c r="I628" s="1600"/>
      <c r="J628" s="1600"/>
      <c r="K628" s="1600"/>
      <c r="L628" s="1600"/>
      <c r="M628" s="1600"/>
      <c r="N628" s="1600"/>
      <c r="O628" s="1609"/>
      <c r="P628" s="1610"/>
      <c r="Q628" s="1611"/>
      <c r="R628" s="1612"/>
      <c r="S628" s="1606"/>
      <c r="T628" s="1607"/>
      <c r="U628" s="1608"/>
      <c r="V628" s="1610"/>
      <c r="W628" s="1611"/>
      <c r="X628" s="1611"/>
      <c r="Y628" s="1611"/>
      <c r="Z628" s="1611"/>
      <c r="AA628" s="1612"/>
      <c r="AB628" s="1715"/>
      <c r="AC628" s="1715"/>
      <c r="AD628" s="1715"/>
      <c r="AE628" s="1715"/>
      <c r="AF628" s="1715"/>
      <c r="AG628" s="1715"/>
      <c r="AH628" s="1715"/>
      <c r="AI628" s="1715"/>
      <c r="AJ628" s="1715"/>
      <c r="AK628" s="1715"/>
      <c r="AM628" s="75"/>
      <c r="AN628" s="75"/>
      <c r="AO628" s="75"/>
      <c r="AP628" s="75"/>
      <c r="AQ628" s="75"/>
      <c r="AR628" s="75"/>
      <c r="AS628" s="75"/>
      <c r="AT628" s="75"/>
      <c r="AU628" s="75"/>
      <c r="AV628" s="75"/>
      <c r="AW628" s="75"/>
      <c r="AX628" s="75"/>
      <c r="AY628" s="75"/>
      <c r="AZ628" s="75"/>
      <c r="BA628" s="1751">
        <f t="shared" si="16"/>
        <v>0</v>
      </c>
      <c r="BB628" s="1751"/>
      <c r="BC628" s="1751"/>
      <c r="BD628" s="1751"/>
      <c r="BE628" s="1751"/>
      <c r="BF628" s="1751">
        <f t="shared" si="17"/>
        <v>0</v>
      </c>
      <c r="BG628" s="1751"/>
      <c r="BH628" s="1751"/>
      <c r="BI628" s="1751"/>
      <c r="BJ628" s="1751"/>
      <c r="BK628" s="1751">
        <f t="shared" si="18"/>
        <v>0</v>
      </c>
      <c r="BL628" s="1751"/>
      <c r="BM628" s="1751"/>
      <c r="BN628" s="1751"/>
      <c r="BO628" s="1751"/>
      <c r="BP628" s="1751">
        <f t="shared" si="19"/>
        <v>0</v>
      </c>
      <c r="BQ628" s="1751"/>
      <c r="BR628" s="1751"/>
      <c r="BS628" s="1751"/>
      <c r="BT628" s="1751"/>
      <c r="BU628" s="1751">
        <f t="shared" si="20"/>
        <v>0</v>
      </c>
      <c r="BV628" s="1751"/>
      <c r="BW628" s="1751"/>
      <c r="BX628" s="1751"/>
      <c r="BY628" s="1751"/>
      <c r="BZ628" s="1751">
        <f t="shared" si="21"/>
        <v>0</v>
      </c>
      <c r="CA628" s="1751"/>
      <c r="CB628" s="1751"/>
      <c r="CC628" s="1751"/>
      <c r="CD628" s="1751"/>
      <c r="CE628" s="72"/>
      <c r="CF628" s="72"/>
      <c r="CG628" s="72"/>
      <c r="CH628" s="72"/>
      <c r="CI628" s="72"/>
      <c r="CJ628" s="72"/>
      <c r="CK628" s="72"/>
      <c r="CL628" s="72"/>
      <c r="CM628" s="72"/>
      <c r="CN628" s="72"/>
      <c r="CO628" s="72"/>
      <c r="CP628" s="72"/>
      <c r="CQ628" s="72"/>
      <c r="CR628" s="72"/>
    </row>
    <row r="629" spans="1:96" ht="12.75">
      <c r="B629" s="1614" t="s">
        <v>407</v>
      </c>
      <c r="C629" s="1614"/>
      <c r="D629" s="1614"/>
      <c r="E629" s="1614"/>
      <c r="F629" s="1614"/>
      <c r="G629" s="1614"/>
      <c r="H629" s="1614"/>
      <c r="I629" s="1614"/>
      <c r="J629" s="1614"/>
      <c r="K629" s="1614"/>
      <c r="L629" s="1614"/>
      <c r="M629" s="1614"/>
      <c r="N629" s="1614"/>
      <c r="O629" s="1614"/>
      <c r="P629" s="1614"/>
      <c r="Q629" s="1614"/>
      <c r="R629" s="1614"/>
      <c r="S629" s="1614"/>
      <c r="T629" s="1614"/>
      <c r="U629" s="1614"/>
      <c r="V629" s="1614"/>
      <c r="W629" s="1614"/>
      <c r="X629" s="1614"/>
      <c r="Y629" s="1614"/>
      <c r="Z629" s="1614"/>
      <c r="AA629" s="1614"/>
      <c r="AB629" s="1614"/>
      <c r="AC629" s="1614"/>
      <c r="AD629" s="1614"/>
      <c r="AE629" s="1614"/>
      <c r="AF629" s="1614"/>
      <c r="AG629" s="1647">
        <f>SUM(AG617:AK628)</f>
        <v>18569336.0926539</v>
      </c>
      <c r="AH629" s="1648"/>
      <c r="AI629" s="1648"/>
      <c r="AJ629" s="1648"/>
      <c r="AK629" s="1649"/>
      <c r="AM629" s="75"/>
      <c r="AN629" s="75"/>
      <c r="AO629" s="75"/>
      <c r="AP629" s="75"/>
      <c r="AQ629" s="75"/>
      <c r="AR629" s="75"/>
      <c r="AS629" s="75"/>
      <c r="AT629" s="75"/>
      <c r="AU629" s="75"/>
      <c r="AV629" s="75"/>
      <c r="AW629" s="75"/>
      <c r="AX629" s="75"/>
      <c r="AY629" s="75"/>
      <c r="AZ629" s="75"/>
      <c r="BA629" s="1751">
        <f t="shared" si="16"/>
        <v>0</v>
      </c>
      <c r="BB629" s="1751"/>
      <c r="BC629" s="1751"/>
      <c r="BD629" s="1751"/>
      <c r="BE629" s="1751"/>
      <c r="BF629" s="1751">
        <f t="shared" si="17"/>
        <v>0</v>
      </c>
      <c r="BG629" s="1751"/>
      <c r="BH629" s="1751"/>
      <c r="BI629" s="1751"/>
      <c r="BJ629" s="1751"/>
      <c r="BK629" s="1751">
        <f t="shared" si="18"/>
        <v>0</v>
      </c>
      <c r="BL629" s="1751"/>
      <c r="BM629" s="1751"/>
      <c r="BN629" s="1751"/>
      <c r="BO629" s="1751"/>
      <c r="BP629" s="1751">
        <f t="shared" si="19"/>
        <v>0</v>
      </c>
      <c r="BQ629" s="1751"/>
      <c r="BR629" s="1751"/>
      <c r="BS629" s="1751"/>
      <c r="BT629" s="1751"/>
      <c r="BU629" s="1751">
        <f t="shared" si="20"/>
        <v>0</v>
      </c>
      <c r="BV629" s="1751"/>
      <c r="BW629" s="1751"/>
      <c r="BX629" s="1751"/>
      <c r="BY629" s="1751"/>
      <c r="BZ629" s="1751">
        <f t="shared" si="21"/>
        <v>0</v>
      </c>
      <c r="CA629" s="1751"/>
      <c r="CB629" s="1751"/>
      <c r="CC629" s="1751"/>
      <c r="CD629" s="1751"/>
      <c r="CE629" s="72"/>
      <c r="CF629" s="72"/>
      <c r="CG629" s="72"/>
      <c r="CH629" s="72"/>
      <c r="CI629" s="72"/>
      <c r="CJ629" s="72"/>
      <c r="CK629" s="72"/>
      <c r="CL629" s="72"/>
      <c r="CM629" s="72"/>
      <c r="CN629" s="72"/>
      <c r="CO629" s="72"/>
      <c r="CP629" s="72"/>
      <c r="CQ629" s="72"/>
      <c r="CR629" s="72"/>
    </row>
    <row r="630" spans="1:96" ht="12.75">
      <c r="B630" s="1614" t="s">
        <v>408</v>
      </c>
      <c r="C630" s="1614"/>
      <c r="D630" s="1614"/>
      <c r="E630" s="1614"/>
      <c r="F630" s="1614"/>
      <c r="G630" s="1614"/>
      <c r="H630" s="1614"/>
      <c r="I630" s="1614"/>
      <c r="J630" s="1614"/>
      <c r="K630" s="1614"/>
      <c r="L630" s="1614"/>
      <c r="M630" s="1614"/>
      <c r="N630" s="1614"/>
      <c r="O630" s="1614"/>
      <c r="P630" s="1614"/>
      <c r="Q630" s="1614"/>
      <c r="R630" s="1614"/>
      <c r="S630" s="1614"/>
      <c r="T630" s="1614"/>
      <c r="U630" s="1614"/>
      <c r="V630" s="1614"/>
      <c r="W630" s="1614"/>
      <c r="X630" s="1614"/>
      <c r="Y630" s="1614"/>
      <c r="Z630" s="1614"/>
      <c r="AA630" s="1614"/>
      <c r="AB630" s="1614"/>
      <c r="AC630" s="1614"/>
      <c r="AD630" s="1614"/>
      <c r="AE630" s="1614"/>
      <c r="AF630" s="1614"/>
      <c r="AG630" s="1638">
        <v>27207748.800000001</v>
      </c>
      <c r="AH630" s="1639"/>
      <c r="AI630" s="1639"/>
      <c r="AJ630" s="1639"/>
      <c r="AK630" s="1640"/>
      <c r="AM630" s="75"/>
      <c r="AN630" s="75"/>
      <c r="AO630" s="75"/>
      <c r="AP630" s="75"/>
      <c r="AQ630" s="75"/>
      <c r="AR630" s="75"/>
      <c r="AS630" s="75"/>
      <c r="AT630" s="75"/>
      <c r="AU630" s="75"/>
      <c r="AV630" s="75"/>
      <c r="AW630" s="75"/>
      <c r="AX630" s="75"/>
      <c r="AY630" s="75"/>
      <c r="AZ630" s="75"/>
      <c r="BA630" s="1751">
        <f t="shared" si="16"/>
        <v>0</v>
      </c>
      <c r="BB630" s="1751"/>
      <c r="BC630" s="1751"/>
      <c r="BD630" s="1751"/>
      <c r="BE630" s="1751"/>
      <c r="BF630" s="1751">
        <f t="shared" si="17"/>
        <v>0</v>
      </c>
      <c r="BG630" s="1751"/>
      <c r="BH630" s="1751"/>
      <c r="BI630" s="1751"/>
      <c r="BJ630" s="1751"/>
      <c r="BK630" s="1751">
        <f t="shared" si="18"/>
        <v>0</v>
      </c>
      <c r="BL630" s="1751"/>
      <c r="BM630" s="1751"/>
      <c r="BN630" s="1751"/>
      <c r="BO630" s="1751"/>
      <c r="BP630" s="1751">
        <f t="shared" si="19"/>
        <v>0</v>
      </c>
      <c r="BQ630" s="1751"/>
      <c r="BR630" s="1751"/>
      <c r="BS630" s="1751"/>
      <c r="BT630" s="1751"/>
      <c r="BU630" s="1751">
        <f t="shared" si="20"/>
        <v>0</v>
      </c>
      <c r="BV630" s="1751"/>
      <c r="BW630" s="1751"/>
      <c r="BX630" s="1751"/>
      <c r="BY630" s="1751"/>
      <c r="BZ630" s="1751">
        <f t="shared" si="21"/>
        <v>0</v>
      </c>
      <c r="CA630" s="1751"/>
      <c r="CB630" s="1751"/>
      <c r="CC630" s="1751"/>
      <c r="CD630" s="1751"/>
      <c r="CE630" s="72"/>
      <c r="CF630" s="72"/>
      <c r="CG630" s="72"/>
      <c r="CH630" s="72"/>
      <c r="CI630" s="72"/>
      <c r="CJ630" s="72"/>
      <c r="CK630" s="72"/>
      <c r="CL630" s="72"/>
      <c r="CM630" s="72"/>
      <c r="CN630" s="72"/>
      <c r="CO630" s="72"/>
      <c r="CP630" s="72"/>
      <c r="CQ630" s="72"/>
      <c r="CR630" s="72"/>
    </row>
    <row r="631" spans="1:96" ht="12.75">
      <c r="B631" s="1614" t="s">
        <v>1057</v>
      </c>
      <c r="C631" s="1614"/>
      <c r="D631" s="1614"/>
      <c r="E631" s="1614"/>
      <c r="F631" s="1614"/>
      <c r="G631" s="1614"/>
      <c r="H631" s="1614"/>
      <c r="I631" s="1614"/>
      <c r="J631" s="1614"/>
      <c r="K631" s="1614"/>
      <c r="L631" s="1614"/>
      <c r="M631" s="1614"/>
      <c r="N631" s="1614"/>
      <c r="O631" s="1614"/>
      <c r="P631" s="1614"/>
      <c r="Q631" s="1614"/>
      <c r="R631" s="1614"/>
      <c r="S631" s="1614"/>
      <c r="T631" s="1614"/>
      <c r="U631" s="1614"/>
      <c r="V631" s="1614"/>
      <c r="W631" s="1614"/>
      <c r="X631" s="1614"/>
      <c r="Y631" s="1614"/>
      <c r="Z631" s="1614"/>
      <c r="AA631" s="1614"/>
      <c r="AB631" s="1614"/>
      <c r="AC631" s="1614"/>
      <c r="AD631" s="1614"/>
      <c r="AE631" s="1614"/>
      <c r="AF631" s="1614"/>
      <c r="AG631" s="1647">
        <f>AG629+AG630</f>
        <v>45777084.892653897</v>
      </c>
      <c r="AH631" s="1648"/>
      <c r="AI631" s="1648"/>
      <c r="AJ631" s="1648"/>
      <c r="AK631" s="1649"/>
      <c r="AM631" s="75"/>
      <c r="AN631" s="75"/>
      <c r="AO631" s="75"/>
      <c r="AP631" s="75"/>
      <c r="AQ631" s="75"/>
      <c r="AR631" s="75"/>
      <c r="AS631" s="75"/>
      <c r="AT631" s="75"/>
      <c r="AU631" s="75"/>
      <c r="AV631" s="75"/>
      <c r="AW631" s="75"/>
      <c r="AX631" s="75"/>
      <c r="AY631" s="75"/>
      <c r="AZ631" s="75"/>
      <c r="BA631" s="1752">
        <f>SUM(BA621:BE630)</f>
        <v>0</v>
      </c>
      <c r="BB631" s="1753"/>
      <c r="BC631" s="1753"/>
      <c r="BD631" s="1753"/>
      <c r="BE631" s="1754"/>
      <c r="BF631" s="1752">
        <f>SUM(BF621:BJ630)</f>
        <v>0</v>
      </c>
      <c r="BG631" s="1753"/>
      <c r="BH631" s="1753"/>
      <c r="BI631" s="1753"/>
      <c r="BJ631" s="1754"/>
      <c r="BK631" s="1752">
        <f>SUM(BK621:BO630)</f>
        <v>0</v>
      </c>
      <c r="BL631" s="1753"/>
      <c r="BM631" s="1753"/>
      <c r="BN631" s="1753"/>
      <c r="BO631" s="1754"/>
      <c r="BP631" s="1752">
        <f>SUM(BP621:BT630)</f>
        <v>0</v>
      </c>
      <c r="BQ631" s="1753"/>
      <c r="BR631" s="1753"/>
      <c r="BS631" s="1753"/>
      <c r="BT631" s="1754"/>
      <c r="BU631" s="1752">
        <f>SUM(BU621:BY630)</f>
        <v>0</v>
      </c>
      <c r="BV631" s="1753"/>
      <c r="BW631" s="1753"/>
      <c r="BX631" s="1753"/>
      <c r="BY631" s="1754"/>
      <c r="BZ631" s="1752">
        <f>SUM(BZ621:CD630)</f>
        <v>0</v>
      </c>
      <c r="CA631" s="1753"/>
      <c r="CB631" s="1753"/>
      <c r="CC631" s="1753"/>
      <c r="CD631" s="1754"/>
      <c r="CE631" s="72"/>
      <c r="CF631" s="72"/>
      <c r="CG631" s="72"/>
      <c r="CH631" s="72"/>
      <c r="CI631" s="72"/>
      <c r="CJ631" s="72"/>
      <c r="CK631" s="72"/>
      <c r="CL631" s="72"/>
      <c r="CM631" s="72"/>
      <c r="CN631" s="72"/>
      <c r="CO631" s="72"/>
      <c r="CP631" s="72"/>
      <c r="CQ631" s="72"/>
      <c r="CR631" s="72"/>
    </row>
    <row r="632" spans="1:96" ht="13.5" thickBot="1">
      <c r="A632" s="46"/>
      <c r="B632" s="35"/>
      <c r="C632" s="35"/>
      <c r="D632" s="35"/>
      <c r="E632" s="35"/>
      <c r="F632" s="35"/>
      <c r="G632" s="35"/>
      <c r="H632" s="35"/>
      <c r="I632" s="35"/>
      <c r="J632" s="35"/>
      <c r="K632" s="103"/>
      <c r="L632" s="104"/>
      <c r="M632" s="104"/>
      <c r="N632" s="104"/>
      <c r="O632" s="104"/>
      <c r="P632" s="104"/>
      <c r="Q632" s="104"/>
      <c r="R632" s="104"/>
      <c r="S632" s="35"/>
      <c r="T632" s="35"/>
      <c r="U632" s="35"/>
      <c r="V632" s="35"/>
      <c r="W632" s="35"/>
      <c r="X632" s="35"/>
      <c r="Y632" s="35"/>
      <c r="Z632" s="35"/>
      <c r="AA632" s="35"/>
      <c r="AB632" s="35"/>
      <c r="AC632" s="103"/>
      <c r="AD632" s="104"/>
      <c r="AE632" s="104"/>
      <c r="AF632" s="104"/>
      <c r="AG632" s="104"/>
      <c r="AH632" s="104"/>
      <c r="AI632" s="104"/>
      <c r="AJ632" s="104"/>
      <c r="AM632" s="75"/>
      <c r="AN632" s="75"/>
      <c r="AO632" s="75"/>
      <c r="AP632" s="75"/>
      <c r="AQ632" s="75"/>
      <c r="AR632" s="75"/>
      <c r="AS632" s="75"/>
      <c r="AT632" s="75"/>
      <c r="AU632" s="75"/>
      <c r="AV632" s="75"/>
      <c r="AW632" s="75"/>
      <c r="AX632" s="75"/>
      <c r="AY632" s="75"/>
      <c r="AZ632" s="75"/>
      <c r="BA632" s="72" t="s">
        <v>2000</v>
      </c>
      <c r="BB632" s="72"/>
      <c r="BC632" s="72"/>
      <c r="BD632" s="72"/>
      <c r="BE632" s="771">
        <f>BA631*1</f>
        <v>0</v>
      </c>
      <c r="BF632" s="72"/>
      <c r="BG632" s="72"/>
      <c r="BH632" s="72"/>
      <c r="BI632" s="72"/>
      <c r="BJ632" s="771">
        <f>BF631*1</f>
        <v>0</v>
      </c>
      <c r="BK632" s="72"/>
      <c r="BL632" s="72"/>
      <c r="BM632" s="72"/>
      <c r="BN632" s="72"/>
      <c r="BO632" s="771">
        <f>BK631*2</f>
        <v>0</v>
      </c>
      <c r="BP632" s="72"/>
      <c r="BQ632" s="72"/>
      <c r="BR632" s="72"/>
      <c r="BS632" s="72"/>
      <c r="BT632" s="771">
        <f>BP631*3</f>
        <v>0</v>
      </c>
      <c r="BU632" s="72"/>
      <c r="BV632" s="72"/>
      <c r="BW632" s="72"/>
      <c r="BX632" s="72"/>
      <c r="BY632" s="771">
        <f>BU631*4</f>
        <v>0</v>
      </c>
      <c r="BZ632" s="72"/>
      <c r="CA632" s="72"/>
      <c r="CB632" s="72"/>
      <c r="CC632" s="72"/>
      <c r="CD632" s="770">
        <f>BZ631*5</f>
        <v>0</v>
      </c>
      <c r="CE632" s="72"/>
      <c r="CF632" s="72"/>
      <c r="CG632" s="72"/>
      <c r="CH632" s="72"/>
      <c r="CI632" s="72"/>
      <c r="CJ632" s="72"/>
      <c r="CK632" s="72"/>
      <c r="CL632" s="72"/>
      <c r="CM632" s="72"/>
      <c r="CN632" s="72"/>
      <c r="CO632" s="72"/>
      <c r="CP632" s="72"/>
      <c r="CQ632" s="72"/>
      <c r="CR632" s="72"/>
    </row>
    <row r="633" spans="1:96" ht="13.5" thickBot="1">
      <c r="A633" s="101" t="s">
        <v>1016</v>
      </c>
      <c r="B633" s="16" t="s">
        <v>93</v>
      </c>
      <c r="G633" s="1802" t="str">
        <f>C617</f>
        <v>Pacific Western Bank - Permanent Loan</v>
      </c>
      <c r="H633" s="1802"/>
      <c r="I633" s="1802"/>
      <c r="J633" s="1802"/>
      <c r="K633" s="1802"/>
      <c r="L633" s="1802"/>
      <c r="M633" s="1802"/>
      <c r="N633" s="1802"/>
      <c r="O633" s="1802"/>
      <c r="P633" s="1802"/>
      <c r="Q633" s="1802"/>
      <c r="R633" s="1802"/>
      <c r="S633" s="18"/>
      <c r="T633" s="101" t="s">
        <v>1017</v>
      </c>
      <c r="U633" s="16" t="s">
        <v>93</v>
      </c>
      <c r="Z633" s="1802" t="str">
        <f>C618</f>
        <v>HOMEFED OTAY LAND II, LLC - Seller Carryback Loan</v>
      </c>
      <c r="AA633" s="1802"/>
      <c r="AB633" s="1802"/>
      <c r="AC633" s="1802"/>
      <c r="AD633" s="1802"/>
      <c r="AE633" s="1802"/>
      <c r="AF633" s="1802"/>
      <c r="AG633" s="1802"/>
      <c r="AH633" s="1802"/>
      <c r="AI633" s="1802"/>
      <c r="AJ633" s="1802"/>
      <c r="AK633" s="1802"/>
      <c r="AM633" s="75"/>
      <c r="AN633" s="75"/>
      <c r="AO633" s="75"/>
      <c r="AP633" s="75"/>
      <c r="AQ633" s="75"/>
      <c r="AR633" s="75"/>
      <c r="AS633" s="75"/>
      <c r="AT633" s="75"/>
      <c r="AU633" s="75"/>
      <c r="AV633" s="75"/>
      <c r="AW633" s="75"/>
      <c r="AX633" s="75"/>
      <c r="AY633" s="75"/>
      <c r="AZ633" s="75"/>
      <c r="CC633" s="159" t="s">
        <v>1999</v>
      </c>
      <c r="CD633" s="772">
        <f>BE632+BJ632+BO632+BT632+BY632+CD632</f>
        <v>0</v>
      </c>
      <c r="CE633" s="72"/>
      <c r="CF633" s="72"/>
      <c r="CG633" s="72"/>
      <c r="CH633" s="72"/>
      <c r="CI633" s="72"/>
      <c r="CJ633" s="72"/>
      <c r="CK633" s="72"/>
      <c r="CL633" s="72"/>
      <c r="CM633" s="72"/>
      <c r="CN633" s="72"/>
      <c r="CO633" s="72"/>
      <c r="CP633" s="72"/>
      <c r="CQ633" s="72"/>
      <c r="CR633" s="72"/>
    </row>
    <row r="634" spans="1:96" ht="13.5" thickBot="1">
      <c r="A634" s="46"/>
      <c r="B634" s="16" t="s">
        <v>422</v>
      </c>
      <c r="G634" s="1597" t="s">
        <v>2381</v>
      </c>
      <c r="H634" s="1599"/>
      <c r="I634" s="1599"/>
      <c r="J634" s="1599"/>
      <c r="K634" s="1599"/>
      <c r="L634" s="1599"/>
      <c r="M634" s="1599"/>
      <c r="N634" s="1599"/>
      <c r="O634" s="1599"/>
      <c r="P634" s="1599"/>
      <c r="Q634" s="1599"/>
      <c r="R634" s="1599"/>
      <c r="S634" s="18"/>
      <c r="T634" s="46"/>
      <c r="U634" s="16" t="s">
        <v>422</v>
      </c>
      <c r="Z634" s="1597" t="s">
        <v>2385</v>
      </c>
      <c r="AA634" s="1599"/>
      <c r="AB634" s="1599"/>
      <c r="AC634" s="1599"/>
      <c r="AD634" s="1599"/>
      <c r="AE634" s="1599"/>
      <c r="AF634" s="1599"/>
      <c r="AG634" s="1599"/>
      <c r="AH634" s="1599"/>
      <c r="AI634" s="1599"/>
      <c r="AJ634" s="1599"/>
      <c r="AK634" s="1599"/>
      <c r="AM634" s="75"/>
      <c r="AN634" s="75"/>
      <c r="AO634" s="75"/>
      <c r="AP634" s="75"/>
      <c r="AQ634" s="75"/>
      <c r="AR634" s="75"/>
      <c r="AS634" s="75"/>
      <c r="AT634" s="75"/>
      <c r="AU634" s="75"/>
      <c r="AV634" s="75"/>
      <c r="AW634" s="75"/>
      <c r="AX634" s="75"/>
      <c r="AY634" s="75"/>
      <c r="AZ634" s="75"/>
      <c r="CE634" s="72"/>
      <c r="CF634" s="72"/>
      <c r="CG634" s="72"/>
      <c r="CH634" s="72"/>
      <c r="CI634" s="72"/>
      <c r="CJ634" s="72"/>
      <c r="CK634" s="72"/>
      <c r="CL634" s="72"/>
      <c r="CM634" s="72"/>
      <c r="CN634" s="72"/>
      <c r="CO634" s="72"/>
      <c r="CP634" s="72"/>
      <c r="CQ634" s="72"/>
      <c r="CR634" s="72"/>
    </row>
    <row r="635" spans="1:96" ht="13.5" thickBot="1">
      <c r="A635" s="46"/>
      <c r="B635" s="16" t="s">
        <v>485</v>
      </c>
      <c r="G635" s="1597" t="s">
        <v>2382</v>
      </c>
      <c r="H635" s="1599"/>
      <c r="I635" s="1599"/>
      <c r="J635" s="1599"/>
      <c r="K635" s="1599"/>
      <c r="L635" s="1599"/>
      <c r="M635" s="1599"/>
      <c r="N635" s="1599"/>
      <c r="O635" s="1599"/>
      <c r="P635" s="1599"/>
      <c r="Q635" s="1599"/>
      <c r="R635" s="1599"/>
      <c r="S635" s="102"/>
      <c r="T635" s="46"/>
      <c r="U635" s="16" t="s">
        <v>485</v>
      </c>
      <c r="Z635" s="1791" t="s">
        <v>2360</v>
      </c>
      <c r="AA635" s="1724"/>
      <c r="AB635" s="1724"/>
      <c r="AC635" s="1724"/>
      <c r="AD635" s="1724"/>
      <c r="AE635" s="1724"/>
      <c r="AF635" s="1724"/>
      <c r="AG635" s="1724"/>
      <c r="AH635" s="1724"/>
      <c r="AI635" s="1724"/>
      <c r="AJ635" s="1724"/>
      <c r="AK635" s="1724"/>
      <c r="AM635" s="75"/>
      <c r="AN635" s="75"/>
      <c r="AO635" s="75"/>
      <c r="AP635" s="75"/>
      <c r="AQ635" s="75"/>
      <c r="AR635" s="75"/>
      <c r="AS635" s="75"/>
      <c r="AT635" s="75"/>
      <c r="AU635" s="75"/>
      <c r="AV635" s="75"/>
      <c r="AW635" s="75"/>
      <c r="AX635" s="75"/>
      <c r="AY635" s="75"/>
      <c r="AZ635" s="75"/>
      <c r="CC635" s="159" t="s">
        <v>2001</v>
      </c>
      <c r="CD635" s="772">
        <f>CD633+CD614</f>
        <v>259</v>
      </c>
      <c r="CE635" s="72"/>
      <c r="CF635" s="72"/>
      <c r="CG635" s="72"/>
      <c r="CH635" s="72"/>
      <c r="CI635" s="72"/>
      <c r="CJ635" s="72"/>
      <c r="CK635" s="72"/>
      <c r="CL635" s="72"/>
      <c r="CM635" s="72"/>
      <c r="CN635" s="72"/>
      <c r="CO635" s="72"/>
      <c r="CP635" s="72"/>
      <c r="CQ635" s="72"/>
      <c r="CR635" s="72"/>
    </row>
    <row r="636" spans="1:96" ht="12.75">
      <c r="A636" s="46"/>
      <c r="B636" s="16" t="s">
        <v>925</v>
      </c>
      <c r="G636" s="1597" t="s">
        <v>2383</v>
      </c>
      <c r="H636" s="1599"/>
      <c r="I636" s="1599"/>
      <c r="J636" s="1599"/>
      <c r="K636" s="1599"/>
      <c r="L636" s="1599"/>
      <c r="M636" s="1599"/>
      <c r="N636" s="1599"/>
      <c r="O636" s="1599"/>
      <c r="P636" s="1599"/>
      <c r="Q636" s="1599"/>
      <c r="R636" s="1599"/>
      <c r="S636" s="18"/>
      <c r="T636" s="46"/>
      <c r="U636" s="16" t="s">
        <v>925</v>
      </c>
      <c r="Z636" s="1791" t="s">
        <v>2386</v>
      </c>
      <c r="AA636" s="1724"/>
      <c r="AB636" s="1724"/>
      <c r="AC636" s="1724"/>
      <c r="AD636" s="1724"/>
      <c r="AE636" s="1724"/>
      <c r="AF636" s="1724"/>
      <c r="AG636" s="1724"/>
      <c r="AH636" s="1724"/>
      <c r="AI636" s="1724"/>
      <c r="AJ636" s="1724"/>
      <c r="AK636" s="1724"/>
      <c r="AM636" s="75"/>
      <c r="AN636" s="75"/>
      <c r="AO636" s="75"/>
      <c r="AP636" s="75"/>
      <c r="AQ636" s="75"/>
      <c r="AR636" s="75"/>
      <c r="AS636" s="75"/>
      <c r="AT636" s="75"/>
      <c r="AU636" s="75"/>
      <c r="AV636" s="75"/>
      <c r="AW636" s="75"/>
      <c r="AX636" s="75"/>
      <c r="AY636" s="75"/>
      <c r="AZ636" s="75"/>
      <c r="BA636" s="75" t="s">
        <v>960</v>
      </c>
      <c r="BB636" s="72"/>
      <c r="BC636" s="72"/>
      <c r="BD636" s="72"/>
      <c r="BE636" s="72"/>
      <c r="BF636" s="72"/>
      <c r="BG636" s="72"/>
      <c r="BH636" s="72"/>
      <c r="BI636" s="72"/>
      <c r="BJ636" s="72"/>
      <c r="BK636" s="72"/>
      <c r="BL636" s="72"/>
      <c r="BM636" s="72"/>
      <c r="BN636" s="72"/>
      <c r="BO636" s="72"/>
      <c r="BP636" s="72"/>
      <c r="BQ636" s="72"/>
      <c r="BR636" s="72"/>
      <c r="BS636" s="72"/>
      <c r="BT636" s="72"/>
      <c r="BU636" s="72"/>
      <c r="BV636" s="72"/>
      <c r="BW636" s="72"/>
      <c r="BX636" s="72"/>
      <c r="BY636" s="72"/>
      <c r="BZ636" s="72"/>
      <c r="CA636" s="72"/>
      <c r="CB636" s="72"/>
      <c r="CC636" s="72"/>
      <c r="CD636" s="72"/>
      <c r="CE636" s="72"/>
      <c r="CF636" s="72"/>
      <c r="CG636" s="72"/>
      <c r="CH636" s="72"/>
      <c r="CI636" s="72"/>
      <c r="CJ636" s="72"/>
      <c r="CK636" s="72"/>
      <c r="CL636" s="72"/>
      <c r="CM636" s="72"/>
      <c r="CN636" s="72"/>
      <c r="CO636" s="72"/>
      <c r="CP636" s="72"/>
      <c r="CQ636" s="72"/>
      <c r="CR636" s="72"/>
    </row>
    <row r="637" spans="1:96" ht="12.75">
      <c r="A637" s="46"/>
      <c r="B637" s="16" t="s">
        <v>724</v>
      </c>
      <c r="G637" s="1595" t="s">
        <v>2384</v>
      </c>
      <c r="H637" s="1595"/>
      <c r="I637" s="1595"/>
      <c r="J637" s="1595"/>
      <c r="K637" s="1595"/>
      <c r="L637" s="1595"/>
      <c r="O637" s="161" t="s">
        <v>908</v>
      </c>
      <c r="P637" s="1600"/>
      <c r="Q637" s="1600"/>
      <c r="R637" s="1600"/>
      <c r="S637" s="20"/>
      <c r="T637" s="46"/>
      <c r="U637" s="16" t="s">
        <v>724</v>
      </c>
      <c r="Z637" s="1595" t="s">
        <v>2376</v>
      </c>
      <c r="AA637" s="1595"/>
      <c r="AB637" s="1595"/>
      <c r="AC637" s="1595"/>
      <c r="AD637" s="1595"/>
      <c r="AE637" s="1595"/>
      <c r="AH637" s="161" t="s">
        <v>908</v>
      </c>
      <c r="AI637" s="1600"/>
      <c r="AJ637" s="1600"/>
      <c r="AK637" s="1600"/>
      <c r="AM637" s="75"/>
      <c r="AN637" s="75"/>
      <c r="AO637" s="75"/>
      <c r="AP637" s="75"/>
      <c r="AQ637" s="75"/>
      <c r="AR637" s="75"/>
      <c r="AS637" s="75"/>
      <c r="AT637" s="75"/>
      <c r="AU637" s="75"/>
      <c r="AV637" s="75"/>
      <c r="AW637" s="75"/>
      <c r="AX637" s="75"/>
      <c r="AY637" s="75"/>
      <c r="AZ637" s="75"/>
      <c r="BA637" s="1752">
        <f>BA612+BA619+BA631</f>
        <v>0</v>
      </c>
      <c r="BB637" s="1753"/>
      <c r="BC637" s="1753"/>
      <c r="BD637" s="1753"/>
      <c r="BE637" s="1754"/>
      <c r="BF637" s="1752">
        <f>BF612+BF619+BF631</f>
        <v>0</v>
      </c>
      <c r="BG637" s="1753"/>
      <c r="BH637" s="1753"/>
      <c r="BI637" s="1753"/>
      <c r="BJ637" s="1754"/>
      <c r="BK637" s="1752">
        <f>BK612+BK619+BK631</f>
        <v>87</v>
      </c>
      <c r="BL637" s="1753"/>
      <c r="BM637" s="1753"/>
      <c r="BN637" s="1753"/>
      <c r="BO637" s="1754"/>
      <c r="BP637" s="1752">
        <f>BP612+BP619+BP631</f>
        <v>29</v>
      </c>
      <c r="BQ637" s="1753"/>
      <c r="BR637" s="1753"/>
      <c r="BS637" s="1753"/>
      <c r="BT637" s="1754"/>
      <c r="BU637" s="1752">
        <f>BU612+BU619+BU631</f>
        <v>0</v>
      </c>
      <c r="BV637" s="1753"/>
      <c r="BW637" s="1753"/>
      <c r="BX637" s="1753"/>
      <c r="BY637" s="1754"/>
      <c r="BZ637" s="1755">
        <f>BZ631+BZ619+BZ612</f>
        <v>0</v>
      </c>
      <c r="CA637" s="2041"/>
      <c r="CB637" s="2041"/>
      <c r="CC637" s="2041"/>
      <c r="CD637" s="1756"/>
      <c r="CE637" s="72"/>
      <c r="CF637" s="72"/>
      <c r="CG637" s="72"/>
      <c r="CH637" s="72"/>
      <c r="CI637" s="72"/>
      <c r="CJ637" s="72"/>
      <c r="CK637" s="72"/>
      <c r="CL637" s="72"/>
      <c r="CM637" s="72"/>
      <c r="CN637" s="72"/>
      <c r="CO637" s="72"/>
      <c r="CP637" s="72"/>
      <c r="CQ637" s="72"/>
      <c r="CR637" s="72"/>
    </row>
    <row r="638" spans="1:96" ht="12.75">
      <c r="A638" s="46"/>
      <c r="B638" s="16" t="s">
        <v>926</v>
      </c>
      <c r="H638" s="1599" t="s">
        <v>2422</v>
      </c>
      <c r="I638" s="1599"/>
      <c r="J638" s="1599"/>
      <c r="K638" s="1599"/>
      <c r="L638" s="1599"/>
      <c r="M638" s="1599"/>
      <c r="N638" s="1599"/>
      <c r="O638" s="1599"/>
      <c r="P638" s="1599"/>
      <c r="Q638" s="1599"/>
      <c r="R638" s="1599"/>
      <c r="S638" s="18"/>
      <c r="T638" s="46"/>
      <c r="U638" s="16" t="s">
        <v>926</v>
      </c>
      <c r="AA638" s="1599" t="s">
        <v>2396</v>
      </c>
      <c r="AB638" s="1599"/>
      <c r="AC638" s="1599"/>
      <c r="AD638" s="1599"/>
      <c r="AE638" s="1599"/>
      <c r="AF638" s="1599"/>
      <c r="AG638" s="1599"/>
      <c r="AH638" s="1599"/>
      <c r="AI638" s="1599"/>
      <c r="AJ638" s="1599"/>
      <c r="AK638" s="1599"/>
      <c r="AM638" s="75"/>
      <c r="AN638" s="75"/>
      <c r="AO638" s="75"/>
      <c r="AP638" s="75"/>
      <c r="AQ638" s="75"/>
      <c r="AR638" s="75"/>
      <c r="AS638" s="75"/>
      <c r="AT638" s="75"/>
      <c r="AU638" s="75"/>
      <c r="AV638" s="75"/>
      <c r="AW638" s="75"/>
      <c r="AX638" s="75"/>
      <c r="AY638" s="75"/>
      <c r="AZ638" s="75"/>
      <c r="BA638" s="75"/>
      <c r="BB638" s="72"/>
      <c r="BC638" s="72"/>
      <c r="BD638" s="72"/>
      <c r="BE638" s="72"/>
      <c r="BF638" s="72"/>
      <c r="BG638" s="72"/>
      <c r="BH638" s="72"/>
      <c r="BI638" s="72"/>
      <c r="BJ638" s="72"/>
      <c r="BK638" s="72"/>
      <c r="BL638" s="72"/>
      <c r="BM638" s="72"/>
      <c r="BN638" s="72"/>
      <c r="BO638" s="72"/>
      <c r="BP638" s="72"/>
      <c r="BQ638" s="72"/>
      <c r="BR638" s="72"/>
      <c r="BS638" s="72"/>
      <c r="BT638" s="72"/>
      <c r="BU638" s="72"/>
      <c r="BV638" s="72"/>
      <c r="BW638" s="72"/>
      <c r="BX638" s="72"/>
      <c r="BY638" s="72"/>
      <c r="BZ638" s="72"/>
      <c r="CA638" s="72"/>
      <c r="CB638" s="72"/>
      <c r="CC638" s="72"/>
      <c r="CD638" s="72"/>
      <c r="CE638" s="72"/>
      <c r="CF638" s="72"/>
      <c r="CG638" s="72"/>
      <c r="CH638" s="72"/>
      <c r="CI638" s="72"/>
      <c r="CJ638" s="72"/>
      <c r="CK638" s="72"/>
      <c r="CL638" s="72"/>
      <c r="CM638" s="72"/>
      <c r="CN638" s="72"/>
      <c r="CO638" s="72"/>
      <c r="CP638" s="72"/>
      <c r="CQ638" s="72"/>
      <c r="CR638" s="72"/>
    </row>
    <row r="639" spans="1:96" ht="12.75">
      <c r="A639" s="8"/>
      <c r="B639" s="16" t="s">
        <v>928</v>
      </c>
      <c r="N639" s="1630" t="s">
        <v>119</v>
      </c>
      <c r="O639" s="1630"/>
      <c r="T639" s="46"/>
      <c r="U639" s="16" t="s">
        <v>928</v>
      </c>
      <c r="AG639" s="1630" t="s">
        <v>119</v>
      </c>
      <c r="AH639" s="1630"/>
      <c r="AM639" s="75"/>
      <c r="AN639" s="75"/>
      <c r="AO639" s="75"/>
      <c r="AP639" s="75"/>
      <c r="AQ639" s="75"/>
      <c r="AR639" s="75"/>
      <c r="AS639" s="75"/>
      <c r="AT639" s="75"/>
      <c r="AU639" s="75"/>
      <c r="AV639" s="75"/>
      <c r="AW639" s="75"/>
      <c r="AX639" s="75"/>
      <c r="AY639" s="75"/>
      <c r="AZ639" s="75"/>
      <c r="BA639" s="75"/>
      <c r="BB639" s="72"/>
      <c r="BC639" s="72"/>
      <c r="BD639" s="72"/>
      <c r="BE639" s="72"/>
      <c r="BF639" s="72"/>
      <c r="BG639" s="72"/>
      <c r="BH639" s="72"/>
      <c r="BI639" s="72"/>
      <c r="BJ639" s="72"/>
      <c r="BK639" s="72"/>
      <c r="BL639" s="72"/>
      <c r="BM639" s="72"/>
      <c r="BN639" s="72"/>
      <c r="BO639" s="72"/>
      <c r="BP639" s="72"/>
      <c r="BQ639" s="72"/>
      <c r="BR639" s="72"/>
      <c r="BS639" s="72"/>
      <c r="BT639" s="72"/>
      <c r="BU639" s="72"/>
      <c r="BV639" s="72"/>
      <c r="BW639" s="72"/>
      <c r="BX639" s="72"/>
      <c r="BY639" s="72"/>
      <c r="BZ639" s="72"/>
      <c r="CA639" s="72"/>
      <c r="CB639" s="72"/>
      <c r="CC639" s="72"/>
      <c r="CD639" s="72"/>
      <c r="CE639" s="72"/>
      <c r="CF639" s="72"/>
      <c r="CG639" s="72"/>
      <c r="CH639" s="72"/>
      <c r="CI639" s="72"/>
      <c r="CJ639" s="72"/>
      <c r="CK639" s="72"/>
      <c r="CL639" s="72"/>
      <c r="CM639" s="72"/>
      <c r="CN639" s="72"/>
      <c r="CO639" s="72"/>
      <c r="CP639" s="72"/>
      <c r="CQ639" s="72"/>
      <c r="CR639" s="72"/>
    </row>
    <row r="640" spans="1:96" ht="12.75">
      <c r="A640" s="46"/>
      <c r="T640" s="46"/>
      <c r="AM640" s="75"/>
      <c r="AN640" s="75"/>
      <c r="AO640" s="75"/>
      <c r="AP640" s="75"/>
      <c r="AQ640" s="75"/>
      <c r="AR640" s="75"/>
      <c r="AS640" s="75"/>
      <c r="AT640" s="75"/>
      <c r="AU640" s="75"/>
      <c r="AV640" s="75"/>
      <c r="AW640" s="75"/>
      <c r="AX640" s="75"/>
      <c r="AY640" s="75"/>
      <c r="AZ640" s="75"/>
      <c r="BA640" s="75"/>
      <c r="BB640" s="72"/>
      <c r="BC640" s="72"/>
      <c r="BD640" s="72"/>
      <c r="BE640" s="72"/>
      <c r="BF640" s="72"/>
      <c r="BG640" s="72"/>
      <c r="BH640" s="72"/>
      <c r="BI640" s="72"/>
      <c r="BJ640" s="72"/>
      <c r="BK640" s="72"/>
      <c r="BL640" s="72"/>
      <c r="BM640" s="72"/>
      <c r="BN640" s="72"/>
      <c r="BO640" s="72"/>
      <c r="BP640" s="72"/>
      <c r="BQ640" s="72"/>
      <c r="BR640" s="72"/>
      <c r="BS640" s="72"/>
      <c r="BT640" s="72"/>
      <c r="BU640" s="72"/>
      <c r="BV640" s="72"/>
      <c r="BW640" s="72"/>
      <c r="BX640" s="72"/>
      <c r="BY640" s="72"/>
      <c r="BZ640" s="72"/>
      <c r="CA640" s="72"/>
      <c r="CB640" s="72"/>
      <c r="CC640" s="72"/>
      <c r="CD640" s="72"/>
      <c r="CE640" s="72"/>
      <c r="CF640" s="72"/>
      <c r="CG640" s="72"/>
      <c r="CH640" s="72"/>
      <c r="CI640" s="72"/>
      <c r="CJ640" s="72"/>
      <c r="CK640" s="72"/>
      <c r="CL640" s="72"/>
      <c r="CM640" s="72"/>
      <c r="CN640" s="72"/>
      <c r="CO640" s="72"/>
      <c r="CP640" s="72"/>
      <c r="CQ640" s="72"/>
      <c r="CR640" s="72"/>
    </row>
    <row r="641" spans="1:96" ht="12.75">
      <c r="A641" s="101" t="s">
        <v>1023</v>
      </c>
      <c r="B641" s="16" t="s">
        <v>93</v>
      </c>
      <c r="G641" s="1802" t="str">
        <f>C619</f>
        <v>Deferred Developer Fee</v>
      </c>
      <c r="H641" s="1802"/>
      <c r="I641" s="1802"/>
      <c r="J641" s="1802"/>
      <c r="K641" s="1802"/>
      <c r="L641" s="1802"/>
      <c r="M641" s="1802"/>
      <c r="N641" s="1802"/>
      <c r="O641" s="1802"/>
      <c r="P641" s="1802"/>
      <c r="Q641" s="1802"/>
      <c r="R641" s="1802"/>
      <c r="T641" s="101" t="s">
        <v>486</v>
      </c>
      <c r="U641" s="16" t="s">
        <v>93</v>
      </c>
      <c r="Z641" s="1802">
        <f>C620</f>
        <v>0</v>
      </c>
      <c r="AA641" s="1802"/>
      <c r="AB641" s="1802"/>
      <c r="AC641" s="1802"/>
      <c r="AD641" s="1802"/>
      <c r="AE641" s="1802"/>
      <c r="AF641" s="1802"/>
      <c r="AG641" s="1802"/>
      <c r="AH641" s="1802"/>
      <c r="AI641" s="1802"/>
      <c r="AJ641" s="1802"/>
      <c r="AK641" s="1802"/>
      <c r="AM641" s="72"/>
      <c r="AN641" s="72"/>
      <c r="AO641" s="72"/>
      <c r="AP641" s="72"/>
      <c r="AQ641" s="72"/>
      <c r="AR641" s="72"/>
      <c r="AS641" s="72"/>
      <c r="AT641" s="72"/>
      <c r="AU641" s="72"/>
      <c r="AV641" s="72"/>
      <c r="AW641" s="72"/>
      <c r="AX641" s="72"/>
      <c r="AY641" s="72"/>
      <c r="AZ641" s="72"/>
      <c r="BA641" s="72"/>
      <c r="BB641" s="72"/>
      <c r="BC641" s="72"/>
      <c r="BD641" s="72"/>
      <c r="BE641" s="72"/>
      <c r="BF641" s="72"/>
      <c r="BG641" s="72"/>
      <c r="BH641" s="72"/>
      <c r="BI641" s="72"/>
      <c r="BJ641" s="72"/>
      <c r="BK641" s="72"/>
      <c r="BL641" s="72"/>
      <c r="BM641" s="72"/>
      <c r="BN641" s="72"/>
      <c r="BO641" s="72"/>
      <c r="BP641" s="72"/>
      <c r="BQ641" s="72"/>
      <c r="BR641" s="72"/>
      <c r="BS641" s="72"/>
      <c r="BT641" s="72"/>
      <c r="BU641" s="72"/>
      <c r="BV641" s="72"/>
      <c r="BW641" s="72"/>
      <c r="BX641" s="72"/>
      <c r="BY641" s="72"/>
      <c r="BZ641" s="72"/>
      <c r="CA641" s="72"/>
      <c r="CB641" s="72"/>
      <c r="CC641" s="72"/>
      <c r="CD641" s="72"/>
      <c r="CE641" s="72"/>
      <c r="CF641" s="72"/>
      <c r="CG641" s="72"/>
      <c r="CH641" s="72"/>
      <c r="CI641" s="72"/>
      <c r="CJ641" s="72"/>
      <c r="CK641" s="72"/>
      <c r="CL641" s="72"/>
      <c r="CM641" s="72"/>
      <c r="CN641" s="72"/>
      <c r="CO641" s="72"/>
      <c r="CP641" s="72"/>
      <c r="CQ641" s="72"/>
      <c r="CR641" s="72"/>
    </row>
    <row r="642" spans="1:96" ht="12.75">
      <c r="A642" s="46"/>
      <c r="B642" s="16" t="s">
        <v>422</v>
      </c>
      <c r="G642" s="1597" t="s">
        <v>2392</v>
      </c>
      <c r="H642" s="1599"/>
      <c r="I642" s="1599"/>
      <c r="J642" s="1599"/>
      <c r="K642" s="1599"/>
      <c r="L642" s="1599"/>
      <c r="M642" s="1599"/>
      <c r="N642" s="1599"/>
      <c r="O642" s="1599"/>
      <c r="P642" s="1599"/>
      <c r="Q642" s="1599"/>
      <c r="R642" s="1599"/>
      <c r="T642" s="46"/>
      <c r="U642" s="16" t="s">
        <v>422</v>
      </c>
      <c r="Z642" s="1599"/>
      <c r="AA642" s="1599"/>
      <c r="AB642" s="1599"/>
      <c r="AC642" s="1599"/>
      <c r="AD642" s="1599"/>
      <c r="AE642" s="1599"/>
      <c r="AF642" s="1599"/>
      <c r="AG642" s="1599"/>
      <c r="AH642" s="1599"/>
      <c r="AI642" s="1599"/>
      <c r="AJ642" s="1599"/>
      <c r="AK642" s="1599"/>
      <c r="AM642" s="72"/>
      <c r="AN642" s="72"/>
      <c r="AO642" s="72"/>
      <c r="AP642" s="72"/>
      <c r="AQ642" s="72"/>
      <c r="AR642" s="72"/>
      <c r="AS642" s="72"/>
      <c r="AT642" s="72"/>
      <c r="AU642" s="72"/>
      <c r="AV642" s="72"/>
      <c r="AW642" s="72"/>
      <c r="AX642" s="72"/>
      <c r="AY642" s="72"/>
      <c r="AZ642" s="72"/>
      <c r="BA642" s="72"/>
      <c r="BB642" s="72"/>
      <c r="BC642" s="72"/>
      <c r="BD642" s="72"/>
      <c r="BE642" s="72"/>
      <c r="BF642" s="72"/>
      <c r="BG642" s="72"/>
      <c r="BH642" s="72"/>
      <c r="BI642" s="72"/>
      <c r="BJ642" s="72"/>
      <c r="BK642" s="72"/>
      <c r="BL642" s="72"/>
      <c r="BM642" s="72"/>
      <c r="BN642" s="72"/>
      <c r="BO642" s="72"/>
      <c r="BP642" s="72"/>
      <c r="BQ642" s="72"/>
      <c r="BR642" s="72"/>
      <c r="BS642" s="72"/>
      <c r="BT642" s="72"/>
      <c r="BU642" s="72"/>
      <c r="BV642" s="72"/>
      <c r="BW642" s="72"/>
      <c r="BX642" s="72"/>
      <c r="BY642" s="72"/>
      <c r="BZ642" s="72"/>
      <c r="CA642" s="72"/>
      <c r="CB642" s="72"/>
      <c r="CC642" s="72"/>
      <c r="CD642" s="72"/>
      <c r="CE642" s="72"/>
      <c r="CF642" s="72"/>
      <c r="CG642" s="72"/>
      <c r="CH642" s="72"/>
      <c r="CI642" s="72"/>
      <c r="CJ642" s="72"/>
      <c r="CK642" s="72"/>
      <c r="CL642" s="72"/>
      <c r="CM642" s="72"/>
      <c r="CN642" s="72"/>
      <c r="CO642" s="72"/>
      <c r="CP642" s="72"/>
      <c r="CQ642" s="72"/>
      <c r="CR642" s="72"/>
    </row>
    <row r="643" spans="1:96" ht="12.75">
      <c r="A643" s="46"/>
      <c r="B643" s="16" t="s">
        <v>485</v>
      </c>
      <c r="G643" s="1597" t="s">
        <v>454</v>
      </c>
      <c r="H643" s="1599"/>
      <c r="I643" s="1599"/>
      <c r="J643" s="1599"/>
      <c r="K643" s="1599"/>
      <c r="L643" s="1599"/>
      <c r="M643" s="1599"/>
      <c r="N643" s="1599"/>
      <c r="O643" s="1599"/>
      <c r="P643" s="1599"/>
      <c r="Q643" s="1599"/>
      <c r="R643" s="1599"/>
      <c r="T643" s="46"/>
      <c r="U643" s="16" t="s">
        <v>485</v>
      </c>
      <c r="Z643" s="1724"/>
      <c r="AA643" s="1724"/>
      <c r="AB643" s="1724"/>
      <c r="AC643" s="1724"/>
      <c r="AD643" s="1724"/>
      <c r="AE643" s="1724"/>
      <c r="AF643" s="1724"/>
      <c r="AG643" s="1724"/>
      <c r="AH643" s="1724"/>
      <c r="AI643" s="1724"/>
      <c r="AJ643" s="1724"/>
      <c r="AK643" s="1724"/>
      <c r="AM643" s="72"/>
      <c r="AN643" s="72"/>
      <c r="AO643" s="72"/>
      <c r="AP643" s="72"/>
      <c r="AQ643" s="72"/>
      <c r="AR643" s="72"/>
      <c r="AS643" s="72"/>
      <c r="AT643" s="72"/>
      <c r="AU643" s="72"/>
      <c r="AV643" s="72"/>
      <c r="AW643" s="72"/>
      <c r="AX643" s="72"/>
      <c r="AY643" s="72"/>
      <c r="AZ643" s="72"/>
      <c r="BA643" s="72"/>
      <c r="BB643" s="72"/>
      <c r="BC643" s="72"/>
      <c r="BD643" s="72"/>
      <c r="BE643" s="72"/>
      <c r="BF643" s="72"/>
      <c r="BG643" s="72"/>
      <c r="BH643" s="72"/>
      <c r="BI643" s="72"/>
      <c r="BJ643" s="72"/>
      <c r="BK643" s="72"/>
      <c r="BL643" s="72"/>
      <c r="BM643" s="72"/>
      <c r="BN643" s="72"/>
      <c r="BO643" s="72"/>
      <c r="BP643" s="72"/>
      <c r="BQ643" s="72"/>
      <c r="BR643" s="72"/>
      <c r="BS643" s="72"/>
      <c r="BT643" s="72"/>
      <c r="BU643" s="72"/>
      <c r="BV643" s="72"/>
      <c r="BW643" s="72"/>
      <c r="BX643" s="72"/>
      <c r="BY643" s="72"/>
      <c r="BZ643" s="72"/>
      <c r="CA643" s="72"/>
      <c r="CB643" s="72"/>
      <c r="CC643" s="72"/>
      <c r="CD643" s="72"/>
      <c r="CE643" s="72"/>
      <c r="CF643" s="72"/>
      <c r="CG643" s="72"/>
      <c r="CH643" s="72"/>
      <c r="CI643" s="72"/>
      <c r="CJ643" s="72"/>
      <c r="CK643" s="72"/>
      <c r="CL643" s="72"/>
      <c r="CM643" s="72"/>
      <c r="CN643" s="72"/>
      <c r="CO643" s="72"/>
      <c r="CP643" s="72"/>
      <c r="CQ643" s="72"/>
      <c r="CR643" s="72"/>
    </row>
    <row r="644" spans="1:96" ht="12.75">
      <c r="A644" s="46"/>
      <c r="B644" s="16" t="s">
        <v>925</v>
      </c>
      <c r="G644" s="1597" t="s">
        <v>2393</v>
      </c>
      <c r="H644" s="1599"/>
      <c r="I644" s="1599"/>
      <c r="J644" s="1599"/>
      <c r="K644" s="1599"/>
      <c r="L644" s="1599"/>
      <c r="M644" s="1599"/>
      <c r="N644" s="1599"/>
      <c r="O644" s="1599"/>
      <c r="P644" s="1599"/>
      <c r="Q644" s="1599"/>
      <c r="R644" s="1599"/>
      <c r="T644" s="46"/>
      <c r="U644" s="16" t="s">
        <v>925</v>
      </c>
      <c r="Z644" s="1724"/>
      <c r="AA644" s="1724"/>
      <c r="AB644" s="1724"/>
      <c r="AC644" s="1724"/>
      <c r="AD644" s="1724"/>
      <c r="AE644" s="1724"/>
      <c r="AF644" s="1724"/>
      <c r="AG644" s="1724"/>
      <c r="AH644" s="1724"/>
      <c r="AI644" s="1724"/>
      <c r="AJ644" s="1724"/>
      <c r="AK644" s="1724"/>
      <c r="AL644" s="35"/>
      <c r="AM644" s="72"/>
      <c r="AN644" s="72"/>
      <c r="AO644" s="72"/>
      <c r="AP644" s="72"/>
      <c r="AQ644" s="72"/>
      <c r="AR644" s="72"/>
      <c r="AS644" s="72"/>
      <c r="AT644" s="72"/>
      <c r="AU644" s="72"/>
      <c r="AV644" s="72"/>
      <c r="AW644" s="72"/>
      <c r="AX644" s="72"/>
      <c r="AY644" s="72"/>
      <c r="AZ644" s="72"/>
      <c r="BA644" s="72"/>
      <c r="BB644" s="72"/>
      <c r="BC644" s="72"/>
      <c r="BD644" s="72"/>
      <c r="BE644" s="72"/>
      <c r="BF644" s="72"/>
      <c r="BG644" s="72"/>
      <c r="BH644" s="72"/>
      <c r="BI644" s="72"/>
      <c r="BJ644" s="72"/>
      <c r="BK644" s="72"/>
      <c r="BL644" s="72"/>
      <c r="BM644" s="72"/>
      <c r="BN644" s="72"/>
      <c r="BO644" s="72"/>
      <c r="BP644" s="72"/>
      <c r="BQ644" s="72"/>
      <c r="BR644" s="72"/>
      <c r="BS644" s="72"/>
      <c r="BT644" s="72"/>
      <c r="BU644" s="72"/>
      <c r="BV644" s="72"/>
      <c r="BW644" s="72"/>
      <c r="BX644" s="72"/>
      <c r="BY644" s="72"/>
      <c r="BZ644" s="72"/>
      <c r="CA644" s="72"/>
      <c r="CB644" s="72"/>
      <c r="CC644" s="72"/>
      <c r="CD644" s="72"/>
      <c r="CE644" s="72"/>
      <c r="CF644" s="72"/>
      <c r="CG644" s="72"/>
      <c r="CH644" s="72"/>
      <c r="CI644" s="72"/>
      <c r="CJ644" s="72"/>
      <c r="CK644" s="72"/>
      <c r="CL644" s="72"/>
      <c r="CM644" s="72"/>
      <c r="CN644" s="72"/>
      <c r="CO644" s="72"/>
      <c r="CP644" s="72"/>
      <c r="CQ644" s="72"/>
      <c r="CR644" s="72"/>
    </row>
    <row r="645" spans="1:96" ht="12.75" customHeight="1">
      <c r="A645" s="46"/>
      <c r="B645" s="16" t="s">
        <v>724</v>
      </c>
      <c r="G645" s="1595" t="s">
        <v>2321</v>
      </c>
      <c r="H645" s="1595"/>
      <c r="I645" s="1595"/>
      <c r="J645" s="1595"/>
      <c r="K645" s="1595"/>
      <c r="L645" s="1595"/>
      <c r="O645" s="161" t="s">
        <v>908</v>
      </c>
      <c r="P645" s="1600">
        <v>107</v>
      </c>
      <c r="Q645" s="1600"/>
      <c r="R645" s="1600"/>
      <c r="T645" s="46"/>
      <c r="U645" s="16" t="s">
        <v>724</v>
      </c>
      <c r="Z645" s="1613"/>
      <c r="AA645" s="1613"/>
      <c r="AB645" s="1613"/>
      <c r="AC645" s="1613"/>
      <c r="AD645" s="1613"/>
      <c r="AE645" s="1613"/>
      <c r="AH645" s="161" t="s">
        <v>908</v>
      </c>
      <c r="AI645" s="1600"/>
      <c r="AJ645" s="1600"/>
      <c r="AK645" s="1600"/>
      <c r="AL645" s="506"/>
      <c r="AM645" s="72"/>
      <c r="AN645" s="72"/>
      <c r="AO645" s="72"/>
      <c r="AP645" s="72"/>
      <c r="AQ645" s="72"/>
      <c r="AR645" s="72"/>
      <c r="AS645" s="72"/>
      <c r="AT645" s="72"/>
      <c r="AU645" s="72"/>
      <c r="AV645" s="72"/>
      <c r="AW645" s="72"/>
      <c r="AX645" s="72"/>
      <c r="AY645" s="72"/>
      <c r="AZ645" s="72"/>
      <c r="BA645" s="72"/>
      <c r="BB645" s="72"/>
      <c r="BC645" s="72"/>
      <c r="BD645" s="72"/>
      <c r="BE645" s="72"/>
      <c r="BF645" s="72"/>
      <c r="BG645" s="72"/>
      <c r="BH645" s="72"/>
      <c r="BI645" s="72"/>
      <c r="BJ645" s="72"/>
      <c r="BK645" s="72"/>
      <c r="BL645" s="72"/>
      <c r="BM645" s="72"/>
      <c r="BN645" s="72"/>
      <c r="BO645" s="72"/>
      <c r="BP645" s="72"/>
      <c r="BQ645" s="72"/>
      <c r="BR645" s="72"/>
      <c r="BS645" s="72"/>
      <c r="BT645" s="72"/>
      <c r="BU645" s="72"/>
      <c r="BV645" s="72"/>
      <c r="BW645" s="72"/>
      <c r="BX645" s="72"/>
      <c r="BY645" s="72"/>
      <c r="BZ645" s="72"/>
      <c r="CA645" s="72"/>
      <c r="CB645" s="72"/>
      <c r="CC645" s="72"/>
      <c r="CD645" s="72"/>
      <c r="CE645" s="72"/>
      <c r="CF645" s="72"/>
      <c r="CG645" s="72"/>
      <c r="CH645" s="72"/>
      <c r="CI645" s="72"/>
      <c r="CJ645" s="72"/>
      <c r="CK645" s="72"/>
      <c r="CL645" s="72"/>
      <c r="CM645" s="72"/>
      <c r="CN645" s="72"/>
      <c r="CO645" s="72"/>
      <c r="CP645" s="72"/>
      <c r="CQ645" s="72"/>
      <c r="CR645" s="72"/>
    </row>
    <row r="646" spans="1:96" ht="12.75">
      <c r="A646" s="46"/>
      <c r="B646" s="16" t="s">
        <v>926</v>
      </c>
      <c r="H646" s="1599" t="s">
        <v>2395</v>
      </c>
      <c r="I646" s="1599"/>
      <c r="J646" s="1599"/>
      <c r="K646" s="1599"/>
      <c r="L646" s="1599"/>
      <c r="M646" s="1599"/>
      <c r="N646" s="1599"/>
      <c r="O646" s="1599"/>
      <c r="P646" s="1599"/>
      <c r="Q646" s="1599"/>
      <c r="R646" s="1599"/>
      <c r="T646" s="46"/>
      <c r="U646" s="16" t="s">
        <v>926</v>
      </c>
      <c r="AA646" s="1599"/>
      <c r="AB646" s="1599"/>
      <c r="AC646" s="1599"/>
      <c r="AD646" s="1599"/>
      <c r="AE646" s="1599"/>
      <c r="AF646" s="1599"/>
      <c r="AG646" s="1599"/>
      <c r="AH646" s="1599"/>
      <c r="AI646" s="1599"/>
      <c r="AJ646" s="1599"/>
      <c r="AK646" s="1599"/>
      <c r="AL646" s="506"/>
      <c r="AM646" s="72"/>
      <c r="AN646" s="72"/>
      <c r="AO646" s="72"/>
      <c r="AP646" s="72"/>
      <c r="AQ646" s="72"/>
      <c r="AR646" s="72"/>
      <c r="AS646" s="72"/>
      <c r="AT646" s="72"/>
      <c r="AU646" s="72"/>
      <c r="AV646" s="72"/>
      <c r="AW646" s="72"/>
      <c r="AX646" s="72"/>
      <c r="AY646" s="72"/>
      <c r="AZ646" s="72"/>
      <c r="BA646" s="72"/>
      <c r="BB646" s="72"/>
      <c r="BC646" s="72"/>
      <c r="BD646" s="72"/>
      <c r="BE646" s="72"/>
      <c r="BF646" s="72"/>
      <c r="BG646" s="72"/>
      <c r="BH646" s="72"/>
      <c r="BI646" s="72"/>
      <c r="BJ646" s="72"/>
      <c r="BK646" s="72"/>
      <c r="BL646" s="72"/>
      <c r="BM646" s="72"/>
      <c r="BN646" s="72"/>
      <c r="BO646" s="72"/>
      <c r="BP646" s="72"/>
      <c r="BQ646" s="72"/>
      <c r="BR646" s="72"/>
      <c r="BS646" s="72"/>
      <c r="BT646" s="72"/>
      <c r="BU646" s="72"/>
      <c r="BV646" s="72"/>
      <c r="BW646" s="72"/>
      <c r="BX646" s="72"/>
      <c r="BY646" s="72"/>
      <c r="BZ646" s="72"/>
      <c r="CA646" s="72"/>
      <c r="CB646" s="72"/>
      <c r="CC646" s="72"/>
      <c r="CD646" s="72"/>
      <c r="CE646" s="72"/>
      <c r="CF646" s="72"/>
      <c r="CG646" s="72"/>
      <c r="CH646" s="72"/>
      <c r="CI646" s="72"/>
      <c r="CJ646" s="72"/>
      <c r="CK646" s="72"/>
      <c r="CL646" s="72"/>
      <c r="CM646" s="72"/>
      <c r="CN646" s="72"/>
      <c r="CO646" s="72"/>
      <c r="CP646" s="72"/>
      <c r="CQ646" s="72"/>
      <c r="CR646" s="72"/>
    </row>
    <row r="647" spans="1:96" ht="12.75">
      <c r="B647" s="16" t="s">
        <v>928</v>
      </c>
      <c r="N647" s="1630" t="s">
        <v>119</v>
      </c>
      <c r="O647" s="1630"/>
      <c r="T647" s="46"/>
      <c r="U647" s="16" t="s">
        <v>928</v>
      </c>
      <c r="AG647" s="1630" t="s">
        <v>537</v>
      </c>
      <c r="AH647" s="1630"/>
      <c r="AL647" s="35"/>
      <c r="AM647" s="72"/>
      <c r="AN647" s="72"/>
      <c r="AO647" s="72"/>
      <c r="AP647" s="72"/>
      <c r="AQ647" s="72"/>
      <c r="AR647" s="72"/>
      <c r="AS647" s="72"/>
      <c r="AT647" s="72"/>
      <c r="AU647" s="72"/>
      <c r="AV647" s="72"/>
      <c r="AW647" s="72"/>
      <c r="AX647" s="72"/>
      <c r="AY647" s="72"/>
      <c r="AZ647" s="72"/>
      <c r="BA647" s="72"/>
      <c r="BB647" s="72"/>
      <c r="BC647" s="72"/>
      <c r="BD647" s="72"/>
      <c r="BE647" s="72"/>
      <c r="BF647" s="72"/>
      <c r="BG647" s="72"/>
      <c r="BH647" s="72"/>
      <c r="BI647" s="72"/>
      <c r="BJ647" s="72"/>
      <c r="BK647" s="72"/>
      <c r="BL647" s="72"/>
      <c r="BM647" s="72"/>
      <c r="BN647" s="72"/>
      <c r="BO647" s="72"/>
      <c r="BP647" s="72"/>
      <c r="BQ647" s="72"/>
      <c r="BR647" s="72"/>
      <c r="BS647" s="72"/>
      <c r="BT647" s="72"/>
      <c r="BU647" s="72"/>
      <c r="BV647" s="72"/>
      <c r="BW647" s="72"/>
      <c r="BX647" s="72"/>
      <c r="BY647" s="72"/>
      <c r="BZ647" s="72"/>
      <c r="CA647" s="72"/>
      <c r="CB647" s="72"/>
      <c r="CC647" s="72"/>
      <c r="CD647" s="72"/>
      <c r="CE647" s="72"/>
      <c r="CF647" s="72"/>
      <c r="CG647" s="72"/>
      <c r="CH647" s="72"/>
      <c r="CI647" s="72"/>
      <c r="CJ647" s="72"/>
      <c r="CK647" s="72"/>
      <c r="CL647" s="72"/>
      <c r="CM647" s="72"/>
      <c r="CN647" s="72"/>
      <c r="CO647" s="72"/>
      <c r="CP647" s="72"/>
      <c r="CQ647" s="72"/>
      <c r="CR647" s="72"/>
    </row>
    <row r="648" spans="1:96" ht="12.75" customHeight="1">
      <c r="A648" s="46"/>
      <c r="T648" s="46"/>
      <c r="AM648" s="72"/>
      <c r="AN648" s="72"/>
      <c r="AO648" s="72"/>
      <c r="AP648" s="72"/>
      <c r="AQ648" s="72"/>
      <c r="AR648" s="72"/>
      <c r="AS648" s="72"/>
      <c r="AT648" s="72"/>
      <c r="AU648" s="72"/>
      <c r="AV648" s="72"/>
      <c r="AW648" s="72"/>
      <c r="AX648" s="72"/>
      <c r="AY648" s="72"/>
      <c r="AZ648" s="72"/>
      <c r="BA648" s="72"/>
      <c r="BB648" s="72"/>
      <c r="BC648" s="72"/>
      <c r="BD648" s="72"/>
      <c r="BE648" s="72"/>
      <c r="BF648" s="72"/>
      <c r="BG648" s="72"/>
      <c r="BH648" s="72"/>
      <c r="BI648" s="72"/>
      <c r="BJ648" s="72"/>
      <c r="BK648" s="72"/>
      <c r="BL648" s="72"/>
      <c r="BM648" s="72"/>
      <c r="BN648" s="72"/>
      <c r="BO648" s="72"/>
      <c r="BP648" s="72"/>
      <c r="BQ648" s="72"/>
      <c r="BR648" s="72"/>
      <c r="BS648" s="72"/>
      <c r="BT648" s="72"/>
      <c r="BU648" s="72"/>
      <c r="BV648" s="72"/>
      <c r="BW648" s="72"/>
      <c r="BX648" s="72"/>
      <c r="BY648" s="72"/>
      <c r="BZ648" s="72"/>
      <c r="CA648" s="72"/>
      <c r="CB648" s="72"/>
      <c r="CC648" s="72"/>
      <c r="CD648" s="72"/>
      <c r="CE648" s="72"/>
      <c r="CF648" s="72"/>
      <c r="CG648" s="72"/>
      <c r="CH648" s="72"/>
      <c r="CI648" s="72"/>
      <c r="CJ648" s="72"/>
      <c r="CK648" s="72"/>
      <c r="CL648" s="72"/>
      <c r="CM648" s="72"/>
      <c r="CN648" s="72"/>
      <c r="CO648" s="72"/>
      <c r="CP648" s="72"/>
      <c r="CQ648" s="72"/>
      <c r="CR648" s="72"/>
    </row>
    <row r="649" spans="1:96" ht="12.75">
      <c r="A649" s="101" t="s">
        <v>189</v>
      </c>
      <c r="B649" s="16" t="s">
        <v>93</v>
      </c>
      <c r="G649" s="1802">
        <f>C621</f>
        <v>0</v>
      </c>
      <c r="H649" s="1802"/>
      <c r="I649" s="1802"/>
      <c r="J649" s="1802"/>
      <c r="K649" s="1802"/>
      <c r="L649" s="1802"/>
      <c r="M649" s="1802"/>
      <c r="N649" s="1802"/>
      <c r="O649" s="1802"/>
      <c r="P649" s="1802"/>
      <c r="Q649" s="1802"/>
      <c r="R649" s="1802"/>
      <c r="T649" s="101" t="s">
        <v>489</v>
      </c>
      <c r="U649" s="16" t="s">
        <v>93</v>
      </c>
      <c r="Z649" s="1802">
        <f>C622</f>
        <v>0</v>
      </c>
      <c r="AA649" s="1802"/>
      <c r="AB649" s="1802"/>
      <c r="AC649" s="1802"/>
      <c r="AD649" s="1802"/>
      <c r="AE649" s="1802"/>
      <c r="AF649" s="1802"/>
      <c r="AG649" s="1802"/>
      <c r="AH649" s="1802"/>
      <c r="AI649" s="1802"/>
      <c r="AJ649" s="1802"/>
      <c r="AK649" s="1802"/>
      <c r="AM649" s="72"/>
      <c r="AN649" s="72"/>
      <c r="AO649" s="72"/>
      <c r="AP649" s="72"/>
      <c r="AQ649" s="72"/>
      <c r="AR649" s="72"/>
      <c r="AS649" s="72"/>
      <c r="AT649" s="72"/>
      <c r="AU649" s="72"/>
      <c r="AV649" s="72"/>
      <c r="AW649" s="72"/>
      <c r="AX649" s="72"/>
      <c r="AY649" s="72"/>
      <c r="AZ649" s="72"/>
      <c r="BA649" s="72"/>
      <c r="BB649" s="72"/>
      <c r="BC649" s="72"/>
      <c r="BD649" s="72"/>
      <c r="BE649" s="72"/>
      <c r="BF649" s="72"/>
      <c r="BG649" s="72"/>
      <c r="BH649" s="72"/>
      <c r="BI649" s="72"/>
      <c r="BJ649" s="72"/>
      <c r="BK649" s="72"/>
      <c r="BL649" s="72"/>
      <c r="BM649" s="72"/>
      <c r="BN649" s="72"/>
      <c r="BO649" s="72"/>
      <c r="BP649" s="72"/>
      <c r="BQ649" s="72"/>
      <c r="BR649" s="72"/>
      <c r="BS649" s="72"/>
      <c r="BT649" s="72"/>
      <c r="BU649" s="72"/>
      <c r="BV649" s="72"/>
      <c r="BW649" s="72"/>
      <c r="BX649" s="72"/>
      <c r="BY649" s="72"/>
      <c r="BZ649" s="72"/>
      <c r="CA649" s="72"/>
      <c r="CB649" s="72"/>
      <c r="CC649" s="72"/>
      <c r="CD649" s="72"/>
      <c r="CE649" s="72"/>
      <c r="CF649" s="72"/>
      <c r="CG649" s="72"/>
      <c r="CH649" s="72"/>
      <c r="CI649" s="72"/>
      <c r="CJ649" s="72"/>
      <c r="CK649" s="72"/>
      <c r="CL649" s="72"/>
      <c r="CM649" s="72"/>
      <c r="CN649" s="72"/>
      <c r="CO649" s="72"/>
      <c r="CP649" s="72"/>
      <c r="CQ649" s="72"/>
      <c r="CR649" s="72"/>
    </row>
    <row r="650" spans="1:96" ht="12.75">
      <c r="A650" s="46"/>
      <c r="B650" s="16" t="s">
        <v>422</v>
      </c>
      <c r="G650" s="1599"/>
      <c r="H650" s="1599"/>
      <c r="I650" s="1599"/>
      <c r="J650" s="1599"/>
      <c r="K650" s="1599"/>
      <c r="L650" s="1599"/>
      <c r="M650" s="1599"/>
      <c r="N650" s="1599"/>
      <c r="O650" s="1599"/>
      <c r="P650" s="1599"/>
      <c r="Q650" s="1599"/>
      <c r="R650" s="1599"/>
      <c r="T650" s="46"/>
      <c r="U650" s="16" t="s">
        <v>422</v>
      </c>
      <c r="Z650" s="1599"/>
      <c r="AA650" s="1599"/>
      <c r="AB650" s="1599"/>
      <c r="AC650" s="1599"/>
      <c r="AD650" s="1599"/>
      <c r="AE650" s="1599"/>
      <c r="AF650" s="1599"/>
      <c r="AG650" s="1599"/>
      <c r="AH650" s="1599"/>
      <c r="AI650" s="1599"/>
      <c r="AJ650" s="1599"/>
      <c r="AK650" s="1599"/>
      <c r="AM650" s="72"/>
      <c r="AN650" s="72"/>
      <c r="AO650" s="72"/>
      <c r="AP650" s="72"/>
      <c r="AQ650" s="72"/>
      <c r="AR650" s="72"/>
      <c r="AS650" s="72"/>
      <c r="AT650" s="72"/>
      <c r="AU650" s="72"/>
      <c r="AV650" s="72"/>
      <c r="AW650" s="72"/>
      <c r="AX650" s="72"/>
      <c r="AY650" s="72"/>
      <c r="AZ650" s="72"/>
      <c r="BA650" s="72"/>
      <c r="BB650" s="72"/>
      <c r="BC650" s="72"/>
      <c r="BD650" s="72"/>
      <c r="BE650" s="72"/>
      <c r="BF650" s="72"/>
      <c r="BG650" s="72"/>
      <c r="BH650" s="72"/>
      <c r="BI650" s="72"/>
      <c r="BJ650" s="72"/>
      <c r="BK650" s="72"/>
      <c r="BL650" s="72"/>
      <c r="BM650" s="72"/>
      <c r="BN650" s="72"/>
      <c r="BO650" s="72"/>
      <c r="BP650" s="72"/>
      <c r="BQ650" s="72"/>
      <c r="BR650" s="72"/>
      <c r="BS650" s="72"/>
      <c r="BT650" s="72"/>
      <c r="BU650" s="72"/>
      <c r="BV650" s="72"/>
      <c r="BW650" s="72"/>
      <c r="BX650" s="72"/>
      <c r="BY650" s="72"/>
      <c r="BZ650" s="72"/>
      <c r="CA650" s="72"/>
      <c r="CB650" s="72"/>
      <c r="CC650" s="72"/>
      <c r="CD650" s="72"/>
      <c r="CE650" s="72"/>
      <c r="CF650" s="72"/>
      <c r="CG650" s="72"/>
      <c r="CH650" s="72"/>
      <c r="CI650" s="72"/>
      <c r="CJ650" s="72"/>
      <c r="CK650" s="72"/>
      <c r="CL650" s="72"/>
      <c r="CM650" s="72"/>
      <c r="CN650" s="72"/>
      <c r="CO650" s="72"/>
      <c r="CP650" s="72"/>
      <c r="CQ650" s="72"/>
      <c r="CR650" s="72"/>
    </row>
    <row r="651" spans="1:96" ht="12.75">
      <c r="A651" s="46"/>
      <c r="B651" s="16" t="s">
        <v>485</v>
      </c>
      <c r="G651" s="1599"/>
      <c r="H651" s="1599"/>
      <c r="I651" s="1599"/>
      <c r="J651" s="1599"/>
      <c r="K651" s="1599"/>
      <c r="L651" s="1599"/>
      <c r="M651" s="1599"/>
      <c r="N651" s="1599"/>
      <c r="O651" s="1599"/>
      <c r="P651" s="1599"/>
      <c r="Q651" s="1599"/>
      <c r="R651" s="1599"/>
      <c r="T651" s="46"/>
      <c r="U651" s="16" t="s">
        <v>485</v>
      </c>
      <c r="Z651" s="1724"/>
      <c r="AA651" s="1724"/>
      <c r="AB651" s="1724"/>
      <c r="AC651" s="1724"/>
      <c r="AD651" s="1724"/>
      <c r="AE651" s="1724"/>
      <c r="AF651" s="1724"/>
      <c r="AG651" s="1724"/>
      <c r="AH651" s="1724"/>
      <c r="AI651" s="1724"/>
      <c r="AJ651" s="1724"/>
      <c r="AK651" s="1724"/>
      <c r="AM651" s="72"/>
      <c r="AN651" s="72"/>
      <c r="AO651" s="72"/>
      <c r="AP651" s="72"/>
      <c r="AQ651" s="72"/>
      <c r="AR651" s="72"/>
      <c r="AS651" s="72"/>
      <c r="AT651" s="72"/>
      <c r="AU651" s="72"/>
      <c r="AV651" s="72"/>
      <c r="AW651" s="72"/>
      <c r="AX651" s="72"/>
      <c r="AY651" s="72"/>
      <c r="AZ651" s="72"/>
      <c r="BA651" s="72"/>
      <c r="BB651" s="72"/>
      <c r="BC651" s="72"/>
      <c r="BD651" s="72"/>
      <c r="BE651" s="72"/>
      <c r="BF651" s="72"/>
      <c r="BG651" s="72"/>
      <c r="BH651" s="72"/>
      <c r="BI651" s="72"/>
      <c r="BJ651" s="72"/>
      <c r="BK651" s="72"/>
      <c r="BL651" s="72"/>
      <c r="BM651" s="72"/>
      <c r="BN651" s="72"/>
      <c r="BO651" s="72"/>
      <c r="BP651" s="72"/>
      <c r="BQ651" s="72"/>
      <c r="BR651" s="72"/>
      <c r="BS651" s="72"/>
      <c r="BT651" s="72"/>
      <c r="BU651" s="72"/>
      <c r="BV651" s="72"/>
      <c r="BW651" s="72"/>
      <c r="BX651" s="72"/>
      <c r="BY651" s="72"/>
      <c r="BZ651" s="72"/>
      <c r="CA651" s="72"/>
      <c r="CB651" s="72"/>
      <c r="CC651" s="72"/>
      <c r="CD651" s="72"/>
      <c r="CE651" s="72"/>
      <c r="CF651" s="72"/>
      <c r="CG651" s="72"/>
      <c r="CH651" s="72"/>
      <c r="CI651" s="72"/>
      <c r="CJ651" s="72"/>
      <c r="CK651" s="72"/>
      <c r="CL651" s="72"/>
      <c r="CM651" s="72"/>
      <c r="CN651" s="72"/>
      <c r="CO651" s="72"/>
      <c r="CP651" s="72"/>
      <c r="CQ651" s="72"/>
      <c r="CR651" s="72"/>
    </row>
    <row r="652" spans="1:96" ht="12.75">
      <c r="A652" s="46"/>
      <c r="B652" s="16" t="s">
        <v>925</v>
      </c>
      <c r="G652" s="1599"/>
      <c r="H652" s="1599"/>
      <c r="I652" s="1599"/>
      <c r="J652" s="1599"/>
      <c r="K652" s="1599"/>
      <c r="L652" s="1599"/>
      <c r="M652" s="1599"/>
      <c r="N652" s="1599"/>
      <c r="O652" s="1599"/>
      <c r="P652" s="1599"/>
      <c r="Q652" s="1599"/>
      <c r="R652" s="1599"/>
      <c r="T652" s="46"/>
      <c r="U652" s="16" t="s">
        <v>925</v>
      </c>
      <c r="Z652" s="1724"/>
      <c r="AA652" s="1724"/>
      <c r="AB652" s="1724"/>
      <c r="AC652" s="1724"/>
      <c r="AD652" s="1724"/>
      <c r="AE652" s="1724"/>
      <c r="AF652" s="1724"/>
      <c r="AG652" s="1724"/>
      <c r="AH652" s="1724"/>
      <c r="AI652" s="1724"/>
      <c r="AJ652" s="1724"/>
      <c r="AK652" s="1724"/>
      <c r="AL652" s="8"/>
      <c r="AM652" s="72"/>
      <c r="AN652" s="72"/>
      <c r="AO652" s="72"/>
      <c r="AP652" s="72"/>
      <c r="AQ652" s="72"/>
      <c r="AR652" s="72"/>
      <c r="AS652" s="72"/>
      <c r="AT652" s="72"/>
      <c r="AU652" s="72"/>
      <c r="AV652" s="72"/>
      <c r="AW652" s="72"/>
      <c r="AX652" s="72"/>
      <c r="AY652" s="72"/>
      <c r="AZ652" s="72"/>
      <c r="BA652" s="72"/>
      <c r="BB652" s="72"/>
      <c r="BC652" s="72"/>
      <c r="BD652" s="72"/>
      <c r="BE652" s="72"/>
      <c r="BF652" s="72"/>
      <c r="BG652" s="72"/>
      <c r="BH652" s="72"/>
      <c r="BI652" s="72"/>
      <c r="BJ652" s="72"/>
      <c r="BK652" s="72"/>
      <c r="BL652" s="72"/>
      <c r="BM652" s="72"/>
      <c r="BN652" s="72"/>
      <c r="BO652" s="72"/>
      <c r="BP652" s="72"/>
      <c r="BQ652" s="72"/>
      <c r="BR652" s="72"/>
      <c r="BS652" s="72"/>
      <c r="BT652" s="72"/>
      <c r="BU652" s="72"/>
      <c r="BV652" s="72"/>
      <c r="BW652" s="72"/>
      <c r="BX652" s="72"/>
      <c r="BY652" s="72"/>
      <c r="BZ652" s="72"/>
      <c r="CA652" s="72"/>
      <c r="CB652" s="72"/>
      <c r="CC652" s="72"/>
      <c r="CD652" s="72"/>
      <c r="CE652" s="72"/>
      <c r="CF652" s="72"/>
      <c r="CG652" s="72"/>
      <c r="CH652" s="72"/>
      <c r="CI652" s="72"/>
      <c r="CJ652" s="72"/>
      <c r="CK652" s="72"/>
      <c r="CL652" s="72"/>
      <c r="CM652" s="72"/>
      <c r="CN652" s="72"/>
      <c r="CO652" s="72"/>
      <c r="CP652" s="72"/>
      <c r="CQ652" s="72"/>
      <c r="CR652" s="72"/>
    </row>
    <row r="653" spans="1:96" ht="12.75">
      <c r="A653" s="46"/>
      <c r="B653" s="16" t="s">
        <v>724</v>
      </c>
      <c r="G653" s="1613"/>
      <c r="H653" s="1613"/>
      <c r="I653" s="1613"/>
      <c r="J653" s="1613"/>
      <c r="K653" s="1613"/>
      <c r="L653" s="1613"/>
      <c r="O653" s="161" t="s">
        <v>908</v>
      </c>
      <c r="P653" s="1600"/>
      <c r="Q653" s="1600"/>
      <c r="R653" s="1600"/>
      <c r="T653" s="46"/>
      <c r="U653" s="16" t="s">
        <v>724</v>
      </c>
      <c r="Z653" s="1613"/>
      <c r="AA653" s="1613"/>
      <c r="AB653" s="1613"/>
      <c r="AC653" s="1613"/>
      <c r="AD653" s="1613"/>
      <c r="AE653" s="1613"/>
      <c r="AH653" s="161" t="s">
        <v>908</v>
      </c>
      <c r="AI653" s="1600"/>
      <c r="AJ653" s="1600"/>
      <c r="AK653" s="1600"/>
      <c r="AL653" s="8"/>
      <c r="AM653" s="72"/>
      <c r="AN653" s="72"/>
      <c r="AO653" s="72"/>
      <c r="AP653" s="72"/>
      <c r="AQ653" s="72"/>
      <c r="AR653" s="72"/>
      <c r="AS653" s="72"/>
      <c r="AT653" s="72"/>
      <c r="AU653" s="72"/>
      <c r="AV653" s="72"/>
      <c r="AW653" s="72"/>
      <c r="AX653" s="72"/>
      <c r="AY653" s="72"/>
      <c r="AZ653" s="72"/>
      <c r="BA653" s="72"/>
      <c r="BB653" s="72"/>
      <c r="BC653" s="72"/>
      <c r="BD653" s="72"/>
      <c r="BE653" s="72"/>
      <c r="BF653" s="72"/>
      <c r="BG653" s="72"/>
      <c r="BH653" s="72"/>
      <c r="BI653" s="72"/>
      <c r="BJ653" s="72"/>
      <c r="BK653" s="72"/>
      <c r="BL653" s="72"/>
      <c r="BM653" s="72"/>
      <c r="BN653" s="72"/>
      <c r="BO653" s="72"/>
      <c r="BP653" s="72"/>
      <c r="BQ653" s="72"/>
      <c r="BR653" s="72"/>
      <c r="BS653" s="72"/>
      <c r="BT653" s="72"/>
      <c r="BU653" s="72"/>
      <c r="BV653" s="72"/>
      <c r="BW653" s="72"/>
      <c r="BX653" s="72"/>
      <c r="BY653" s="72"/>
      <c r="BZ653" s="72"/>
      <c r="CA653" s="72"/>
      <c r="CB653" s="72"/>
      <c r="CC653" s="72"/>
      <c r="CD653" s="72"/>
      <c r="CE653" s="72"/>
      <c r="CF653" s="72"/>
      <c r="CG653" s="72"/>
      <c r="CH653" s="72"/>
      <c r="CI653" s="72"/>
      <c r="CJ653" s="72"/>
      <c r="CK653" s="72"/>
      <c r="CL653" s="72"/>
      <c r="CM653" s="72"/>
      <c r="CN653" s="72"/>
      <c r="CO653" s="72"/>
      <c r="CP653" s="72"/>
      <c r="CQ653" s="72"/>
      <c r="CR653" s="72"/>
    </row>
    <row r="654" spans="1:96" ht="12.75">
      <c r="A654" s="46"/>
      <c r="B654" s="16" t="s">
        <v>926</v>
      </c>
      <c r="H654" s="1599"/>
      <c r="I654" s="1599"/>
      <c r="J654" s="1599"/>
      <c r="K654" s="1599"/>
      <c r="L654" s="1599"/>
      <c r="M654" s="1599"/>
      <c r="N654" s="1599"/>
      <c r="O654" s="1599"/>
      <c r="P654" s="1599"/>
      <c r="Q654" s="1599"/>
      <c r="R654" s="1599"/>
      <c r="T654" s="46"/>
      <c r="U654" s="16" t="s">
        <v>926</v>
      </c>
      <c r="AA654" s="1599"/>
      <c r="AB654" s="1599"/>
      <c r="AC654" s="1599"/>
      <c r="AD654" s="1599"/>
      <c r="AE654" s="1599"/>
      <c r="AF654" s="1599"/>
      <c r="AG654" s="1599"/>
      <c r="AH654" s="1599"/>
      <c r="AI654" s="1599"/>
      <c r="AJ654" s="1599"/>
      <c r="AK654" s="1599"/>
      <c r="AL654" s="8"/>
      <c r="AM654" s="72"/>
      <c r="AN654" s="72"/>
      <c r="AO654" s="72"/>
      <c r="AP654" s="72"/>
      <c r="AQ654" s="72"/>
      <c r="AR654" s="72"/>
      <c r="AS654" s="72"/>
      <c r="AT654" s="72"/>
      <c r="AU654" s="72"/>
      <c r="AV654" s="72"/>
      <c r="AW654" s="72"/>
      <c r="AX654" s="72"/>
      <c r="AY654" s="72"/>
      <c r="AZ654" s="72"/>
      <c r="BA654" s="72"/>
      <c r="BB654" s="72"/>
      <c r="BC654" s="72"/>
      <c r="BD654" s="72"/>
      <c r="BE654" s="72"/>
      <c r="BF654" s="72"/>
      <c r="BG654" s="72"/>
      <c r="BH654" s="72"/>
      <c r="BI654" s="72"/>
      <c r="BJ654" s="72"/>
      <c r="BK654" s="72"/>
      <c r="BL654" s="72"/>
      <c r="BM654" s="72"/>
      <c r="BN654" s="72"/>
      <c r="BO654" s="72"/>
      <c r="BP654" s="72"/>
      <c r="BQ654" s="72"/>
      <c r="BR654" s="72"/>
      <c r="BS654" s="72"/>
      <c r="BT654" s="72"/>
      <c r="BU654" s="72"/>
      <c r="BV654" s="72"/>
      <c r="BW654" s="72"/>
      <c r="BX654" s="72"/>
      <c r="BY654" s="72"/>
      <c r="BZ654" s="72"/>
      <c r="CA654" s="72"/>
      <c r="CB654" s="72"/>
      <c r="CC654" s="72"/>
      <c r="CD654" s="72"/>
      <c r="CE654" s="72"/>
      <c r="CF654" s="72"/>
      <c r="CG654" s="72"/>
      <c r="CH654" s="72"/>
      <c r="CI654" s="72"/>
      <c r="CJ654" s="72"/>
      <c r="CK654" s="72"/>
      <c r="CL654" s="72"/>
      <c r="CM654" s="72"/>
      <c r="CN654" s="72"/>
      <c r="CO654" s="72"/>
      <c r="CP654" s="72"/>
      <c r="CQ654" s="72"/>
      <c r="CR654" s="72"/>
    </row>
    <row r="655" spans="1:96" ht="12.75">
      <c r="B655" s="16" t="s">
        <v>928</v>
      </c>
      <c r="N655" s="1630" t="s">
        <v>537</v>
      </c>
      <c r="O655" s="1630"/>
      <c r="T655" s="46"/>
      <c r="U655" s="16" t="s">
        <v>928</v>
      </c>
      <c r="AG655" s="1630" t="s">
        <v>537</v>
      </c>
      <c r="AH655" s="1630"/>
      <c r="AL655" s="8"/>
      <c r="AM655" s="72"/>
      <c r="AN655" s="72"/>
      <c r="AO655" s="72"/>
      <c r="AP655" s="72"/>
      <c r="AQ655" s="72"/>
      <c r="AR655" s="72"/>
      <c r="AS655" s="72"/>
      <c r="AT655" s="72"/>
      <c r="AU655" s="72"/>
      <c r="AV655" s="72"/>
      <c r="AW655" s="72"/>
      <c r="AX655" s="72"/>
      <c r="AY655" s="72"/>
      <c r="AZ655" s="72"/>
      <c r="BA655" s="72"/>
      <c r="BB655" s="72"/>
      <c r="BC655" s="72"/>
      <c r="BD655" s="72"/>
      <c r="BE655" s="72"/>
      <c r="BF655" s="72"/>
      <c r="BG655" s="72"/>
      <c r="BH655" s="72"/>
      <c r="BI655" s="72"/>
      <c r="BJ655" s="72"/>
      <c r="BK655" s="72"/>
      <c r="BL655" s="72"/>
      <c r="BM655" s="72"/>
      <c r="BN655" s="72"/>
      <c r="BO655" s="72"/>
      <c r="BP655" s="72"/>
      <c r="BQ655" s="72"/>
      <c r="BR655" s="72"/>
      <c r="BS655" s="72"/>
      <c r="BT655" s="72"/>
      <c r="BU655" s="72"/>
      <c r="BV655" s="72"/>
      <c r="BW655" s="72"/>
      <c r="BX655" s="72"/>
      <c r="BY655" s="72"/>
      <c r="BZ655" s="72"/>
      <c r="CA655" s="72"/>
      <c r="CB655" s="72"/>
      <c r="CC655" s="72"/>
      <c r="CD655" s="72"/>
      <c r="CE655" s="72"/>
      <c r="CF655" s="72"/>
      <c r="CG655" s="72"/>
      <c r="CH655" s="72"/>
      <c r="CI655" s="72"/>
      <c r="CJ655" s="72"/>
      <c r="CK655" s="72"/>
      <c r="CL655" s="72"/>
      <c r="CM655" s="72"/>
      <c r="CN655" s="72"/>
      <c r="CO655" s="72"/>
      <c r="CP655" s="72"/>
      <c r="CQ655" s="72"/>
      <c r="CR655" s="72"/>
    </row>
    <row r="656" spans="1:96" ht="12.75" customHeight="1">
      <c r="A656" s="46"/>
      <c r="T656" s="46"/>
      <c r="AL656" s="8"/>
      <c r="AM656" s="72"/>
      <c r="AN656" s="72"/>
      <c r="AO656" s="72"/>
      <c r="AP656" s="72"/>
      <c r="AQ656" s="72"/>
      <c r="AR656" s="72"/>
      <c r="AS656" s="72"/>
      <c r="AT656" s="72"/>
      <c r="AU656" s="72"/>
      <c r="AV656" s="72"/>
      <c r="AW656" s="72"/>
      <c r="AX656" s="72"/>
      <c r="AY656" s="72"/>
      <c r="AZ656" s="72"/>
      <c r="BA656" s="72"/>
      <c r="BB656" s="72"/>
      <c r="BC656" s="72"/>
      <c r="BD656" s="72"/>
      <c r="BE656" s="72"/>
      <c r="BF656" s="72"/>
      <c r="BG656" s="72"/>
      <c r="BH656" s="72"/>
      <c r="BI656" s="72"/>
      <c r="BJ656" s="72"/>
      <c r="BK656" s="72"/>
      <c r="BL656" s="72"/>
      <c r="BM656" s="72"/>
      <c r="BN656" s="72"/>
      <c r="BO656" s="72"/>
      <c r="BP656" s="72"/>
      <c r="BQ656" s="72"/>
      <c r="BR656" s="72"/>
      <c r="BS656" s="72"/>
      <c r="BT656" s="72"/>
      <c r="BU656" s="72"/>
      <c r="BV656" s="72"/>
      <c r="BW656" s="72"/>
      <c r="BX656" s="72"/>
      <c r="BY656" s="72"/>
      <c r="BZ656" s="72"/>
      <c r="CA656" s="72"/>
      <c r="CB656" s="72"/>
      <c r="CC656" s="72"/>
      <c r="CD656" s="72"/>
      <c r="CE656" s="72"/>
      <c r="CF656" s="72"/>
      <c r="CG656" s="72"/>
      <c r="CH656" s="72"/>
      <c r="CI656" s="72"/>
      <c r="CJ656" s="72"/>
      <c r="CK656" s="72"/>
      <c r="CL656" s="72"/>
      <c r="CM656" s="72"/>
      <c r="CN656" s="72"/>
      <c r="CO656" s="72"/>
      <c r="CP656" s="72"/>
      <c r="CQ656" s="72"/>
      <c r="CR656" s="72"/>
    </row>
    <row r="657" spans="1:96" ht="12.75">
      <c r="A657" s="101" t="s">
        <v>818</v>
      </c>
      <c r="B657" s="16" t="s">
        <v>93</v>
      </c>
      <c r="G657" s="1802">
        <f>C623</f>
        <v>0</v>
      </c>
      <c r="H657" s="1802"/>
      <c r="I657" s="1802"/>
      <c r="J657" s="1802"/>
      <c r="K657" s="1802"/>
      <c r="L657" s="1802"/>
      <c r="M657" s="1802"/>
      <c r="N657" s="1802"/>
      <c r="O657" s="1802"/>
      <c r="P657" s="1802"/>
      <c r="Q657" s="1802"/>
      <c r="R657" s="1802"/>
      <c r="T657" s="101" t="s">
        <v>819</v>
      </c>
      <c r="U657" s="16" t="s">
        <v>93</v>
      </c>
      <c r="Z657" s="1802">
        <f>C624</f>
        <v>0</v>
      </c>
      <c r="AA657" s="1802"/>
      <c r="AB657" s="1802"/>
      <c r="AC657" s="1802"/>
      <c r="AD657" s="1802"/>
      <c r="AE657" s="1802"/>
      <c r="AF657" s="1802"/>
      <c r="AG657" s="1802"/>
      <c r="AH657" s="1802"/>
      <c r="AI657" s="1802"/>
      <c r="AJ657" s="1802"/>
      <c r="AK657" s="1802"/>
      <c r="AM657" s="72"/>
      <c r="AN657" s="72"/>
      <c r="AO657" s="72"/>
      <c r="AP657" s="72"/>
      <c r="AQ657" s="72"/>
      <c r="AR657" s="72"/>
      <c r="AS657" s="72"/>
      <c r="AT657" s="72"/>
      <c r="AU657" s="72"/>
      <c r="AV657" s="72"/>
      <c r="AW657" s="72"/>
      <c r="AX657" s="72"/>
      <c r="AY657" s="72"/>
      <c r="AZ657" s="72"/>
      <c r="BA657" s="72"/>
      <c r="BB657" s="72"/>
      <c r="BC657" s="72"/>
      <c r="BD657" s="72"/>
      <c r="BE657" s="72"/>
      <c r="BF657" s="72"/>
      <c r="BG657" s="72"/>
      <c r="BH657" s="72"/>
      <c r="BI657" s="72"/>
      <c r="BJ657" s="72"/>
      <c r="BK657" s="72"/>
      <c r="BL657" s="72"/>
      <c r="BM657" s="72"/>
      <c r="BN657" s="72"/>
      <c r="BO657" s="72"/>
      <c r="BP657" s="72"/>
      <c r="BQ657" s="72"/>
      <c r="BR657" s="72"/>
      <c r="BS657" s="72"/>
      <c r="BT657" s="72"/>
      <c r="BU657" s="72"/>
      <c r="BV657" s="72"/>
      <c r="BW657" s="72"/>
      <c r="BX657" s="72"/>
      <c r="BY657" s="72"/>
      <c r="BZ657" s="72"/>
      <c r="CA657" s="72"/>
      <c r="CB657" s="72"/>
      <c r="CC657" s="72"/>
      <c r="CD657" s="72"/>
      <c r="CE657" s="72"/>
      <c r="CF657" s="72"/>
      <c r="CG657" s="72"/>
      <c r="CH657" s="72"/>
      <c r="CI657" s="72"/>
      <c r="CJ657" s="72"/>
      <c r="CK657" s="72"/>
      <c r="CL657" s="72"/>
      <c r="CM657" s="72"/>
      <c r="CN657" s="72"/>
      <c r="CO657" s="72"/>
      <c r="CP657" s="72"/>
      <c r="CQ657" s="72"/>
      <c r="CR657" s="72"/>
    </row>
    <row r="658" spans="1:96" ht="12.75">
      <c r="A658" s="46"/>
      <c r="B658" s="16" t="s">
        <v>422</v>
      </c>
      <c r="G658" s="1599"/>
      <c r="H658" s="1599"/>
      <c r="I658" s="1599"/>
      <c r="J658" s="1599"/>
      <c r="K658" s="1599"/>
      <c r="L658" s="1599"/>
      <c r="M658" s="1599"/>
      <c r="N658" s="1599"/>
      <c r="O658" s="1599"/>
      <c r="P658" s="1599"/>
      <c r="Q658" s="1599"/>
      <c r="R658" s="1599"/>
      <c r="T658" s="46"/>
      <c r="U658" s="16" t="s">
        <v>422</v>
      </c>
      <c r="Z658" s="1599"/>
      <c r="AA658" s="1599"/>
      <c r="AB658" s="1599"/>
      <c r="AC658" s="1599"/>
      <c r="AD658" s="1599"/>
      <c r="AE658" s="1599"/>
      <c r="AF658" s="1599"/>
      <c r="AG658" s="1599"/>
      <c r="AH658" s="1599"/>
      <c r="AI658" s="1599"/>
      <c r="AJ658" s="1599"/>
      <c r="AK658" s="1599"/>
      <c r="AM658" s="72"/>
      <c r="AN658" s="72"/>
      <c r="AO658" s="72"/>
      <c r="AP658" s="72"/>
      <c r="AQ658" s="72"/>
      <c r="AR658" s="72"/>
      <c r="AS658" s="72"/>
      <c r="AT658" s="72"/>
      <c r="AU658" s="72"/>
      <c r="AV658" s="72"/>
      <c r="AW658" s="72"/>
      <c r="AX658" s="72"/>
      <c r="AY658" s="72"/>
      <c r="AZ658" s="72"/>
      <c r="BA658" s="72"/>
      <c r="BB658" s="72"/>
      <c r="BC658" s="72"/>
      <c r="BD658" s="72"/>
      <c r="BE658" s="72"/>
      <c r="BF658" s="72"/>
      <c r="BG658" s="72"/>
      <c r="BH658" s="72"/>
      <c r="BI658" s="72"/>
      <c r="BJ658" s="72"/>
      <c r="BK658" s="72"/>
      <c r="BL658" s="72"/>
      <c r="BM658" s="72"/>
      <c r="BN658" s="72"/>
      <c r="BO658" s="72"/>
      <c r="BP658" s="72"/>
      <c r="BQ658" s="72"/>
      <c r="BR658" s="72"/>
      <c r="BS658" s="72"/>
      <c r="BT658" s="72"/>
      <c r="BU658" s="72"/>
      <c r="BV658" s="72"/>
      <c r="BW658" s="72"/>
      <c r="BX658" s="72"/>
      <c r="BY658" s="72"/>
      <c r="BZ658" s="72"/>
      <c r="CA658" s="72"/>
      <c r="CB658" s="72"/>
      <c r="CC658" s="72"/>
      <c r="CD658" s="72"/>
      <c r="CE658" s="72"/>
      <c r="CF658" s="72"/>
      <c r="CG658" s="72"/>
      <c r="CH658" s="72"/>
      <c r="CI658" s="72"/>
      <c r="CJ658" s="72"/>
      <c r="CK658" s="72"/>
      <c r="CL658" s="72"/>
      <c r="CM658" s="72"/>
      <c r="CN658" s="72"/>
      <c r="CO658" s="72"/>
      <c r="CP658" s="72"/>
      <c r="CQ658" s="72"/>
      <c r="CR658" s="72"/>
    </row>
    <row r="659" spans="1:96" ht="12.75">
      <c r="A659" s="46"/>
      <c r="B659" s="16" t="s">
        <v>485</v>
      </c>
      <c r="G659" s="1599"/>
      <c r="H659" s="1599"/>
      <c r="I659" s="1599"/>
      <c r="J659" s="1599"/>
      <c r="K659" s="1599"/>
      <c r="L659" s="1599"/>
      <c r="M659" s="1599"/>
      <c r="N659" s="1599"/>
      <c r="O659" s="1599"/>
      <c r="P659" s="1599"/>
      <c r="Q659" s="1599"/>
      <c r="R659" s="1599"/>
      <c r="T659" s="46"/>
      <c r="U659" s="16" t="s">
        <v>485</v>
      </c>
      <c r="Z659" s="1724"/>
      <c r="AA659" s="1724"/>
      <c r="AB659" s="1724"/>
      <c r="AC659" s="1724"/>
      <c r="AD659" s="1724"/>
      <c r="AE659" s="1724"/>
      <c r="AF659" s="1724"/>
      <c r="AG659" s="1724"/>
      <c r="AH659" s="1724"/>
      <c r="AI659" s="1724"/>
      <c r="AJ659" s="1724"/>
      <c r="AK659" s="1724"/>
      <c r="AM659" s="72"/>
      <c r="AN659" s="72"/>
      <c r="AO659" s="72"/>
      <c r="AP659" s="72"/>
      <c r="AQ659" s="72"/>
      <c r="AR659" s="72"/>
      <c r="AS659" s="72"/>
      <c r="AT659" s="72"/>
      <c r="AU659" s="72"/>
      <c r="AV659" s="72"/>
      <c r="AW659" s="72"/>
      <c r="AX659" s="72"/>
      <c r="AY659" s="72"/>
      <c r="AZ659" s="72"/>
      <c r="BA659" s="72"/>
      <c r="BB659" s="72"/>
      <c r="BC659" s="72"/>
      <c r="BD659" s="72"/>
      <c r="BE659" s="72"/>
      <c r="BF659" s="72"/>
      <c r="BG659" s="72"/>
      <c r="BH659" s="72"/>
      <c r="BI659" s="72"/>
      <c r="BJ659" s="72"/>
      <c r="BK659" s="72"/>
      <c r="BL659" s="72"/>
      <c r="BM659" s="72"/>
      <c r="BN659" s="72"/>
      <c r="BO659" s="72"/>
      <c r="BP659" s="72"/>
      <c r="BQ659" s="72"/>
      <c r="BR659" s="72"/>
      <c r="BS659" s="72"/>
      <c r="BT659" s="72"/>
      <c r="BU659" s="72"/>
      <c r="BV659" s="72"/>
      <c r="BW659" s="72"/>
      <c r="BX659" s="72"/>
      <c r="BY659" s="72"/>
      <c r="BZ659" s="72"/>
      <c r="CA659" s="72"/>
      <c r="CB659" s="72"/>
      <c r="CC659" s="72"/>
      <c r="CD659" s="72"/>
      <c r="CE659" s="72"/>
      <c r="CF659" s="72"/>
      <c r="CG659" s="72"/>
      <c r="CH659" s="72"/>
      <c r="CI659" s="72"/>
      <c r="CJ659" s="72"/>
      <c r="CK659" s="72"/>
      <c r="CL659" s="72"/>
      <c r="CM659" s="72"/>
      <c r="CN659" s="72"/>
      <c r="CO659" s="72"/>
      <c r="CP659" s="72"/>
      <c r="CQ659" s="72"/>
      <c r="CR659" s="72"/>
    </row>
    <row r="660" spans="1:96" ht="12.75">
      <c r="A660" s="46"/>
      <c r="B660" s="16" t="s">
        <v>925</v>
      </c>
      <c r="G660" s="1599"/>
      <c r="H660" s="1599"/>
      <c r="I660" s="1599"/>
      <c r="J660" s="1599"/>
      <c r="K660" s="1599"/>
      <c r="L660" s="1599"/>
      <c r="M660" s="1599"/>
      <c r="N660" s="1599"/>
      <c r="O660" s="1599"/>
      <c r="P660" s="1599"/>
      <c r="Q660" s="1599"/>
      <c r="R660" s="1599"/>
      <c r="T660" s="46"/>
      <c r="U660" s="16" t="s">
        <v>925</v>
      </c>
      <c r="Z660" s="1724"/>
      <c r="AA660" s="1724"/>
      <c r="AB660" s="1724"/>
      <c r="AC660" s="1724"/>
      <c r="AD660" s="1724"/>
      <c r="AE660" s="1724"/>
      <c r="AF660" s="1724"/>
      <c r="AG660" s="1724"/>
      <c r="AH660" s="1724"/>
      <c r="AI660" s="1724"/>
      <c r="AJ660" s="1724"/>
      <c r="AK660" s="1724"/>
      <c r="AM660" s="72"/>
      <c r="AN660" s="72"/>
      <c r="AO660" s="72"/>
      <c r="AP660" s="72"/>
      <c r="AQ660" s="72"/>
      <c r="AR660" s="72"/>
      <c r="AS660" s="72"/>
      <c r="AT660" s="72"/>
      <c r="AU660" s="72"/>
      <c r="AV660" s="72"/>
      <c r="AW660" s="72"/>
      <c r="AX660" s="72"/>
      <c r="AY660" s="72"/>
      <c r="AZ660" s="72"/>
      <c r="BA660" s="72"/>
      <c r="BB660" s="72"/>
      <c r="BC660" s="72"/>
      <c r="BD660" s="72"/>
      <c r="BE660" s="72"/>
      <c r="BF660" s="72"/>
      <c r="BG660" s="72"/>
      <c r="BH660" s="72"/>
      <c r="BI660" s="72"/>
      <c r="BJ660" s="72"/>
      <c r="BK660" s="72"/>
      <c r="BL660" s="72"/>
      <c r="BM660" s="72"/>
      <c r="BN660" s="72"/>
      <c r="BO660" s="72"/>
      <c r="BP660" s="72"/>
      <c r="BQ660" s="72"/>
      <c r="BR660" s="72"/>
      <c r="BS660" s="72"/>
      <c r="BT660" s="72"/>
      <c r="BU660" s="72"/>
      <c r="BV660" s="72"/>
      <c r="BW660" s="72"/>
      <c r="BX660" s="72"/>
      <c r="BY660" s="72"/>
      <c r="BZ660" s="72"/>
      <c r="CA660" s="72"/>
      <c r="CB660" s="72"/>
      <c r="CC660" s="72"/>
      <c r="CD660" s="72"/>
      <c r="CE660" s="72"/>
      <c r="CF660" s="72"/>
      <c r="CG660" s="72"/>
      <c r="CH660" s="72"/>
      <c r="CI660" s="72"/>
      <c r="CJ660" s="72"/>
      <c r="CK660" s="72"/>
      <c r="CL660" s="72"/>
      <c r="CM660" s="72"/>
      <c r="CN660" s="72"/>
      <c r="CO660" s="72"/>
      <c r="CP660" s="72"/>
      <c r="CQ660" s="72"/>
      <c r="CR660" s="72"/>
    </row>
    <row r="661" spans="1:96" ht="12.75">
      <c r="A661" s="46"/>
      <c r="B661" s="16" t="s">
        <v>724</v>
      </c>
      <c r="G661" s="1613"/>
      <c r="H661" s="1613"/>
      <c r="I661" s="1613"/>
      <c r="J661" s="1613"/>
      <c r="K661" s="1613"/>
      <c r="L661" s="1613"/>
      <c r="O661" s="161" t="s">
        <v>908</v>
      </c>
      <c r="P661" s="1600"/>
      <c r="Q661" s="1600"/>
      <c r="R661" s="1600"/>
      <c r="T661" s="46"/>
      <c r="U661" s="16" t="s">
        <v>724</v>
      </c>
      <c r="Z661" s="1613"/>
      <c r="AA661" s="1613"/>
      <c r="AB661" s="1613"/>
      <c r="AC661" s="1613"/>
      <c r="AD661" s="1613"/>
      <c r="AE661" s="1613"/>
      <c r="AH661" s="161" t="s">
        <v>908</v>
      </c>
      <c r="AI661" s="1600"/>
      <c r="AJ661" s="1600"/>
      <c r="AK661" s="1600"/>
      <c r="AM661" s="72"/>
      <c r="AN661" s="72"/>
      <c r="AO661" s="72"/>
      <c r="AP661" s="72"/>
      <c r="AQ661" s="72"/>
      <c r="AR661" s="72"/>
      <c r="AS661" s="72"/>
      <c r="AT661" s="72"/>
      <c r="AU661" s="72"/>
      <c r="AV661" s="72"/>
      <c r="AW661" s="72"/>
      <c r="AX661" s="72"/>
      <c r="AY661" s="72"/>
      <c r="AZ661" s="72"/>
      <c r="BA661" s="72"/>
      <c r="BB661" s="72"/>
      <c r="BC661" s="72"/>
      <c r="BD661" s="72"/>
      <c r="BE661" s="72"/>
      <c r="BF661" s="72"/>
      <c r="BG661" s="72"/>
      <c r="BH661" s="72"/>
      <c r="BI661" s="72"/>
      <c r="BJ661" s="72"/>
      <c r="BK661" s="72"/>
      <c r="BL661" s="72"/>
      <c r="BM661" s="72"/>
      <c r="BN661" s="72"/>
      <c r="BO661" s="72"/>
      <c r="BP661" s="72"/>
      <c r="BQ661" s="72"/>
      <c r="BR661" s="72"/>
      <c r="BS661" s="72"/>
      <c r="BT661" s="72"/>
      <c r="BU661" s="72"/>
      <c r="BV661" s="72"/>
      <c r="BW661" s="72"/>
      <c r="BX661" s="72"/>
      <c r="BY661" s="72"/>
      <c r="BZ661" s="72"/>
      <c r="CA661" s="72"/>
      <c r="CB661" s="72"/>
      <c r="CC661" s="72"/>
      <c r="CD661" s="72"/>
      <c r="CE661" s="72"/>
      <c r="CF661" s="72"/>
      <c r="CG661" s="72"/>
      <c r="CH661" s="72"/>
      <c r="CI661" s="72"/>
      <c r="CJ661" s="72"/>
      <c r="CK661" s="72"/>
      <c r="CL661" s="72"/>
      <c r="CM661" s="72"/>
      <c r="CN661" s="72"/>
      <c r="CO661" s="72"/>
      <c r="CP661" s="72"/>
      <c r="CQ661" s="72"/>
      <c r="CR661" s="72"/>
    </row>
    <row r="662" spans="1:96" ht="12.75">
      <c r="A662" s="46"/>
      <c r="B662" s="16" t="s">
        <v>926</v>
      </c>
      <c r="H662" s="1599"/>
      <c r="I662" s="1599"/>
      <c r="J662" s="1599"/>
      <c r="K662" s="1599"/>
      <c r="L662" s="1599"/>
      <c r="M662" s="1599"/>
      <c r="N662" s="1599"/>
      <c r="O662" s="1599"/>
      <c r="P662" s="1599"/>
      <c r="Q662" s="1599"/>
      <c r="R662" s="1599"/>
      <c r="T662" s="46"/>
      <c r="U662" s="16" t="s">
        <v>926</v>
      </c>
      <c r="AA662" s="1599"/>
      <c r="AB662" s="1599"/>
      <c r="AC662" s="1599"/>
      <c r="AD662" s="1599"/>
      <c r="AE662" s="1599"/>
      <c r="AF662" s="1599"/>
      <c r="AG662" s="1599"/>
      <c r="AH662" s="1599"/>
      <c r="AI662" s="1599"/>
      <c r="AJ662" s="1599"/>
      <c r="AK662" s="1599"/>
      <c r="AM662" s="72"/>
      <c r="AN662" s="72"/>
      <c r="AO662" s="72"/>
      <c r="AP662" s="72"/>
      <c r="AQ662" s="72"/>
      <c r="AR662" s="72"/>
      <c r="AS662" s="72"/>
      <c r="AT662" s="72"/>
      <c r="AU662" s="72"/>
      <c r="AV662" s="72"/>
      <c r="AW662" s="72"/>
      <c r="AX662" s="72"/>
      <c r="AY662" s="72"/>
      <c r="AZ662" s="72"/>
      <c r="BA662" s="72"/>
      <c r="BB662" s="72"/>
      <c r="BC662" s="72"/>
      <c r="BD662" s="72"/>
      <c r="BE662" s="72"/>
      <c r="BF662" s="72"/>
      <c r="BG662" s="72"/>
      <c r="BH662" s="72"/>
      <c r="BI662" s="72"/>
      <c r="BJ662" s="72"/>
      <c r="BK662" s="72"/>
      <c r="BL662" s="72"/>
      <c r="BM662" s="72"/>
      <c r="BN662" s="72"/>
      <c r="BO662" s="72"/>
      <c r="BP662" s="72"/>
      <c r="BQ662" s="72"/>
      <c r="BR662" s="72"/>
      <c r="BS662" s="72"/>
      <c r="BT662" s="72"/>
      <c r="BU662" s="72"/>
      <c r="BV662" s="72"/>
      <c r="BW662" s="72"/>
      <c r="BX662" s="72"/>
      <c r="BY662" s="72"/>
      <c r="BZ662" s="72"/>
      <c r="CA662" s="72"/>
      <c r="CB662" s="72"/>
      <c r="CC662" s="72"/>
      <c r="CD662" s="72"/>
      <c r="CE662" s="72"/>
      <c r="CF662" s="72"/>
      <c r="CG662" s="72"/>
      <c r="CH662" s="72"/>
      <c r="CI662" s="72"/>
      <c r="CJ662" s="72"/>
      <c r="CK662" s="72"/>
      <c r="CL662" s="72"/>
      <c r="CM662" s="72"/>
      <c r="CN662" s="72"/>
      <c r="CO662" s="72"/>
      <c r="CP662" s="72"/>
      <c r="CQ662" s="72"/>
      <c r="CR662" s="72"/>
    </row>
    <row r="663" spans="1:96" ht="12.75">
      <c r="B663" s="16" t="s">
        <v>928</v>
      </c>
      <c r="N663" s="1630" t="s">
        <v>537</v>
      </c>
      <c r="O663" s="1630"/>
      <c r="T663" s="46"/>
      <c r="U663" s="16" t="s">
        <v>928</v>
      </c>
      <c r="AG663" s="1630" t="s">
        <v>537</v>
      </c>
      <c r="AH663" s="1630"/>
      <c r="AL663" s="8"/>
      <c r="AM663" s="72"/>
      <c r="AN663" s="72"/>
      <c r="AO663" s="72"/>
      <c r="AP663" s="72"/>
      <c r="AQ663" s="72"/>
      <c r="AR663" s="72"/>
      <c r="AS663" s="72"/>
      <c r="AT663" s="72"/>
      <c r="AU663" s="72"/>
      <c r="AV663" s="72"/>
      <c r="AW663" s="72"/>
      <c r="AX663" s="72"/>
      <c r="AY663" s="72"/>
      <c r="AZ663" s="72"/>
      <c r="BA663" s="72"/>
      <c r="BB663" s="72"/>
      <c r="BC663" s="72"/>
      <c r="BD663" s="72"/>
      <c r="BE663" s="72"/>
      <c r="BF663" s="72"/>
      <c r="BG663" s="72"/>
      <c r="BH663" s="72"/>
      <c r="BI663" s="72"/>
      <c r="BJ663" s="72"/>
      <c r="BK663" s="72"/>
      <c r="BL663" s="72"/>
      <c r="BM663" s="72"/>
      <c r="BN663" s="72"/>
      <c r="BO663" s="72"/>
      <c r="BP663" s="72"/>
      <c r="BQ663" s="72"/>
      <c r="BR663" s="72"/>
      <c r="BS663" s="72"/>
      <c r="BT663" s="72"/>
      <c r="BU663" s="72"/>
      <c r="BV663" s="72"/>
      <c r="BW663" s="72"/>
      <c r="BX663" s="72"/>
      <c r="BY663" s="72"/>
      <c r="BZ663" s="72"/>
      <c r="CA663" s="72"/>
      <c r="CB663" s="72"/>
      <c r="CC663" s="72"/>
      <c r="CD663" s="72"/>
      <c r="CE663" s="72"/>
      <c r="CF663" s="72"/>
      <c r="CG663" s="72"/>
      <c r="CH663" s="72"/>
      <c r="CI663" s="72"/>
      <c r="CJ663" s="72"/>
      <c r="CK663" s="72"/>
      <c r="CL663" s="72"/>
      <c r="CM663" s="72"/>
      <c r="CN663" s="72"/>
      <c r="CO663" s="72"/>
      <c r="CP663" s="72"/>
      <c r="CQ663" s="72"/>
      <c r="CR663" s="72"/>
    </row>
    <row r="664" spans="1:96" ht="12.75" customHeight="1">
      <c r="A664" s="46"/>
      <c r="T664" s="46"/>
      <c r="AL664" s="8"/>
      <c r="AM664" s="72"/>
      <c r="AN664" s="72"/>
      <c r="AO664" s="72"/>
      <c r="AP664" s="72"/>
      <c r="AQ664" s="72"/>
      <c r="AR664" s="72"/>
      <c r="AS664" s="72"/>
      <c r="AT664" s="72"/>
      <c r="AU664" s="72"/>
      <c r="AV664" s="72"/>
      <c r="AW664" s="72"/>
      <c r="AX664" s="72"/>
      <c r="AY664" s="72"/>
      <c r="AZ664" s="72"/>
      <c r="BA664" s="72"/>
      <c r="BB664" s="72"/>
      <c r="BC664" s="72"/>
      <c r="BD664" s="72"/>
      <c r="BE664" s="72"/>
      <c r="BF664" s="72"/>
      <c r="BG664" s="72"/>
      <c r="BH664" s="72"/>
      <c r="BI664" s="72"/>
      <c r="BJ664" s="72"/>
      <c r="BK664" s="72"/>
      <c r="BL664" s="72"/>
      <c r="BM664" s="72"/>
      <c r="BN664" s="72"/>
      <c r="BO664" s="72"/>
      <c r="BP664" s="72"/>
      <c r="BQ664" s="72"/>
      <c r="BR664" s="72"/>
      <c r="BS664" s="72"/>
      <c r="BT664" s="72"/>
      <c r="BU664" s="72"/>
      <c r="BV664" s="72"/>
      <c r="BW664" s="72"/>
      <c r="BX664" s="72"/>
      <c r="BY664" s="72"/>
      <c r="BZ664" s="72"/>
      <c r="CA664" s="72"/>
      <c r="CB664" s="72"/>
      <c r="CC664" s="72"/>
      <c r="CD664" s="72"/>
      <c r="CE664" s="72"/>
      <c r="CF664" s="72"/>
      <c r="CG664" s="72"/>
      <c r="CH664" s="72"/>
      <c r="CI664" s="72"/>
      <c r="CJ664" s="72"/>
      <c r="CK664" s="72"/>
      <c r="CL664" s="72"/>
      <c r="CM664" s="72"/>
      <c r="CN664" s="72"/>
      <c r="CO664" s="72"/>
      <c r="CP664" s="72"/>
      <c r="CQ664" s="72"/>
      <c r="CR664" s="72"/>
    </row>
    <row r="665" spans="1:96" ht="12.75" customHeight="1">
      <c r="A665" s="101" t="s">
        <v>614</v>
      </c>
      <c r="B665" s="16" t="s">
        <v>93</v>
      </c>
      <c r="G665" s="1802">
        <f>C625</f>
        <v>0</v>
      </c>
      <c r="H665" s="1802"/>
      <c r="I665" s="1802"/>
      <c r="J665" s="1802"/>
      <c r="K665" s="1802"/>
      <c r="L665" s="1802"/>
      <c r="M665" s="1802"/>
      <c r="N665" s="1802"/>
      <c r="O665" s="1802"/>
      <c r="P665" s="1802"/>
      <c r="Q665" s="1802"/>
      <c r="R665" s="1802"/>
      <c r="T665" s="101" t="s">
        <v>192</v>
      </c>
      <c r="U665" s="16" t="s">
        <v>93</v>
      </c>
      <c r="Z665" s="1802">
        <f>C626</f>
        <v>0</v>
      </c>
      <c r="AA665" s="1802"/>
      <c r="AB665" s="1802"/>
      <c r="AC665" s="1802"/>
      <c r="AD665" s="1802"/>
      <c r="AE665" s="1802"/>
      <c r="AF665" s="1802"/>
      <c r="AG665" s="1802"/>
      <c r="AH665" s="1802"/>
      <c r="AI665" s="1802"/>
      <c r="AJ665" s="1802"/>
      <c r="AK665" s="1802"/>
      <c r="AL665" s="8"/>
      <c r="AM665" s="72"/>
      <c r="AN665" s="72"/>
      <c r="AO665" s="72"/>
      <c r="AP665" s="72"/>
      <c r="AQ665" s="72"/>
      <c r="AR665" s="72"/>
      <c r="AS665" s="72"/>
      <c r="AT665" s="72"/>
      <c r="AU665" s="72"/>
      <c r="AV665" s="72"/>
      <c r="AW665" s="72"/>
      <c r="AX665" s="72"/>
      <c r="AY665" s="72"/>
      <c r="AZ665" s="72"/>
      <c r="BA665" s="72"/>
      <c r="BB665" s="72"/>
      <c r="BC665" s="72"/>
      <c r="BD665" s="72"/>
      <c r="BE665" s="72"/>
      <c r="BF665" s="72"/>
      <c r="BG665" s="72"/>
      <c r="BH665" s="72"/>
      <c r="BI665" s="72"/>
      <c r="BJ665" s="72"/>
      <c r="BK665" s="72"/>
      <c r="BL665" s="72"/>
      <c r="BM665" s="72"/>
      <c r="BN665" s="72"/>
      <c r="BO665" s="72"/>
      <c r="BP665" s="72"/>
      <c r="BQ665" s="72"/>
      <c r="BR665" s="72"/>
      <c r="BS665" s="72"/>
      <c r="BT665" s="72"/>
      <c r="BU665" s="72"/>
      <c r="BV665" s="72"/>
      <c r="BW665" s="72"/>
      <c r="BX665" s="72"/>
      <c r="BY665" s="72"/>
      <c r="BZ665" s="72"/>
      <c r="CA665" s="72"/>
      <c r="CB665" s="72"/>
      <c r="CC665" s="72"/>
      <c r="CD665" s="72"/>
      <c r="CE665" s="72"/>
      <c r="CF665" s="72"/>
      <c r="CG665" s="72"/>
      <c r="CH665" s="72"/>
      <c r="CI665" s="72"/>
      <c r="CJ665" s="72"/>
      <c r="CK665" s="72"/>
      <c r="CL665" s="72"/>
      <c r="CM665" s="72"/>
      <c r="CN665" s="72"/>
      <c r="CO665" s="72"/>
      <c r="CP665" s="72"/>
      <c r="CQ665" s="72"/>
      <c r="CR665" s="72"/>
    </row>
    <row r="666" spans="1:96" ht="12.75" customHeight="1">
      <c r="A666" s="46"/>
      <c r="B666" s="16" t="s">
        <v>422</v>
      </c>
      <c r="G666" s="1599"/>
      <c r="H666" s="1599"/>
      <c r="I666" s="1599"/>
      <c r="J666" s="1599"/>
      <c r="K666" s="1599"/>
      <c r="L666" s="1599"/>
      <c r="M666" s="1599"/>
      <c r="N666" s="1599"/>
      <c r="O666" s="1599"/>
      <c r="P666" s="1599"/>
      <c r="Q666" s="1599"/>
      <c r="R666" s="1599"/>
      <c r="T666" s="46"/>
      <c r="U666" s="16" t="s">
        <v>422</v>
      </c>
      <c r="Z666" s="1599"/>
      <c r="AA666" s="1599"/>
      <c r="AB666" s="1599"/>
      <c r="AC666" s="1599"/>
      <c r="AD666" s="1599"/>
      <c r="AE666" s="1599"/>
      <c r="AF666" s="1599"/>
      <c r="AG666" s="1599"/>
      <c r="AH666" s="1599"/>
      <c r="AI666" s="1599"/>
      <c r="AJ666" s="1599"/>
      <c r="AK666" s="1599"/>
      <c r="AM666" s="72"/>
      <c r="AN666" s="72"/>
      <c r="AO666" s="72"/>
      <c r="AP666" s="72"/>
      <c r="AQ666" s="72"/>
      <c r="AR666" s="72"/>
      <c r="AS666" s="72"/>
      <c r="AT666" s="72"/>
      <c r="AU666" s="72"/>
      <c r="AV666" s="72"/>
      <c r="AW666" s="72"/>
      <c r="AX666" s="72"/>
      <c r="AY666" s="72"/>
      <c r="AZ666" s="72"/>
      <c r="BA666" s="72"/>
      <c r="BB666" s="72"/>
      <c r="BC666" s="72"/>
      <c r="BD666" s="72"/>
      <c r="BE666" s="72"/>
      <c r="BF666" s="72"/>
      <c r="BG666" s="72"/>
      <c r="BH666" s="72"/>
      <c r="BI666" s="72"/>
      <c r="BJ666" s="72"/>
      <c r="BK666" s="72"/>
      <c r="BL666" s="72"/>
      <c r="BM666" s="72"/>
      <c r="BN666" s="72"/>
      <c r="BO666" s="72"/>
      <c r="BP666" s="72"/>
      <c r="BQ666" s="72"/>
      <c r="BR666" s="72"/>
      <c r="BS666" s="72"/>
      <c r="BT666" s="72"/>
      <c r="BU666" s="72"/>
      <c r="BV666" s="72"/>
      <c r="BW666" s="72"/>
      <c r="BX666" s="72"/>
      <c r="BY666" s="72"/>
      <c r="BZ666" s="72"/>
      <c r="CA666" s="72"/>
      <c r="CB666" s="72"/>
      <c r="CC666" s="72"/>
      <c r="CD666" s="72"/>
      <c r="CE666" s="72"/>
      <c r="CF666" s="72"/>
      <c r="CG666" s="72"/>
      <c r="CH666" s="72"/>
      <c r="CI666" s="72"/>
      <c r="CJ666" s="72"/>
      <c r="CK666" s="72"/>
      <c r="CL666" s="72"/>
      <c r="CM666" s="72"/>
      <c r="CN666" s="72"/>
      <c r="CO666" s="72"/>
      <c r="CP666" s="72"/>
      <c r="CQ666" s="72"/>
      <c r="CR666" s="72"/>
    </row>
    <row r="667" spans="1:96" ht="12.75" customHeight="1">
      <c r="A667" s="46"/>
      <c r="B667" s="16" t="s">
        <v>485</v>
      </c>
      <c r="G667" s="1599"/>
      <c r="H667" s="1599"/>
      <c r="I667" s="1599"/>
      <c r="J667" s="1599"/>
      <c r="K667" s="1599"/>
      <c r="L667" s="1599"/>
      <c r="M667" s="1599"/>
      <c r="N667" s="1599"/>
      <c r="O667" s="1599"/>
      <c r="P667" s="1599"/>
      <c r="Q667" s="1599"/>
      <c r="R667" s="1599"/>
      <c r="T667" s="46"/>
      <c r="U667" s="16" t="s">
        <v>485</v>
      </c>
      <c r="Z667" s="1724"/>
      <c r="AA667" s="1724"/>
      <c r="AB667" s="1724"/>
      <c r="AC667" s="1724"/>
      <c r="AD667" s="1724"/>
      <c r="AE667" s="1724"/>
      <c r="AF667" s="1724"/>
      <c r="AG667" s="1724"/>
      <c r="AH667" s="1724"/>
      <c r="AI667" s="1724"/>
      <c r="AJ667" s="1724"/>
      <c r="AK667" s="1724"/>
      <c r="AM667" s="72"/>
      <c r="AN667" s="72"/>
      <c r="AO667" s="72"/>
      <c r="AP667" s="72"/>
      <c r="AQ667" s="72"/>
      <c r="AR667" s="72"/>
      <c r="AS667" s="72"/>
      <c r="AT667" s="72"/>
      <c r="AU667" s="72"/>
      <c r="AV667" s="72"/>
      <c r="AW667" s="72"/>
      <c r="AX667" s="72"/>
      <c r="AY667" s="72"/>
      <c r="AZ667" s="72"/>
      <c r="BA667" s="72"/>
      <c r="BB667" s="72"/>
      <c r="BC667" s="72"/>
      <c r="BD667" s="72"/>
      <c r="BE667" s="72"/>
      <c r="BF667" s="72"/>
      <c r="BG667" s="72"/>
      <c r="BH667" s="72"/>
      <c r="BI667" s="72"/>
      <c r="BJ667" s="72"/>
      <c r="BK667" s="72"/>
      <c r="BL667" s="72"/>
      <c r="BM667" s="72"/>
      <c r="BN667" s="72"/>
      <c r="BO667" s="72"/>
      <c r="BP667" s="72"/>
      <c r="BQ667" s="72"/>
      <c r="BR667" s="72"/>
      <c r="BS667" s="72"/>
      <c r="BT667" s="72"/>
      <c r="BU667" s="72"/>
      <c r="BV667" s="72"/>
      <c r="BW667" s="72"/>
      <c r="BX667" s="72"/>
      <c r="BY667" s="72"/>
      <c r="BZ667" s="72"/>
      <c r="CA667" s="72"/>
      <c r="CB667" s="72"/>
      <c r="CC667" s="72"/>
      <c r="CD667" s="72"/>
      <c r="CE667" s="72"/>
      <c r="CF667" s="72"/>
      <c r="CG667" s="72"/>
      <c r="CH667" s="72"/>
      <c r="CI667" s="72"/>
      <c r="CJ667" s="72"/>
      <c r="CK667" s="72"/>
      <c r="CL667" s="72"/>
      <c r="CM667" s="72"/>
      <c r="CN667" s="72"/>
      <c r="CO667" s="72"/>
      <c r="CP667" s="72"/>
      <c r="CQ667" s="72"/>
      <c r="CR667" s="72"/>
    </row>
    <row r="668" spans="1:96" ht="12.75" customHeight="1">
      <c r="A668" s="46"/>
      <c r="B668" s="16" t="s">
        <v>925</v>
      </c>
      <c r="G668" s="1599"/>
      <c r="H668" s="1599"/>
      <c r="I668" s="1599"/>
      <c r="J668" s="1599"/>
      <c r="K668" s="1599"/>
      <c r="L668" s="1599"/>
      <c r="M668" s="1599"/>
      <c r="N668" s="1599"/>
      <c r="O668" s="1599"/>
      <c r="P668" s="1599"/>
      <c r="Q668" s="1599"/>
      <c r="R668" s="1599"/>
      <c r="T668" s="46"/>
      <c r="U668" s="16" t="s">
        <v>925</v>
      </c>
      <c r="Z668" s="1724"/>
      <c r="AA668" s="1724"/>
      <c r="AB668" s="1724"/>
      <c r="AC668" s="1724"/>
      <c r="AD668" s="1724"/>
      <c r="AE668" s="1724"/>
      <c r="AF668" s="1724"/>
      <c r="AG668" s="1724"/>
      <c r="AH668" s="1724"/>
      <c r="AI668" s="1724"/>
      <c r="AJ668" s="1724"/>
      <c r="AK668" s="1724"/>
      <c r="AM668" s="72"/>
      <c r="AN668" s="72"/>
      <c r="AO668" s="72"/>
      <c r="AP668" s="72"/>
      <c r="AQ668" s="72"/>
      <c r="AR668" s="72"/>
      <c r="AS668" s="72"/>
      <c r="AT668" s="72"/>
      <c r="AU668" s="72"/>
      <c r="AV668" s="72"/>
      <c r="AW668" s="72"/>
      <c r="AX668" s="72"/>
      <c r="AY668" s="72"/>
      <c r="AZ668" s="72"/>
      <c r="BA668" s="72"/>
      <c r="BB668" s="72"/>
      <c r="BC668" s="72"/>
      <c r="BD668" s="72"/>
      <c r="BE668" s="72"/>
      <c r="BF668" s="72"/>
      <c r="BG668" s="72"/>
      <c r="BH668" s="72"/>
      <c r="BI668" s="72"/>
      <c r="BJ668" s="72"/>
      <c r="BK668" s="72"/>
      <c r="BL668" s="72"/>
      <c r="BM668" s="72"/>
      <c r="BN668" s="72"/>
      <c r="BO668" s="72"/>
      <c r="BP668" s="72"/>
      <c r="BQ668" s="72"/>
      <c r="BR668" s="72"/>
      <c r="BS668" s="72"/>
      <c r="BT668" s="72"/>
      <c r="BU668" s="72"/>
      <c r="BV668" s="72"/>
      <c r="BW668" s="72"/>
      <c r="BX668" s="72"/>
      <c r="BY668" s="72"/>
      <c r="BZ668" s="72"/>
      <c r="CA668" s="72"/>
      <c r="CB668" s="72"/>
      <c r="CC668" s="72"/>
      <c r="CD668" s="72"/>
      <c r="CE668" s="72"/>
      <c r="CF668" s="72"/>
      <c r="CG668" s="72"/>
      <c r="CH668" s="72"/>
      <c r="CI668" s="72"/>
      <c r="CJ668" s="72"/>
      <c r="CK668" s="72"/>
      <c r="CL668" s="72"/>
      <c r="CM668" s="72"/>
      <c r="CN668" s="72"/>
      <c r="CO668" s="72"/>
      <c r="CP668" s="72"/>
      <c r="CQ668" s="72"/>
      <c r="CR668" s="72"/>
    </row>
    <row r="669" spans="1:96" ht="12.75">
      <c r="A669" s="46"/>
      <c r="B669" s="16" t="s">
        <v>724</v>
      </c>
      <c r="G669" s="1613"/>
      <c r="H669" s="1613"/>
      <c r="I669" s="1613"/>
      <c r="J669" s="1613"/>
      <c r="K669" s="1613"/>
      <c r="L669" s="1613"/>
      <c r="O669" s="161" t="s">
        <v>908</v>
      </c>
      <c r="P669" s="1600"/>
      <c r="Q669" s="1600"/>
      <c r="R669" s="1600"/>
      <c r="T669" s="46"/>
      <c r="U669" s="16" t="s">
        <v>724</v>
      </c>
      <c r="Z669" s="1613"/>
      <c r="AA669" s="1613"/>
      <c r="AB669" s="1613"/>
      <c r="AC669" s="1613"/>
      <c r="AD669" s="1613"/>
      <c r="AE669" s="1613"/>
      <c r="AH669" s="161" t="s">
        <v>908</v>
      </c>
      <c r="AI669" s="1600"/>
      <c r="AJ669" s="1600"/>
      <c r="AK669" s="1600"/>
      <c r="AM669" s="75"/>
      <c r="AN669" s="75"/>
      <c r="AO669" s="75"/>
      <c r="AP669" s="75"/>
      <c r="AQ669" s="75"/>
      <c r="AR669" s="75"/>
      <c r="AS669" s="75"/>
      <c r="AT669" s="75"/>
      <c r="AU669" s="75"/>
      <c r="AV669" s="75"/>
      <c r="AW669" s="75"/>
      <c r="AX669" s="75"/>
      <c r="AY669" s="75"/>
      <c r="AZ669" s="75"/>
      <c r="BA669" s="75"/>
      <c r="BB669" s="72"/>
      <c r="BC669" s="72"/>
      <c r="BD669" s="72"/>
      <c r="BE669" s="72"/>
      <c r="BF669" s="72"/>
      <c r="BG669" s="72"/>
      <c r="BH669" s="72"/>
      <c r="BI669" s="72"/>
      <c r="BJ669" s="72"/>
      <c r="BK669" s="72"/>
      <c r="BL669" s="72"/>
      <c r="BM669" s="72"/>
      <c r="BN669" s="72"/>
      <c r="BO669" s="72"/>
      <c r="BP669" s="72"/>
      <c r="BQ669" s="72"/>
      <c r="BR669" s="72"/>
      <c r="BS669" s="72"/>
      <c r="BT669" s="72"/>
      <c r="BU669" s="72"/>
      <c r="BV669" s="72"/>
      <c r="BW669" s="72"/>
      <c r="BX669" s="72"/>
      <c r="BY669" s="72"/>
      <c r="BZ669" s="72"/>
      <c r="CA669" s="72"/>
      <c r="CB669" s="72"/>
      <c r="CC669" s="72"/>
      <c r="CD669" s="72"/>
      <c r="CE669" s="72"/>
      <c r="CF669" s="72"/>
      <c r="CG669" s="72"/>
      <c r="CH669" s="72"/>
      <c r="CI669" s="72"/>
      <c r="CJ669" s="72"/>
      <c r="CK669" s="72"/>
      <c r="CL669" s="72"/>
      <c r="CM669" s="72"/>
      <c r="CN669" s="72"/>
      <c r="CO669" s="72"/>
      <c r="CP669" s="72"/>
      <c r="CQ669" s="72"/>
      <c r="CR669" s="72"/>
    </row>
    <row r="670" spans="1:96" ht="12.75" customHeight="1">
      <c r="A670" s="46"/>
      <c r="B670" s="16" t="s">
        <v>926</v>
      </c>
      <c r="H670" s="1599"/>
      <c r="I670" s="1599"/>
      <c r="J670" s="1599"/>
      <c r="K670" s="1599"/>
      <c r="L670" s="1599"/>
      <c r="M670" s="1599"/>
      <c r="N670" s="1599"/>
      <c r="O670" s="1599"/>
      <c r="P670" s="1599"/>
      <c r="Q670" s="1599"/>
      <c r="R670" s="1599"/>
      <c r="T670" s="46"/>
      <c r="U670" s="16" t="s">
        <v>926</v>
      </c>
      <c r="AA670" s="1599"/>
      <c r="AB670" s="1599"/>
      <c r="AC670" s="1599"/>
      <c r="AD670" s="1599"/>
      <c r="AE670" s="1599"/>
      <c r="AF670" s="1599"/>
      <c r="AG670" s="1599"/>
      <c r="AH670" s="1599"/>
      <c r="AI670" s="1599"/>
      <c r="AJ670" s="1599"/>
      <c r="AK670" s="1599"/>
      <c r="AM670" s="75"/>
      <c r="AN670" s="75"/>
      <c r="AO670" s="75"/>
      <c r="AP670" s="75"/>
      <c r="AQ670" s="75"/>
      <c r="AR670" s="75"/>
      <c r="AS670" s="75"/>
      <c r="AT670" s="75"/>
      <c r="AU670" s="75"/>
      <c r="AV670" s="75"/>
      <c r="AW670" s="75"/>
      <c r="AX670" s="75"/>
      <c r="AY670" s="75"/>
      <c r="AZ670" s="72"/>
      <c r="BA670" s="72"/>
      <c r="BB670" s="72"/>
      <c r="BC670" s="758" t="s">
        <v>2297</v>
      </c>
      <c r="BD670" s="525"/>
      <c r="BE670" s="525"/>
      <c r="BF670" s="525"/>
      <c r="BG670" s="525"/>
      <c r="BH670" s="525"/>
      <c r="BI670" s="525"/>
      <c r="BJ670" s="525"/>
      <c r="BK670" s="72"/>
      <c r="BL670" s="72"/>
      <c r="BM670" s="72"/>
      <c r="BN670" s="72"/>
      <c r="BO670" s="72"/>
      <c r="BP670" s="72"/>
      <c r="BQ670" s="72"/>
      <c r="BR670" s="72"/>
      <c r="BS670" s="72"/>
      <c r="BT670" s="72"/>
      <c r="BU670" s="72"/>
      <c r="BV670" s="72"/>
      <c r="BW670" s="72"/>
      <c r="BX670" s="72"/>
      <c r="BY670" s="72"/>
      <c r="BZ670" s="72"/>
      <c r="CA670" s="72"/>
      <c r="CB670" s="72"/>
      <c r="CC670" s="72"/>
      <c r="CD670" s="72"/>
      <c r="CE670" s="72"/>
      <c r="CF670" s="72"/>
      <c r="CG670" s="72"/>
      <c r="CH670" s="72"/>
      <c r="CI670" s="72"/>
      <c r="CJ670" s="72"/>
      <c r="CK670" s="72"/>
      <c r="CL670" s="72"/>
      <c r="CM670" s="72"/>
      <c r="CN670" s="72"/>
      <c r="CO670" s="72"/>
      <c r="CP670" s="72"/>
    </row>
    <row r="671" spans="1:96" ht="12.75">
      <c r="B671" s="16" t="s">
        <v>928</v>
      </c>
      <c r="N671" s="1630" t="s">
        <v>537</v>
      </c>
      <c r="O671" s="1630"/>
      <c r="T671" s="46"/>
      <c r="U671" s="16" t="s">
        <v>928</v>
      </c>
      <c r="AG671" s="1630" t="s">
        <v>537</v>
      </c>
      <c r="AH671" s="1630"/>
      <c r="AM671" s="75"/>
      <c r="AN671" s="75"/>
      <c r="AO671" s="75"/>
      <c r="AP671" s="75"/>
      <c r="AQ671" s="75"/>
      <c r="AR671" s="75"/>
      <c r="AS671" s="75"/>
      <c r="AT671" s="75"/>
      <c r="AU671" s="75"/>
      <c r="AV671" s="75"/>
      <c r="AW671" s="75"/>
      <c r="AX671" s="75"/>
      <c r="AY671" s="75"/>
      <c r="AZ671" s="72"/>
      <c r="BA671" s="72"/>
      <c r="BB671" s="72"/>
      <c r="BC671" s="759" t="s">
        <v>338</v>
      </c>
      <c r="BD671" s="525"/>
      <c r="BE671" s="525"/>
      <c r="BF671" s="525"/>
      <c r="BG671" s="525"/>
      <c r="BH671" s="525"/>
      <c r="BI671" s="525"/>
      <c r="BJ671" s="525"/>
      <c r="BK671" s="72"/>
      <c r="BL671" s="72"/>
      <c r="BM671" s="72"/>
      <c r="BN671" s="72"/>
      <c r="BO671" s="72"/>
      <c r="BP671" s="72"/>
      <c r="BQ671" s="72"/>
      <c r="BR671" s="72"/>
      <c r="BS671" s="72"/>
      <c r="BT671" s="72"/>
      <c r="BU671" s="72"/>
      <c r="BV671" s="72"/>
      <c r="BW671" s="72"/>
      <c r="BX671" s="72"/>
      <c r="BY671" s="72"/>
      <c r="BZ671" s="72"/>
      <c r="CA671" s="72"/>
      <c r="CB671" s="72"/>
      <c r="CC671" s="72"/>
      <c r="CD671" s="72"/>
      <c r="CE671" s="72"/>
      <c r="CF671" s="72"/>
      <c r="CG671" s="72"/>
      <c r="CH671" s="72"/>
      <c r="CI671" s="72"/>
      <c r="CJ671" s="72"/>
      <c r="CK671" s="72"/>
      <c r="CL671" s="72"/>
      <c r="CM671" s="72"/>
      <c r="CN671" s="72"/>
      <c r="CO671" s="72"/>
      <c r="CP671" s="72"/>
    </row>
    <row r="672" spans="1:96" ht="12.75">
      <c r="T672" s="46"/>
      <c r="AM672" s="75"/>
      <c r="AN672" s="75"/>
      <c r="AO672" s="75"/>
      <c r="AP672" s="75"/>
      <c r="AQ672" s="75"/>
      <c r="AR672" s="75"/>
      <c r="AS672" s="75"/>
      <c r="AT672" s="75"/>
      <c r="AU672" s="75"/>
      <c r="AV672" s="75"/>
      <c r="AW672" s="75"/>
      <c r="AX672" s="75"/>
      <c r="AY672" s="75"/>
      <c r="AZ672" s="72"/>
      <c r="BA672" s="72"/>
      <c r="BB672" s="72"/>
      <c r="BC672" s="760"/>
      <c r="BD672" s="522"/>
      <c r="BE672" s="761"/>
      <c r="BF672" s="761"/>
      <c r="BG672" s="761"/>
      <c r="BH672" s="761"/>
      <c r="BI672" s="761"/>
      <c r="BJ672" s="761"/>
      <c r="BK672" s="72"/>
      <c r="BL672" s="72"/>
      <c r="BM672" s="72"/>
      <c r="BN672" s="72"/>
      <c r="BO672" s="72"/>
      <c r="BP672" s="72"/>
      <c r="BQ672" s="72"/>
      <c r="BR672" s="72"/>
      <c r="BS672" s="72"/>
      <c r="BT672" s="72"/>
      <c r="BU672" s="72"/>
      <c r="BV672" s="72"/>
      <c r="BW672" s="72"/>
      <c r="BX672" s="72"/>
      <c r="BY672" s="72"/>
      <c r="BZ672" s="72"/>
      <c r="CA672" s="72"/>
      <c r="CB672" s="72"/>
      <c r="CC672" s="72"/>
      <c r="CD672" s="72"/>
      <c r="CE672" s="72"/>
      <c r="CF672" s="72"/>
      <c r="CG672" s="72"/>
      <c r="CH672" s="72"/>
      <c r="CI672" s="72"/>
      <c r="CJ672" s="72"/>
      <c r="CK672" s="72"/>
      <c r="CL672" s="72"/>
      <c r="CM672" s="72"/>
      <c r="CN672" s="72"/>
      <c r="CO672" s="72"/>
      <c r="CP672" s="72"/>
    </row>
    <row r="673" spans="1:94" ht="12.75">
      <c r="A673" s="101" t="s">
        <v>37</v>
      </c>
      <c r="B673" s="16" t="s">
        <v>93</v>
      </c>
      <c r="G673" s="1802">
        <f>C627</f>
        <v>0</v>
      </c>
      <c r="H673" s="1802"/>
      <c r="I673" s="1802"/>
      <c r="J673" s="1802"/>
      <c r="K673" s="1802"/>
      <c r="L673" s="1802"/>
      <c r="M673" s="1802"/>
      <c r="N673" s="1802"/>
      <c r="O673" s="1802"/>
      <c r="P673" s="1802"/>
      <c r="Q673" s="1802"/>
      <c r="R673" s="1802"/>
      <c r="T673" s="101" t="s">
        <v>38</v>
      </c>
      <c r="U673" s="16" t="s">
        <v>93</v>
      </c>
      <c r="Z673" s="1802">
        <f>C628</f>
        <v>0</v>
      </c>
      <c r="AA673" s="1802"/>
      <c r="AB673" s="1802"/>
      <c r="AC673" s="1802"/>
      <c r="AD673" s="1802"/>
      <c r="AE673" s="1802"/>
      <c r="AF673" s="1802"/>
      <c r="AG673" s="1802"/>
      <c r="AH673" s="1802"/>
      <c r="AI673" s="1802"/>
      <c r="AJ673" s="1802"/>
      <c r="AK673" s="1802"/>
      <c r="AM673" s="75"/>
      <c r="AN673" s="524" t="s">
        <v>340</v>
      </c>
      <c r="AO673" s="75"/>
      <c r="AP673" s="75"/>
      <c r="AQ673" s="75"/>
      <c r="AR673" s="75"/>
      <c r="AS673" s="75"/>
      <c r="AT673" s="63" t="s">
        <v>1285</v>
      </c>
      <c r="AU673" s="75"/>
      <c r="AV673" s="75"/>
      <c r="AW673" s="75"/>
      <c r="AX673" s="75"/>
      <c r="AY673" s="75"/>
      <c r="AZ673" s="72"/>
      <c r="BA673" s="72"/>
      <c r="BB673" s="72"/>
      <c r="BC673" s="954" t="s">
        <v>339</v>
      </c>
      <c r="BD673" s="955" t="s">
        <v>496</v>
      </c>
      <c r="BE673" s="955" t="s">
        <v>497</v>
      </c>
      <c r="BF673" s="955" t="s">
        <v>861</v>
      </c>
      <c r="BG673" s="955" t="s">
        <v>862</v>
      </c>
      <c r="BH673" s="955" t="s">
        <v>863</v>
      </c>
      <c r="BI673" s="955" t="s">
        <v>388</v>
      </c>
      <c r="BK673" s="72"/>
      <c r="BL673" s="72"/>
      <c r="BM673" s="72"/>
      <c r="BN673" s="72"/>
      <c r="BO673" s="72"/>
      <c r="BP673" s="72"/>
      <c r="BQ673" s="72"/>
      <c r="BR673" s="72"/>
      <c r="BS673" s="72"/>
      <c r="BT673" s="72"/>
      <c r="BU673" s="72"/>
      <c r="BV673" s="72"/>
      <c r="BW673" s="72"/>
      <c r="BX673" s="72"/>
      <c r="BY673" s="72"/>
      <c r="BZ673" s="72"/>
      <c r="CA673" s="72"/>
      <c r="CB673" s="72"/>
      <c r="CC673" s="72"/>
      <c r="CD673" s="72"/>
      <c r="CE673" s="72"/>
      <c r="CF673" s="72"/>
      <c r="CG673" s="72"/>
      <c r="CH673" s="72"/>
      <c r="CI673" s="72"/>
      <c r="CJ673" s="72"/>
      <c r="CK673" s="72"/>
      <c r="CL673" s="72"/>
      <c r="CM673" s="72"/>
      <c r="CN673" s="72"/>
      <c r="CO673" s="72"/>
      <c r="CP673" s="72"/>
    </row>
    <row r="674" spans="1:94" ht="12.75">
      <c r="B674" s="16" t="s">
        <v>422</v>
      </c>
      <c r="G674" s="1599"/>
      <c r="H674" s="1599"/>
      <c r="I674" s="1599"/>
      <c r="J674" s="1599"/>
      <c r="K674" s="1599"/>
      <c r="L674" s="1599"/>
      <c r="M674" s="1599"/>
      <c r="N674" s="1599"/>
      <c r="O674" s="1599"/>
      <c r="P674" s="1599"/>
      <c r="Q674" s="1599"/>
      <c r="R674" s="1599"/>
      <c r="T674" s="46"/>
      <c r="U674" s="16" t="s">
        <v>422</v>
      </c>
      <c r="Z674" s="1599"/>
      <c r="AA674" s="1599"/>
      <c r="AB674" s="1599"/>
      <c r="AC674" s="1599"/>
      <c r="AD674" s="1599"/>
      <c r="AE674" s="1599"/>
      <c r="AF674" s="1599"/>
      <c r="AG674" s="1599"/>
      <c r="AH674" s="1599"/>
      <c r="AI674" s="1599"/>
      <c r="AJ674" s="1599"/>
      <c r="AK674" s="1599"/>
      <c r="AM674" s="75"/>
      <c r="AN674" s="75">
        <f t="shared" ref="AN674:AN698" si="22">IF($G691=0,"N/A",VLOOKUP($T$196,TC_Rent,(MATCH($B691,bedrooms,FALSE))))</f>
        <v>2600</v>
      </c>
      <c r="AO674" s="75"/>
      <c r="AP674" s="75"/>
      <c r="AQ674" s="75"/>
      <c r="AR674" s="75"/>
      <c r="AS674" s="75"/>
      <c r="AT674" s="747" t="s">
        <v>1286</v>
      </c>
      <c r="AU674" s="765" t="s">
        <v>1287</v>
      </c>
      <c r="AV674" s="764" t="s">
        <v>1288</v>
      </c>
      <c r="AW674" s="749"/>
      <c r="AX674" s="75"/>
      <c r="AY674" s="75"/>
      <c r="AZ674" s="72"/>
      <c r="BA674" s="72"/>
      <c r="BB674" s="72"/>
      <c r="BC674" s="956" t="s">
        <v>32</v>
      </c>
      <c r="BD674" s="957">
        <v>2284</v>
      </c>
      <c r="BE674" s="957">
        <v>2446</v>
      </c>
      <c r="BF674" s="957">
        <v>2936</v>
      </c>
      <c r="BG674" s="957">
        <v>3392</v>
      </c>
      <c r="BH674" s="957">
        <v>3784</v>
      </c>
      <c r="BI674" s="957">
        <v>4176</v>
      </c>
      <c r="BK674" s="72"/>
      <c r="BL674" s="72"/>
      <c r="BM674" s="72"/>
      <c r="BN674" s="72"/>
      <c r="BO674" s="72"/>
      <c r="BP674" s="72"/>
      <c r="BQ674" s="72"/>
      <c r="BR674" s="72"/>
      <c r="BS674" s="72"/>
      <c r="BT674" s="72"/>
      <c r="BU674" s="72"/>
      <c r="BV674" s="72"/>
      <c r="BW674" s="72"/>
      <c r="BX674" s="72"/>
      <c r="BY674" s="72"/>
      <c r="BZ674" s="72"/>
      <c r="CA674" s="72"/>
      <c r="CB674" s="72"/>
      <c r="CC674" s="72"/>
      <c r="CD674" s="72"/>
      <c r="CE674" s="72"/>
      <c r="CF674" s="72"/>
      <c r="CG674" s="72"/>
      <c r="CH674" s="72"/>
      <c r="CI674" s="72"/>
      <c r="CJ674" s="72"/>
      <c r="CK674" s="72"/>
      <c r="CL674" s="72"/>
      <c r="CM674" s="72"/>
      <c r="CN674" s="72"/>
      <c r="CO674" s="72"/>
      <c r="CP674" s="72"/>
    </row>
    <row r="675" spans="1:94" ht="12.75">
      <c r="B675" s="16" t="s">
        <v>485</v>
      </c>
      <c r="G675" s="1599"/>
      <c r="H675" s="1599"/>
      <c r="I675" s="1599"/>
      <c r="J675" s="1599"/>
      <c r="K675" s="1599"/>
      <c r="L675" s="1599"/>
      <c r="M675" s="1599"/>
      <c r="N675" s="1599"/>
      <c r="O675" s="1599"/>
      <c r="P675" s="1599"/>
      <c r="Q675" s="1599"/>
      <c r="R675" s="1599"/>
      <c r="U675" s="16" t="s">
        <v>485</v>
      </c>
      <c r="Z675" s="1724"/>
      <c r="AA675" s="1724"/>
      <c r="AB675" s="1724"/>
      <c r="AC675" s="1724"/>
      <c r="AD675" s="1724"/>
      <c r="AE675" s="1724"/>
      <c r="AF675" s="1724"/>
      <c r="AG675" s="1724"/>
      <c r="AH675" s="1724"/>
      <c r="AI675" s="1724"/>
      <c r="AJ675" s="1724"/>
      <c r="AK675" s="1724"/>
      <c r="AM675" s="75"/>
      <c r="AN675" s="75">
        <f t="shared" si="22"/>
        <v>2600</v>
      </c>
      <c r="AO675" s="75"/>
      <c r="AP675" s="75"/>
      <c r="AQ675" s="75"/>
      <c r="AR675" s="75"/>
      <c r="AS675" s="75"/>
      <c r="AT675" s="737">
        <f t="shared" ref="AT675:AT699" si="23">G691</f>
        <v>20</v>
      </c>
      <c r="AU675" s="750">
        <f>AT675/$AT$700</f>
        <v>0.17391304347826086</v>
      </c>
      <c r="AV675" s="752">
        <f t="shared" ref="AV675:AV699" si="24">IF(AU675=0," ",AU675*AD691)</f>
        <v>5.2173913043478258E-2</v>
      </c>
      <c r="AW675" s="75"/>
      <c r="AX675" s="75"/>
      <c r="AY675" s="75"/>
      <c r="AZ675" s="72"/>
      <c r="BA675" s="72"/>
      <c r="BB675" s="72"/>
      <c r="BC675" s="958" t="s">
        <v>33</v>
      </c>
      <c r="BD675" s="957">
        <v>1456</v>
      </c>
      <c r="BE675" s="957">
        <v>1560</v>
      </c>
      <c r="BF675" s="957">
        <v>1872</v>
      </c>
      <c r="BG675" s="957">
        <v>2162</v>
      </c>
      <c r="BH675" s="957">
        <v>2414</v>
      </c>
      <c r="BI675" s="957">
        <v>2662</v>
      </c>
      <c r="BK675" s="72"/>
      <c r="BL675" s="72"/>
      <c r="BM675" s="72"/>
      <c r="BN675" s="72"/>
      <c r="BO675" s="72"/>
      <c r="BP675" s="72"/>
      <c r="BQ675" s="72"/>
      <c r="BR675" s="72"/>
      <c r="BS675" s="72"/>
      <c r="BT675" s="72"/>
      <c r="BU675" s="72"/>
      <c r="BV675" s="72"/>
      <c r="BW675" s="72"/>
      <c r="BX675" s="72"/>
      <c r="BY675" s="72"/>
      <c r="BZ675" s="72"/>
      <c r="CA675" s="72"/>
      <c r="CB675" s="72"/>
      <c r="CC675" s="72"/>
      <c r="CD675" s="72"/>
      <c r="CE675" s="72"/>
      <c r="CF675" s="72"/>
      <c r="CG675" s="72"/>
      <c r="CH675" s="72"/>
      <c r="CI675" s="72"/>
      <c r="CJ675" s="72"/>
      <c r="CK675" s="72"/>
      <c r="CL675" s="72"/>
      <c r="CM675" s="72"/>
      <c r="CN675" s="72"/>
      <c r="CO675" s="72"/>
      <c r="CP675" s="72"/>
    </row>
    <row r="676" spans="1:94" ht="12.75" customHeight="1">
      <c r="B676" s="16" t="s">
        <v>925</v>
      </c>
      <c r="G676" s="1599"/>
      <c r="H676" s="1599"/>
      <c r="I676" s="1599"/>
      <c r="J676" s="1599"/>
      <c r="K676" s="1599"/>
      <c r="L676" s="1599"/>
      <c r="M676" s="1599"/>
      <c r="N676" s="1599"/>
      <c r="O676" s="1599"/>
      <c r="P676" s="1599"/>
      <c r="Q676" s="1599"/>
      <c r="R676" s="1599"/>
      <c r="U676" s="16" t="s">
        <v>925</v>
      </c>
      <c r="Z676" s="1724"/>
      <c r="AA676" s="1724"/>
      <c r="AB676" s="1724"/>
      <c r="AC676" s="1724"/>
      <c r="AD676" s="1724"/>
      <c r="AE676" s="1724"/>
      <c r="AF676" s="1724"/>
      <c r="AG676" s="1724"/>
      <c r="AH676" s="1724"/>
      <c r="AI676" s="1724"/>
      <c r="AJ676" s="1724"/>
      <c r="AK676" s="1724"/>
      <c r="AM676" s="75"/>
      <c r="AN676" s="75">
        <f t="shared" si="22"/>
        <v>2600</v>
      </c>
      <c r="AO676" s="75"/>
      <c r="AP676" s="75"/>
      <c r="AQ676" s="75"/>
      <c r="AR676" s="75"/>
      <c r="AS676" s="75"/>
      <c r="AT676" s="738">
        <f t="shared" si="23"/>
        <v>44</v>
      </c>
      <c r="AU676" s="750">
        <f t="shared" ref="AU676:AU699" si="25">AT676/$AT$700</f>
        <v>0.38260869565217392</v>
      </c>
      <c r="AV676" s="752">
        <f t="shared" si="24"/>
        <v>0.19130434782608696</v>
      </c>
      <c r="AW676" s="75"/>
      <c r="AX676" s="75"/>
      <c r="AY676" s="75"/>
      <c r="AZ676" s="72"/>
      <c r="BA676" s="72"/>
      <c r="BB676" s="72"/>
      <c r="BC676" s="958" t="s">
        <v>438</v>
      </c>
      <c r="BD676" s="957">
        <v>1376</v>
      </c>
      <c r="BE676" s="957">
        <v>1476</v>
      </c>
      <c r="BF676" s="957">
        <v>1772</v>
      </c>
      <c r="BG676" s="957">
        <v>2046</v>
      </c>
      <c r="BH676" s="957">
        <v>2282</v>
      </c>
      <c r="BI676" s="957">
        <v>2518</v>
      </c>
      <c r="BK676" s="72"/>
      <c r="BL676" s="72"/>
      <c r="BM676" s="72"/>
      <c r="BN676" s="72"/>
      <c r="BO676" s="72"/>
      <c r="BP676" s="72"/>
      <c r="BQ676" s="72"/>
      <c r="BR676" s="72"/>
      <c r="BS676" s="72"/>
      <c r="BT676" s="72"/>
      <c r="BU676" s="72"/>
      <c r="BV676" s="72"/>
      <c r="BW676" s="72"/>
      <c r="BX676" s="72"/>
      <c r="BY676" s="72"/>
      <c r="BZ676" s="72"/>
      <c r="CA676" s="72"/>
      <c r="CB676" s="72"/>
      <c r="CC676" s="72"/>
      <c r="CD676" s="72"/>
      <c r="CE676" s="72"/>
      <c r="CF676" s="72"/>
      <c r="CG676" s="72"/>
      <c r="CH676" s="72"/>
      <c r="CI676" s="72"/>
      <c r="CJ676" s="72"/>
      <c r="CK676" s="72"/>
      <c r="CL676" s="72"/>
      <c r="CM676" s="72"/>
      <c r="CN676" s="72"/>
      <c r="CO676" s="72"/>
      <c r="CP676" s="72"/>
    </row>
    <row r="677" spans="1:94" ht="12.75" customHeight="1">
      <c r="B677" s="16" t="s">
        <v>724</v>
      </c>
      <c r="G677" s="1613"/>
      <c r="H677" s="1613"/>
      <c r="I677" s="1613"/>
      <c r="J677" s="1613"/>
      <c r="K677" s="1613"/>
      <c r="L677" s="1613"/>
      <c r="O677" s="161" t="s">
        <v>908</v>
      </c>
      <c r="P677" s="1600"/>
      <c r="Q677" s="1600"/>
      <c r="R677" s="1600"/>
      <c r="U677" s="16" t="s">
        <v>724</v>
      </c>
      <c r="Z677" s="1613"/>
      <c r="AA677" s="1613"/>
      <c r="AB677" s="1613"/>
      <c r="AC677" s="1613"/>
      <c r="AD677" s="1613"/>
      <c r="AE677" s="1613"/>
      <c r="AH677" s="161" t="s">
        <v>908</v>
      </c>
      <c r="AI677" s="1600"/>
      <c r="AJ677" s="1600"/>
      <c r="AK677" s="1600"/>
      <c r="AM677" s="72"/>
      <c r="AN677" s="75">
        <f t="shared" si="22"/>
        <v>3002</v>
      </c>
      <c r="AO677" s="72"/>
      <c r="AP677" s="72"/>
      <c r="AQ677" s="72"/>
      <c r="AR677" s="72"/>
      <c r="AS677" s="72"/>
      <c r="AT677" s="738">
        <f t="shared" si="23"/>
        <v>22</v>
      </c>
      <c r="AU677" s="750">
        <f t="shared" si="25"/>
        <v>0.19130434782608696</v>
      </c>
      <c r="AV677" s="752">
        <f t="shared" si="24"/>
        <v>0.11478260869565217</v>
      </c>
      <c r="AW677" s="72"/>
      <c r="AX677" s="72"/>
      <c r="AY677" s="72"/>
      <c r="AZ677" s="72"/>
      <c r="BA677" s="72"/>
      <c r="BB677" s="72"/>
      <c r="BC677" s="958" t="s">
        <v>439</v>
      </c>
      <c r="BD677" s="957">
        <v>1236</v>
      </c>
      <c r="BE677" s="957">
        <v>1326</v>
      </c>
      <c r="BF677" s="957">
        <v>1592</v>
      </c>
      <c r="BG677" s="957">
        <v>1838</v>
      </c>
      <c r="BH677" s="957">
        <v>2052</v>
      </c>
      <c r="BI677" s="957">
        <v>2262</v>
      </c>
      <c r="BK677" s="72"/>
      <c r="BL677" s="72"/>
      <c r="BM677" s="72"/>
      <c r="BN677" s="72"/>
      <c r="BO677" s="72"/>
      <c r="BP677" s="72"/>
      <c r="BQ677" s="72"/>
      <c r="BR677" s="72"/>
      <c r="BS677" s="72"/>
      <c r="BT677" s="72"/>
      <c r="BU677" s="72"/>
      <c r="BV677" s="72"/>
      <c r="BW677" s="72"/>
      <c r="BX677" s="72"/>
      <c r="BY677" s="72"/>
      <c r="BZ677" s="72"/>
      <c r="CA677" s="72"/>
      <c r="CB677" s="72"/>
      <c r="CC677" s="72"/>
      <c r="CD677" s="72"/>
      <c r="CE677" s="72"/>
      <c r="CF677" s="72"/>
      <c r="CG677" s="72"/>
      <c r="CH677" s="72"/>
      <c r="CI677" s="72"/>
      <c r="CJ677" s="72"/>
      <c r="CK677" s="72"/>
      <c r="CL677" s="72"/>
      <c r="CM677" s="72"/>
      <c r="CN677" s="72"/>
      <c r="CO677" s="72"/>
      <c r="CP677" s="72"/>
    </row>
    <row r="678" spans="1:94" ht="12.75">
      <c r="B678" s="16" t="s">
        <v>926</v>
      </c>
      <c r="H678" s="1599"/>
      <c r="I678" s="1599"/>
      <c r="J678" s="1599"/>
      <c r="K678" s="1599"/>
      <c r="L678" s="1599"/>
      <c r="M678" s="1599"/>
      <c r="N678" s="1599"/>
      <c r="O678" s="1599"/>
      <c r="P678" s="1599"/>
      <c r="Q678" s="1599"/>
      <c r="R678" s="1599"/>
      <c r="U678" s="16" t="s">
        <v>926</v>
      </c>
      <c r="AA678" s="1599"/>
      <c r="AB678" s="1599"/>
      <c r="AC678" s="1599"/>
      <c r="AD678" s="1599"/>
      <c r="AE678" s="1599"/>
      <c r="AF678" s="1599"/>
      <c r="AG678" s="1599"/>
      <c r="AH678" s="1599"/>
      <c r="AI678" s="1599"/>
      <c r="AJ678" s="1599"/>
      <c r="AK678" s="1599"/>
      <c r="AM678" s="72"/>
      <c r="AN678" s="75">
        <f t="shared" si="22"/>
        <v>3002</v>
      </c>
      <c r="AO678" s="72"/>
      <c r="AP678" s="72"/>
      <c r="AQ678" s="72"/>
      <c r="AR678" s="72"/>
      <c r="AS678" s="72"/>
      <c r="AT678" s="738">
        <f t="shared" si="23"/>
        <v>3</v>
      </c>
      <c r="AU678" s="750">
        <f t="shared" si="25"/>
        <v>2.6086956521739129E-2</v>
      </c>
      <c r="AV678" s="752">
        <f t="shared" si="24"/>
        <v>7.826086956521738E-3</v>
      </c>
      <c r="AW678" s="72"/>
      <c r="AX678" s="72"/>
      <c r="AY678" s="72"/>
      <c r="AZ678" s="72"/>
      <c r="BA678" s="72"/>
      <c r="BB678" s="72"/>
      <c r="BC678" s="958" t="s">
        <v>440</v>
      </c>
      <c r="BD678" s="957">
        <v>1406</v>
      </c>
      <c r="BE678" s="957">
        <v>1508</v>
      </c>
      <c r="BF678" s="957">
        <v>1810</v>
      </c>
      <c r="BG678" s="957">
        <v>2090</v>
      </c>
      <c r="BH678" s="957">
        <v>2332</v>
      </c>
      <c r="BI678" s="957">
        <v>2572</v>
      </c>
      <c r="BK678" s="72"/>
      <c r="BL678" s="72"/>
      <c r="BM678" s="72"/>
      <c r="BN678" s="72"/>
      <c r="BO678" s="72"/>
      <c r="BP678" s="72"/>
      <c r="BQ678" s="72"/>
      <c r="BR678" s="72"/>
      <c r="BS678" s="72"/>
      <c r="BT678" s="72"/>
      <c r="BU678" s="72"/>
      <c r="BV678" s="72"/>
      <c r="BW678" s="72"/>
      <c r="BX678" s="72"/>
      <c r="BY678" s="72"/>
      <c r="BZ678" s="72"/>
      <c r="CA678" s="72"/>
      <c r="CB678" s="72"/>
      <c r="CC678" s="72"/>
      <c r="CD678" s="72"/>
      <c r="CE678" s="72"/>
      <c r="CF678" s="72"/>
      <c r="CG678" s="72"/>
      <c r="CH678" s="72"/>
      <c r="CI678" s="72"/>
      <c r="CJ678" s="72"/>
      <c r="CK678" s="72"/>
      <c r="CL678" s="72"/>
      <c r="CM678" s="72"/>
      <c r="CN678" s="72"/>
      <c r="CO678" s="72"/>
      <c r="CP678" s="72"/>
    </row>
    <row r="679" spans="1:94" ht="12.75">
      <c r="B679" s="16" t="s">
        <v>928</v>
      </c>
      <c r="N679" s="1630" t="s">
        <v>537</v>
      </c>
      <c r="O679" s="1630"/>
      <c r="U679" s="16" t="s">
        <v>928</v>
      </c>
      <c r="AG679" s="1630" t="s">
        <v>537</v>
      </c>
      <c r="AH679" s="1630"/>
      <c r="AM679" s="72"/>
      <c r="AN679" s="75">
        <f t="shared" si="22"/>
        <v>3002</v>
      </c>
      <c r="AO679" s="72"/>
      <c r="AP679" s="72"/>
      <c r="AQ679" s="72"/>
      <c r="AR679" s="72"/>
      <c r="AS679" s="72"/>
      <c r="AT679" s="738">
        <f t="shared" si="23"/>
        <v>3</v>
      </c>
      <c r="AU679" s="750">
        <f t="shared" si="25"/>
        <v>2.6086956521739129E-2</v>
      </c>
      <c r="AV679" s="752">
        <f t="shared" si="24"/>
        <v>1.3043478260869565E-2</v>
      </c>
      <c r="AW679" s="72"/>
      <c r="AX679" s="72"/>
      <c r="AY679" s="72"/>
      <c r="AZ679" s="72"/>
      <c r="BA679" s="72"/>
      <c r="BB679" s="72"/>
      <c r="BC679" s="958" t="s">
        <v>441</v>
      </c>
      <c r="BD679" s="957">
        <v>1224</v>
      </c>
      <c r="BE679" s="957">
        <v>1312</v>
      </c>
      <c r="BF679" s="957">
        <v>1574</v>
      </c>
      <c r="BG679" s="957">
        <v>1816</v>
      </c>
      <c r="BH679" s="957">
        <v>2026</v>
      </c>
      <c r="BI679" s="957">
        <v>2236</v>
      </c>
      <c r="BK679" s="72"/>
      <c r="BL679" s="72"/>
      <c r="BM679" s="72"/>
      <c r="BN679" s="72"/>
      <c r="BO679" s="72"/>
      <c r="BP679" s="72"/>
      <c r="BQ679" s="72"/>
      <c r="BR679" s="72"/>
      <c r="BS679" s="72"/>
      <c r="BT679" s="72"/>
      <c r="BU679" s="72"/>
      <c r="BV679" s="72"/>
      <c r="BW679" s="72"/>
      <c r="BX679" s="72"/>
      <c r="BY679" s="72"/>
      <c r="BZ679" s="72"/>
      <c r="CA679" s="72"/>
      <c r="CB679" s="72"/>
      <c r="CC679" s="72"/>
      <c r="CD679" s="72"/>
      <c r="CE679" s="72"/>
      <c r="CF679" s="72"/>
      <c r="CG679" s="72"/>
      <c r="CH679" s="72"/>
      <c r="CI679" s="72"/>
      <c r="CJ679" s="72"/>
      <c r="CK679" s="72"/>
      <c r="CL679" s="72"/>
      <c r="CM679" s="72"/>
      <c r="CN679" s="72"/>
      <c r="CO679" s="72"/>
      <c r="CP679" s="72"/>
    </row>
    <row r="680" spans="1:94" ht="12.75">
      <c r="N680" s="408"/>
      <c r="O680" s="408"/>
      <c r="P680" s="50"/>
      <c r="AG680" s="408"/>
      <c r="AH680" s="408"/>
      <c r="AM680" s="72"/>
      <c r="AN680" s="75" t="str">
        <f t="shared" si="22"/>
        <v>N/A</v>
      </c>
      <c r="AO680" s="72"/>
      <c r="AP680" s="72"/>
      <c r="AQ680" s="72"/>
      <c r="AR680" s="72"/>
      <c r="AS680" s="72"/>
      <c r="AT680" s="738">
        <f t="shared" si="23"/>
        <v>23</v>
      </c>
      <c r="AU680" s="750">
        <f t="shared" si="25"/>
        <v>0.2</v>
      </c>
      <c r="AV680" s="752">
        <f t="shared" si="24"/>
        <v>0.12</v>
      </c>
      <c r="AW680" s="72"/>
      <c r="AX680" s="72"/>
      <c r="AY680" s="72"/>
      <c r="AZ680" s="72"/>
      <c r="BA680" s="72"/>
      <c r="BB680" s="72"/>
      <c r="BC680" s="958" t="s">
        <v>442</v>
      </c>
      <c r="BD680" s="957">
        <v>2284</v>
      </c>
      <c r="BE680" s="957">
        <v>2446</v>
      </c>
      <c r="BF680" s="957">
        <v>2936</v>
      </c>
      <c r="BG680" s="957">
        <v>3392</v>
      </c>
      <c r="BH680" s="957">
        <v>3784</v>
      </c>
      <c r="BI680" s="957">
        <v>4176</v>
      </c>
      <c r="BK680" s="72"/>
      <c r="BL680" s="72"/>
      <c r="BM680" s="72"/>
      <c r="BN680" s="72"/>
      <c r="BO680" s="72"/>
      <c r="BP680" s="72"/>
      <c r="BQ680" s="72"/>
      <c r="BR680" s="72"/>
      <c r="BS680" s="72"/>
      <c r="BT680" s="72"/>
      <c r="BU680" s="72"/>
      <c r="BV680" s="72"/>
      <c r="BW680" s="72"/>
      <c r="BX680" s="72"/>
      <c r="BY680" s="72"/>
      <c r="BZ680" s="72"/>
      <c r="CA680" s="72"/>
      <c r="CB680" s="72"/>
      <c r="CC680" s="72"/>
      <c r="CD680" s="72"/>
      <c r="CE680" s="72"/>
      <c r="CF680" s="72"/>
      <c r="CG680" s="72"/>
      <c r="CH680" s="72"/>
      <c r="CI680" s="72"/>
      <c r="CJ680" s="72"/>
      <c r="CK680" s="72"/>
      <c r="CL680" s="72"/>
      <c r="CM680" s="72"/>
      <c r="CN680" s="72"/>
      <c r="CO680" s="72"/>
      <c r="CP680" s="72"/>
    </row>
    <row r="681" spans="1:94" ht="12.75">
      <c r="AM681" s="72"/>
      <c r="AN681" s="75" t="str">
        <f t="shared" si="22"/>
        <v>N/A</v>
      </c>
      <c r="AO681" s="72"/>
      <c r="AP681" s="72"/>
      <c r="AQ681" s="72"/>
      <c r="AR681" s="72"/>
      <c r="AS681" s="72"/>
      <c r="AT681" s="738">
        <f t="shared" si="23"/>
        <v>0</v>
      </c>
      <c r="AU681" s="750">
        <f t="shared" si="25"/>
        <v>0</v>
      </c>
      <c r="AV681" s="752" t="str">
        <f t="shared" si="24"/>
        <v xml:space="preserve"> </v>
      </c>
      <c r="AW681" s="72"/>
      <c r="AX681" s="72"/>
      <c r="AY681" s="72"/>
      <c r="AZ681" s="72"/>
      <c r="BA681" s="72"/>
      <c r="BB681" s="72"/>
      <c r="BC681" s="958" t="s">
        <v>443</v>
      </c>
      <c r="BD681" s="957">
        <v>1224</v>
      </c>
      <c r="BE681" s="957">
        <v>1312</v>
      </c>
      <c r="BF681" s="957">
        <v>1574</v>
      </c>
      <c r="BG681" s="957">
        <v>1816</v>
      </c>
      <c r="BH681" s="957">
        <v>2026</v>
      </c>
      <c r="BI681" s="957">
        <v>2236</v>
      </c>
      <c r="BK681" s="72"/>
      <c r="BL681" s="72"/>
      <c r="BM681" s="72"/>
      <c r="BN681" s="72"/>
      <c r="BO681" s="72"/>
      <c r="BP681" s="72"/>
      <c r="BQ681" s="72"/>
      <c r="BR681" s="72"/>
      <c r="BS681" s="72"/>
      <c r="BT681" s="72"/>
      <c r="BU681" s="72"/>
      <c r="BV681" s="72"/>
      <c r="BW681" s="72"/>
      <c r="BX681" s="72"/>
      <c r="BY681" s="72"/>
      <c r="BZ681" s="72"/>
      <c r="CA681" s="72"/>
      <c r="CB681" s="72"/>
      <c r="CC681" s="72"/>
      <c r="CD681" s="72"/>
      <c r="CE681" s="72"/>
      <c r="CF681" s="72"/>
      <c r="CG681" s="72"/>
      <c r="CH681" s="72"/>
      <c r="CI681" s="72"/>
      <c r="CJ681" s="72"/>
      <c r="CK681" s="72"/>
      <c r="CL681" s="72"/>
      <c r="CM681" s="72"/>
      <c r="CN681" s="72"/>
      <c r="CO681" s="72"/>
      <c r="CP681" s="72"/>
    </row>
    <row r="682" spans="1:94" ht="12.75">
      <c r="A682" s="1689" t="s">
        <v>139</v>
      </c>
      <c r="B682" s="1689"/>
      <c r="C682" s="1689"/>
      <c r="D682" s="1689"/>
      <c r="E682" s="1689"/>
      <c r="F682" s="1689"/>
      <c r="G682" s="1689"/>
      <c r="H682" s="1689"/>
      <c r="I682" s="1689"/>
      <c r="J682" s="1689"/>
      <c r="K682" s="1689"/>
      <c r="L682" s="1689"/>
      <c r="M682" s="1689"/>
      <c r="N682" s="1689"/>
      <c r="O682" s="1689"/>
      <c r="P682" s="1689"/>
      <c r="Q682" s="1689"/>
      <c r="R682" s="1689"/>
      <c r="S682" s="1689"/>
      <c r="T682" s="1689"/>
      <c r="U682" s="1689"/>
      <c r="V682" s="1689"/>
      <c r="W682" s="1689"/>
      <c r="X682" s="1689"/>
      <c r="Y682" s="1689"/>
      <c r="Z682" s="1689"/>
      <c r="AA682" s="1689"/>
      <c r="AB682" s="1689"/>
      <c r="AC682" s="1689"/>
      <c r="AD682" s="1689"/>
      <c r="AE682" s="1689"/>
      <c r="AF682" s="1689"/>
      <c r="AG682" s="1689"/>
      <c r="AH682" s="1689"/>
      <c r="AI682" s="1689"/>
      <c r="AJ682" s="1689"/>
      <c r="AK682" s="1689"/>
      <c r="AL682" s="1689"/>
      <c r="AM682" s="72"/>
      <c r="AN682" s="75" t="str">
        <f t="shared" si="22"/>
        <v>N/A</v>
      </c>
      <c r="AO682" s="72"/>
      <c r="AP682" s="72"/>
      <c r="AQ682" s="72"/>
      <c r="AR682" s="72"/>
      <c r="AS682" s="72"/>
      <c r="AT682" s="738">
        <f t="shared" si="23"/>
        <v>0</v>
      </c>
      <c r="AU682" s="750">
        <f t="shared" si="25"/>
        <v>0</v>
      </c>
      <c r="AV682" s="752" t="str">
        <f t="shared" si="24"/>
        <v xml:space="preserve"> </v>
      </c>
      <c r="AW682" s="72"/>
      <c r="AX682" s="72"/>
      <c r="AY682" s="72"/>
      <c r="AZ682" s="72"/>
      <c r="BA682" s="72"/>
      <c r="BB682" s="72"/>
      <c r="BC682" s="958" t="s">
        <v>444</v>
      </c>
      <c r="BD682" s="957">
        <v>1512</v>
      </c>
      <c r="BE682" s="957">
        <v>1620</v>
      </c>
      <c r="BF682" s="957">
        <v>1942</v>
      </c>
      <c r="BG682" s="957">
        <v>2244</v>
      </c>
      <c r="BH682" s="957">
        <v>2504</v>
      </c>
      <c r="BI682" s="957">
        <v>2762</v>
      </c>
      <c r="BK682" s="72"/>
      <c r="BL682" s="72"/>
      <c r="BM682" s="72"/>
      <c r="BN682" s="72"/>
      <c r="BO682" s="72"/>
      <c r="BP682" s="72"/>
      <c r="BQ682" s="72"/>
      <c r="BR682" s="72"/>
      <c r="BS682" s="72"/>
      <c r="BT682" s="72"/>
      <c r="BU682" s="72"/>
      <c r="BV682" s="72"/>
      <c r="BW682" s="72"/>
      <c r="BX682" s="72"/>
      <c r="BY682" s="72"/>
      <c r="BZ682" s="72"/>
      <c r="CA682" s="72"/>
      <c r="CB682" s="72"/>
      <c r="CC682" s="72"/>
      <c r="CD682" s="72"/>
      <c r="CE682" s="72"/>
      <c r="CF682" s="72"/>
      <c r="CG682" s="72"/>
      <c r="CH682" s="72"/>
      <c r="CI682" s="72"/>
      <c r="CJ682" s="72"/>
      <c r="CK682" s="72"/>
      <c r="CL682" s="72"/>
      <c r="CM682" s="72"/>
      <c r="CN682" s="72"/>
      <c r="CO682" s="72"/>
      <c r="CP682" s="72"/>
    </row>
    <row r="683" spans="1:94" ht="12.75">
      <c r="A683" s="1689"/>
      <c r="B683" s="1689"/>
      <c r="C683" s="1689"/>
      <c r="D683" s="1689"/>
      <c r="E683" s="1689"/>
      <c r="F683" s="1689"/>
      <c r="G683" s="1689"/>
      <c r="H683" s="1689"/>
      <c r="I683" s="1689"/>
      <c r="J683" s="1689"/>
      <c r="K683" s="1689"/>
      <c r="L683" s="1689"/>
      <c r="M683" s="1689"/>
      <c r="N683" s="1689"/>
      <c r="O683" s="1689"/>
      <c r="P683" s="1689"/>
      <c r="Q683" s="1689"/>
      <c r="R683" s="1689"/>
      <c r="S683" s="1689"/>
      <c r="T683" s="1689"/>
      <c r="U683" s="1689"/>
      <c r="V683" s="1689"/>
      <c r="W683" s="1689"/>
      <c r="X683" s="1689"/>
      <c r="Y683" s="1689"/>
      <c r="Z683" s="1689"/>
      <c r="AA683" s="1689"/>
      <c r="AB683" s="1689"/>
      <c r="AC683" s="1689"/>
      <c r="AD683" s="1689"/>
      <c r="AE683" s="1689"/>
      <c r="AF683" s="1689"/>
      <c r="AG683" s="1689"/>
      <c r="AH683" s="1689"/>
      <c r="AI683" s="1689"/>
      <c r="AJ683" s="1689"/>
      <c r="AK683" s="1689"/>
      <c r="AL683" s="1689"/>
      <c r="AM683" s="72"/>
      <c r="AN683" s="75" t="str">
        <f t="shared" si="22"/>
        <v>N/A</v>
      </c>
      <c r="AR683" s="72"/>
      <c r="AS683" s="72"/>
      <c r="AT683" s="738">
        <f t="shared" si="23"/>
        <v>0</v>
      </c>
      <c r="AU683" s="750">
        <f t="shared" si="25"/>
        <v>0</v>
      </c>
      <c r="AV683" s="752" t="str">
        <f t="shared" si="24"/>
        <v xml:space="preserve"> </v>
      </c>
      <c r="AW683" s="72"/>
      <c r="AX683" s="72"/>
      <c r="AY683" s="72"/>
      <c r="AZ683" s="72"/>
      <c r="BA683" s="72"/>
      <c r="BB683" s="72"/>
      <c r="BC683" s="958" t="s">
        <v>445</v>
      </c>
      <c r="BD683" s="957">
        <v>1224</v>
      </c>
      <c r="BE683" s="957">
        <v>1312</v>
      </c>
      <c r="BF683" s="957">
        <v>1574</v>
      </c>
      <c r="BG683" s="957">
        <v>1816</v>
      </c>
      <c r="BH683" s="957">
        <v>2026</v>
      </c>
      <c r="BI683" s="957">
        <v>2236</v>
      </c>
      <c r="BK683" s="72"/>
      <c r="BL683" s="72"/>
      <c r="BM683" s="72"/>
      <c r="BN683" s="72"/>
      <c r="BO683" s="72"/>
      <c r="BP683" s="72"/>
      <c r="BQ683" s="72"/>
      <c r="BR683" s="72"/>
      <c r="BS683" s="72"/>
      <c r="BT683" s="72"/>
      <c r="BU683" s="72"/>
      <c r="BV683" s="72"/>
      <c r="BW683" s="72"/>
      <c r="BX683" s="72"/>
      <c r="BY683" s="72"/>
      <c r="BZ683" s="72"/>
      <c r="CA683" s="72"/>
      <c r="CB683" s="72"/>
      <c r="CC683" s="72"/>
      <c r="CD683" s="72"/>
      <c r="CE683" s="72"/>
      <c r="CF683" s="72"/>
      <c r="CG683" s="72"/>
      <c r="CH683" s="72"/>
      <c r="CI683" s="72"/>
      <c r="CJ683" s="72"/>
      <c r="CK683" s="72"/>
      <c r="CL683" s="72"/>
      <c r="CM683" s="72"/>
      <c r="CN683" s="72"/>
      <c r="CO683" s="72"/>
      <c r="CP683" s="72"/>
    </row>
    <row r="684" spans="1:94" ht="12.75">
      <c r="A684" s="63"/>
      <c r="B684" s="35"/>
      <c r="C684" s="35"/>
      <c r="D684" s="35"/>
      <c r="E684" s="35"/>
      <c r="F684" s="35"/>
      <c r="G684" s="3"/>
      <c r="H684" s="35"/>
      <c r="AM684" s="72"/>
      <c r="AN684" s="75" t="str">
        <f t="shared" si="22"/>
        <v>N/A</v>
      </c>
      <c r="AR684" s="72"/>
      <c r="AS684" s="72"/>
      <c r="AT684" s="738">
        <f t="shared" si="23"/>
        <v>0</v>
      </c>
      <c r="AU684" s="750">
        <f t="shared" si="25"/>
        <v>0</v>
      </c>
      <c r="AV684" s="752" t="str">
        <f t="shared" si="24"/>
        <v xml:space="preserve"> </v>
      </c>
      <c r="AW684" s="72"/>
      <c r="AX684" s="72"/>
      <c r="AY684" s="72"/>
      <c r="AZ684" s="72"/>
      <c r="BA684" s="72"/>
      <c r="BB684" s="72"/>
      <c r="BC684" s="958" t="s">
        <v>446</v>
      </c>
      <c r="BD684" s="957">
        <v>1224</v>
      </c>
      <c r="BE684" s="957">
        <v>1312</v>
      </c>
      <c r="BF684" s="957">
        <v>1574</v>
      </c>
      <c r="BG684" s="957">
        <v>1816</v>
      </c>
      <c r="BH684" s="957">
        <v>2026</v>
      </c>
      <c r="BI684" s="957">
        <v>2236</v>
      </c>
      <c r="BK684" s="72"/>
      <c r="BL684" s="72"/>
      <c r="BM684" s="72"/>
      <c r="BN684" s="72"/>
      <c r="BO684" s="72"/>
      <c r="BP684" s="72"/>
      <c r="BQ684" s="72"/>
      <c r="BR684" s="72"/>
      <c r="BS684" s="72"/>
      <c r="BT684" s="72"/>
      <c r="BU684" s="72"/>
      <c r="BV684" s="72"/>
      <c r="BW684" s="72"/>
      <c r="BX684" s="72"/>
      <c r="BY684" s="72"/>
      <c r="BZ684" s="72"/>
      <c r="CA684" s="72"/>
      <c r="CB684" s="72"/>
      <c r="CC684" s="72"/>
      <c r="CD684" s="72"/>
      <c r="CE684" s="72"/>
      <c r="CF684" s="72"/>
      <c r="CG684" s="72"/>
      <c r="CH684" s="72"/>
      <c r="CI684" s="72"/>
      <c r="CJ684" s="72"/>
      <c r="CK684" s="72"/>
      <c r="CL684" s="72"/>
      <c r="CM684" s="72"/>
      <c r="CN684" s="72"/>
      <c r="CO684" s="72"/>
      <c r="CP684" s="72"/>
    </row>
    <row r="685" spans="1:94" ht="12.75">
      <c r="A685" s="63" t="s">
        <v>727</v>
      </c>
      <c r="B685" s="63"/>
      <c r="C685" s="63" t="s">
        <v>927</v>
      </c>
      <c r="AM685" s="72"/>
      <c r="AN685" s="75" t="str">
        <f t="shared" si="22"/>
        <v>N/A</v>
      </c>
      <c r="AR685" s="72"/>
      <c r="AS685" s="72"/>
      <c r="AT685" s="738">
        <f t="shared" si="23"/>
        <v>0</v>
      </c>
      <c r="AU685" s="750">
        <f t="shared" si="25"/>
        <v>0</v>
      </c>
      <c r="AV685" s="752" t="str">
        <f t="shared" si="24"/>
        <v xml:space="preserve"> </v>
      </c>
      <c r="AW685" s="72"/>
      <c r="AX685" s="72"/>
      <c r="AY685" s="72"/>
      <c r="AZ685" s="72"/>
      <c r="BA685" s="72"/>
      <c r="BB685" s="72"/>
      <c r="BC685" s="958" t="s">
        <v>447</v>
      </c>
      <c r="BD685" s="957">
        <v>1224</v>
      </c>
      <c r="BE685" s="957">
        <v>1312</v>
      </c>
      <c r="BF685" s="957">
        <v>1574</v>
      </c>
      <c r="BG685" s="957">
        <v>1816</v>
      </c>
      <c r="BH685" s="957">
        <v>2026</v>
      </c>
      <c r="BI685" s="957">
        <v>2236</v>
      </c>
      <c r="BK685" s="72"/>
      <c r="BL685" s="72"/>
      <c r="BM685" s="72"/>
      <c r="BN685" s="72"/>
      <c r="BO685" s="72"/>
      <c r="BP685" s="72"/>
      <c r="BQ685" s="72"/>
      <c r="BR685" s="72"/>
      <c r="BS685" s="72"/>
      <c r="BT685" s="72"/>
      <c r="BU685" s="72"/>
      <c r="BV685" s="72"/>
      <c r="BW685" s="72"/>
      <c r="BX685" s="72"/>
      <c r="BY685" s="72"/>
      <c r="BZ685" s="72"/>
      <c r="CA685" s="72"/>
      <c r="CB685" s="72"/>
      <c r="CC685" s="72"/>
      <c r="CD685" s="72"/>
      <c r="CE685" s="72"/>
      <c r="CF685" s="72"/>
      <c r="CG685" s="72"/>
      <c r="CH685" s="72"/>
      <c r="CI685" s="72"/>
      <c r="CJ685" s="72"/>
      <c r="CK685" s="72"/>
      <c r="CL685" s="72"/>
      <c r="CM685" s="72"/>
      <c r="CN685" s="72"/>
      <c r="CO685" s="72"/>
      <c r="CP685" s="72"/>
    </row>
    <row r="686" spans="1:94" ht="12.75">
      <c r="B686" s="63"/>
      <c r="C686" s="63"/>
      <c r="AM686" s="72"/>
      <c r="AN686" s="75" t="str">
        <f t="shared" si="22"/>
        <v>N/A</v>
      </c>
      <c r="AR686" s="72"/>
      <c r="AS686" s="72"/>
      <c r="AT686" s="738">
        <f t="shared" si="23"/>
        <v>0</v>
      </c>
      <c r="AU686" s="750">
        <f t="shared" si="25"/>
        <v>0</v>
      </c>
      <c r="AV686" s="752" t="str">
        <f t="shared" si="24"/>
        <v xml:space="preserve"> </v>
      </c>
      <c r="AW686" s="72"/>
      <c r="AX686" s="72"/>
      <c r="AY686" s="72"/>
      <c r="AZ686" s="72"/>
      <c r="BA686" s="72"/>
      <c r="BB686" s="72"/>
      <c r="BC686" s="958" t="s">
        <v>448</v>
      </c>
      <c r="BD686" s="957">
        <v>1224</v>
      </c>
      <c r="BE686" s="957">
        <v>1312</v>
      </c>
      <c r="BF686" s="957">
        <v>1574</v>
      </c>
      <c r="BG686" s="957">
        <v>1816</v>
      </c>
      <c r="BH686" s="957">
        <v>2026</v>
      </c>
      <c r="BI686" s="957">
        <v>2236</v>
      </c>
      <c r="BK686" s="72"/>
      <c r="BL686" s="72"/>
      <c r="BM686" s="72"/>
      <c r="BN686" s="72"/>
      <c r="BO686" s="72"/>
      <c r="BP686" s="72"/>
      <c r="BQ686" s="72"/>
      <c r="BR686" s="72"/>
      <c r="BS686" s="72"/>
      <c r="BT686" s="72"/>
      <c r="BU686" s="72"/>
      <c r="BV686" s="72"/>
      <c r="BW686" s="72"/>
      <c r="BX686" s="72"/>
      <c r="BY686" s="72"/>
      <c r="BZ686" s="72"/>
      <c r="CA686" s="72"/>
      <c r="CB686" s="72"/>
      <c r="CC686" s="72"/>
      <c r="CD686" s="72"/>
      <c r="CE686" s="72"/>
      <c r="CF686" s="72"/>
      <c r="CG686" s="72"/>
      <c r="CH686" s="72"/>
      <c r="CI686" s="72"/>
      <c r="CJ686" s="72"/>
      <c r="CK686" s="72"/>
      <c r="CL686" s="72"/>
      <c r="CM686" s="72"/>
      <c r="CN686" s="72"/>
      <c r="CO686" s="72"/>
      <c r="CP686" s="72"/>
    </row>
    <row r="687" spans="1:94" ht="12.75">
      <c r="A687" s="8"/>
      <c r="B687" s="1761" t="s">
        <v>59</v>
      </c>
      <c r="C687" s="1762"/>
      <c r="D687" s="1762"/>
      <c r="E687" s="1762"/>
      <c r="F687" s="1763"/>
      <c r="G687" s="1761" t="s">
        <v>285</v>
      </c>
      <c r="H687" s="1762"/>
      <c r="I687" s="1762"/>
      <c r="J687" s="1763"/>
      <c r="K687" s="1761" t="s">
        <v>663</v>
      </c>
      <c r="L687" s="1762"/>
      <c r="M687" s="1762"/>
      <c r="N687" s="1762"/>
      <c r="O687" s="1763"/>
      <c r="P687" s="1761" t="s">
        <v>286</v>
      </c>
      <c r="Q687" s="1762"/>
      <c r="R687" s="1762"/>
      <c r="S687" s="1762"/>
      <c r="T687" s="1763"/>
      <c r="U687" s="1761" t="s">
        <v>287</v>
      </c>
      <c r="V687" s="1762"/>
      <c r="W687" s="1762"/>
      <c r="X687" s="1763"/>
      <c r="Y687" s="1761" t="s">
        <v>288</v>
      </c>
      <c r="Z687" s="1762"/>
      <c r="AA687" s="1762"/>
      <c r="AB687" s="1762"/>
      <c r="AC687" s="1763"/>
      <c r="AD687" s="1761" t="s">
        <v>336</v>
      </c>
      <c r="AE687" s="1762"/>
      <c r="AF687" s="1762"/>
      <c r="AG687" s="1762"/>
      <c r="AH687" s="1763"/>
      <c r="AI687" s="1761" t="s">
        <v>337</v>
      </c>
      <c r="AJ687" s="1762"/>
      <c r="AK687" s="1763"/>
      <c r="AM687" s="72"/>
      <c r="AN687" s="75" t="str">
        <f t="shared" si="22"/>
        <v>N/A</v>
      </c>
      <c r="AO687" s="72"/>
      <c r="AP687" s="72"/>
      <c r="AQ687" s="72"/>
      <c r="AR687" s="72"/>
      <c r="AS687" s="72"/>
      <c r="AT687" s="738">
        <f t="shared" si="23"/>
        <v>0</v>
      </c>
      <c r="AU687" s="750">
        <f t="shared" si="25"/>
        <v>0</v>
      </c>
      <c r="AV687" s="752" t="str">
        <f t="shared" si="24"/>
        <v xml:space="preserve"> </v>
      </c>
      <c r="AW687" s="72"/>
      <c r="AX687" s="72"/>
      <c r="AY687" s="72"/>
      <c r="AZ687" s="72"/>
      <c r="BA687" s="72"/>
      <c r="BB687" s="72"/>
      <c r="BC687" s="958" t="s">
        <v>449</v>
      </c>
      <c r="BD687" s="957">
        <v>1314</v>
      </c>
      <c r="BE687" s="957">
        <v>1408</v>
      </c>
      <c r="BF687" s="957">
        <v>1690</v>
      </c>
      <c r="BG687" s="957">
        <v>1952</v>
      </c>
      <c r="BH687" s="957">
        <v>2180</v>
      </c>
      <c r="BI687" s="957">
        <v>2404</v>
      </c>
      <c r="BK687" s="72"/>
      <c r="BL687" s="72"/>
      <c r="BM687" s="72"/>
      <c r="BN687" s="72"/>
      <c r="BO687" s="72"/>
      <c r="BP687" s="72"/>
      <c r="BQ687" s="72"/>
      <c r="BR687" s="72"/>
      <c r="BS687" s="72"/>
      <c r="BT687" s="72"/>
      <c r="BU687" s="72"/>
      <c r="BV687" s="72"/>
      <c r="BW687" s="72"/>
      <c r="BX687" s="72"/>
      <c r="BY687" s="72"/>
      <c r="BZ687" s="72"/>
      <c r="CA687" s="72"/>
      <c r="CB687" s="72"/>
      <c r="CC687" s="72"/>
      <c r="CD687" s="72"/>
      <c r="CE687" s="72"/>
      <c r="CF687" s="72"/>
      <c r="CG687" s="72"/>
      <c r="CH687" s="72"/>
      <c r="CI687" s="72"/>
      <c r="CJ687" s="72"/>
      <c r="CK687" s="72"/>
      <c r="CL687" s="72"/>
      <c r="CM687" s="72"/>
      <c r="CN687" s="72"/>
      <c r="CO687" s="72"/>
      <c r="CP687" s="72"/>
    </row>
    <row r="688" spans="1:94" ht="12.75">
      <c r="A688" s="8"/>
      <c r="B688" s="1764"/>
      <c r="C688" s="1765"/>
      <c r="D688" s="1765"/>
      <c r="E688" s="1765"/>
      <c r="F688" s="1766"/>
      <c r="G688" s="1764"/>
      <c r="H688" s="1765"/>
      <c r="I688" s="1765"/>
      <c r="J688" s="1766"/>
      <c r="K688" s="1764"/>
      <c r="L688" s="1765"/>
      <c r="M688" s="1765"/>
      <c r="N688" s="1765"/>
      <c r="O688" s="1766"/>
      <c r="P688" s="1764"/>
      <c r="Q688" s="1765"/>
      <c r="R688" s="1765"/>
      <c r="S688" s="1765"/>
      <c r="T688" s="1766"/>
      <c r="U688" s="1764"/>
      <c r="V688" s="1765"/>
      <c r="W688" s="1765"/>
      <c r="X688" s="1766"/>
      <c r="Y688" s="1764"/>
      <c r="Z688" s="1765"/>
      <c r="AA688" s="1765"/>
      <c r="AB688" s="1765"/>
      <c r="AC688" s="1766"/>
      <c r="AD688" s="1764"/>
      <c r="AE688" s="1765"/>
      <c r="AF688" s="1765"/>
      <c r="AG688" s="1765"/>
      <c r="AH688" s="1766"/>
      <c r="AI688" s="1764"/>
      <c r="AJ688" s="1765"/>
      <c r="AK688" s="1766"/>
      <c r="AL688" s="75"/>
      <c r="AM688" s="72"/>
      <c r="AN688" s="75" t="str">
        <f t="shared" si="22"/>
        <v>N/A</v>
      </c>
      <c r="AO688" s="72"/>
      <c r="AP688" s="72"/>
      <c r="AQ688" s="72"/>
      <c r="AR688" s="72"/>
      <c r="AS688" s="72"/>
      <c r="AT688" s="738">
        <f t="shared" si="23"/>
        <v>0</v>
      </c>
      <c r="AU688" s="750">
        <f t="shared" si="25"/>
        <v>0</v>
      </c>
      <c r="AV688" s="752" t="str">
        <f t="shared" si="24"/>
        <v xml:space="preserve"> </v>
      </c>
      <c r="AW688" s="72"/>
      <c r="AX688" s="72"/>
      <c r="AY688" s="72"/>
      <c r="AZ688" s="72"/>
      <c r="BA688" s="72"/>
      <c r="BB688" s="72"/>
      <c r="BC688" s="958" t="s">
        <v>450</v>
      </c>
      <c r="BD688" s="957">
        <v>1224</v>
      </c>
      <c r="BE688" s="957">
        <v>1312</v>
      </c>
      <c r="BF688" s="957">
        <v>1574</v>
      </c>
      <c r="BG688" s="957">
        <v>1816</v>
      </c>
      <c r="BH688" s="957">
        <v>2026</v>
      </c>
      <c r="BI688" s="957">
        <v>2236</v>
      </c>
      <c r="BK688" s="72"/>
      <c r="BL688" s="72"/>
      <c r="BM688" s="72"/>
      <c r="BN688" s="72"/>
      <c r="BO688" s="72"/>
      <c r="BP688" s="72"/>
      <c r="BQ688" s="72"/>
      <c r="BR688" s="72"/>
      <c r="BS688" s="72"/>
      <c r="BT688" s="72"/>
      <c r="BU688" s="72"/>
      <c r="BV688" s="72"/>
      <c r="BW688" s="72"/>
      <c r="BX688" s="72"/>
      <c r="BY688" s="72"/>
      <c r="BZ688" s="72"/>
      <c r="CA688" s="72"/>
      <c r="CB688" s="72"/>
      <c r="CC688" s="72"/>
      <c r="CD688" s="72"/>
      <c r="CE688" s="72"/>
      <c r="CF688" s="72"/>
      <c r="CG688" s="72"/>
      <c r="CH688" s="72"/>
      <c r="CI688" s="72"/>
      <c r="CJ688" s="72"/>
      <c r="CK688" s="72"/>
      <c r="CL688" s="72"/>
      <c r="CM688" s="72"/>
      <c r="CN688" s="72"/>
      <c r="CO688" s="72"/>
      <c r="CP688" s="72"/>
    </row>
    <row r="689" spans="1:95" ht="12.75">
      <c r="A689" s="8"/>
      <c r="B689" s="1764"/>
      <c r="C689" s="1765"/>
      <c r="D689" s="1765"/>
      <c r="E689" s="1765"/>
      <c r="F689" s="1766"/>
      <c r="G689" s="1764"/>
      <c r="H689" s="1765"/>
      <c r="I689" s="1765"/>
      <c r="J689" s="1766"/>
      <c r="K689" s="1764"/>
      <c r="L689" s="1765"/>
      <c r="M689" s="1765"/>
      <c r="N689" s="1765"/>
      <c r="O689" s="1766"/>
      <c r="P689" s="1764"/>
      <c r="Q689" s="1765"/>
      <c r="R689" s="1765"/>
      <c r="S689" s="1765"/>
      <c r="T689" s="1766"/>
      <c r="U689" s="1764"/>
      <c r="V689" s="1765"/>
      <c r="W689" s="1765"/>
      <c r="X689" s="1766"/>
      <c r="Y689" s="1764"/>
      <c r="Z689" s="1765"/>
      <c r="AA689" s="1765"/>
      <c r="AB689" s="1765"/>
      <c r="AC689" s="1766"/>
      <c r="AD689" s="1764"/>
      <c r="AE689" s="1765"/>
      <c r="AF689" s="1765"/>
      <c r="AG689" s="1765"/>
      <c r="AH689" s="1766"/>
      <c r="AI689" s="1764"/>
      <c r="AJ689" s="1765"/>
      <c r="AK689" s="1766"/>
      <c r="AL689" s="75"/>
      <c r="AM689" s="72"/>
      <c r="AN689" s="75" t="str">
        <f t="shared" si="22"/>
        <v>N/A</v>
      </c>
      <c r="AO689" s="72"/>
      <c r="AP689" s="72"/>
      <c r="AQ689" s="72"/>
      <c r="AR689" s="72"/>
      <c r="AS689" s="72"/>
      <c r="AT689" s="738">
        <f t="shared" si="23"/>
        <v>0</v>
      </c>
      <c r="AU689" s="750">
        <f t="shared" si="25"/>
        <v>0</v>
      </c>
      <c r="AV689" s="752" t="str">
        <f t="shared" si="24"/>
        <v xml:space="preserve"> </v>
      </c>
      <c r="AW689" s="72"/>
      <c r="AX689" s="72"/>
      <c r="AY689" s="72"/>
      <c r="AZ689" s="72"/>
      <c r="BA689" s="72"/>
      <c r="BB689" s="72"/>
      <c r="BC689" s="958" t="s">
        <v>451</v>
      </c>
      <c r="BD689" s="957">
        <v>1224</v>
      </c>
      <c r="BE689" s="957">
        <v>1312</v>
      </c>
      <c r="BF689" s="957">
        <v>1574</v>
      </c>
      <c r="BG689" s="957">
        <v>1816</v>
      </c>
      <c r="BH689" s="957">
        <v>2026</v>
      </c>
      <c r="BI689" s="957">
        <v>2236</v>
      </c>
      <c r="BK689" s="72"/>
      <c r="BL689" s="72"/>
      <c r="BM689" s="72"/>
      <c r="BN689" s="72"/>
      <c r="BO689" s="72"/>
      <c r="BP689" s="72"/>
      <c r="BQ689" s="72"/>
      <c r="BR689" s="72"/>
      <c r="BS689" s="72"/>
      <c r="BT689" s="72"/>
      <c r="BU689" s="72"/>
      <c r="BV689" s="72"/>
      <c r="BW689" s="72"/>
      <c r="BX689" s="72"/>
      <c r="BY689" s="72"/>
      <c r="BZ689" s="72"/>
      <c r="CA689" s="72"/>
      <c r="CB689" s="72"/>
      <c r="CC689" s="72"/>
      <c r="CD689" s="72"/>
      <c r="CE689" s="72"/>
      <c r="CF689" s="72"/>
      <c r="CG689" s="72"/>
      <c r="CH689" s="72"/>
      <c r="CI689" s="72"/>
      <c r="CJ689" s="72"/>
      <c r="CK689" s="72"/>
      <c r="CL689" s="72"/>
      <c r="CM689" s="72"/>
      <c r="CN689" s="72"/>
      <c r="CO689" s="72"/>
      <c r="CP689" s="72"/>
    </row>
    <row r="690" spans="1:95" ht="12.75">
      <c r="A690" s="8"/>
      <c r="B690" s="1767"/>
      <c r="C690" s="1768"/>
      <c r="D690" s="1768"/>
      <c r="E690" s="1768"/>
      <c r="F690" s="1769"/>
      <c r="G690" s="1767"/>
      <c r="H690" s="1768"/>
      <c r="I690" s="1768"/>
      <c r="J690" s="1769"/>
      <c r="K690" s="1767"/>
      <c r="L690" s="1768"/>
      <c r="M690" s="1768"/>
      <c r="N690" s="1768"/>
      <c r="O690" s="1769"/>
      <c r="P690" s="1767"/>
      <c r="Q690" s="1768"/>
      <c r="R690" s="1768"/>
      <c r="S690" s="1768"/>
      <c r="T690" s="1769"/>
      <c r="U690" s="1767"/>
      <c r="V690" s="1768"/>
      <c r="W690" s="1768"/>
      <c r="X690" s="1769"/>
      <c r="Y690" s="1767"/>
      <c r="Z690" s="1768"/>
      <c r="AA690" s="1768"/>
      <c r="AB690" s="1768"/>
      <c r="AC690" s="1769"/>
      <c r="AD690" s="1767"/>
      <c r="AE690" s="1768"/>
      <c r="AF690" s="1768"/>
      <c r="AG690" s="1768"/>
      <c r="AH690" s="1769"/>
      <c r="AI690" s="1767"/>
      <c r="AJ690" s="1768"/>
      <c r="AK690" s="1769"/>
      <c r="AL690" s="75"/>
      <c r="AM690" s="72"/>
      <c r="AN690" s="75" t="str">
        <f t="shared" si="22"/>
        <v>N/A</v>
      </c>
      <c r="AO690" s="72"/>
      <c r="AP690" s="72"/>
      <c r="AQ690" s="72"/>
      <c r="AR690" s="72"/>
      <c r="AS690" s="72"/>
      <c r="AT690" s="738">
        <f t="shared" si="23"/>
        <v>0</v>
      </c>
      <c r="AU690" s="750">
        <f t="shared" si="25"/>
        <v>0</v>
      </c>
      <c r="AV690" s="752" t="str">
        <f t="shared" si="24"/>
        <v xml:space="preserve"> </v>
      </c>
      <c r="AW690" s="72"/>
      <c r="AX690" s="72"/>
      <c r="AY690" s="72"/>
      <c r="AZ690" s="72"/>
      <c r="BA690" s="72"/>
      <c r="BB690" s="72"/>
      <c r="BC690" s="958" t="s">
        <v>452</v>
      </c>
      <c r="BD690" s="957">
        <v>1224</v>
      </c>
      <c r="BE690" s="957">
        <v>1312</v>
      </c>
      <c r="BF690" s="957">
        <v>1574</v>
      </c>
      <c r="BG690" s="957">
        <v>1816</v>
      </c>
      <c r="BH690" s="957">
        <v>2026</v>
      </c>
      <c r="BI690" s="957">
        <v>2236</v>
      </c>
      <c r="BK690" s="72"/>
      <c r="BL690" s="72"/>
      <c r="BM690" s="72"/>
      <c r="BN690" s="72"/>
      <c r="BO690" s="72"/>
      <c r="BP690" s="72"/>
      <c r="BQ690" s="72"/>
      <c r="BR690" s="72"/>
      <c r="BS690" s="72"/>
      <c r="BT690" s="72"/>
      <c r="BU690" s="72"/>
      <c r="BV690" s="72"/>
      <c r="BW690" s="72"/>
      <c r="BX690" s="72"/>
      <c r="BY690" s="72"/>
      <c r="BZ690" s="72"/>
      <c r="CA690" s="72"/>
      <c r="CB690" s="72"/>
      <c r="CC690" s="72"/>
      <c r="CD690" s="72"/>
      <c r="CE690" s="72"/>
      <c r="CF690" s="72"/>
      <c r="CG690" s="72"/>
      <c r="CH690" s="72"/>
      <c r="CI690" s="72"/>
      <c r="CJ690" s="72"/>
      <c r="CK690" s="72"/>
      <c r="CL690" s="72"/>
      <c r="CM690" s="72"/>
      <c r="CN690" s="72"/>
      <c r="CO690" s="72"/>
      <c r="CP690" s="72"/>
    </row>
    <row r="691" spans="1:95" ht="12.75">
      <c r="A691" s="8"/>
      <c r="B691" s="1670" t="s">
        <v>861</v>
      </c>
      <c r="C691" s="1671"/>
      <c r="D691" s="1671"/>
      <c r="E691" s="1671"/>
      <c r="F691" s="1672"/>
      <c r="G691" s="1758">
        <v>20</v>
      </c>
      <c r="H691" s="1759"/>
      <c r="I691" s="1759"/>
      <c r="J691" s="1760"/>
      <c r="K691" s="1615">
        <v>733</v>
      </c>
      <c r="L691" s="1616"/>
      <c r="M691" s="1616"/>
      <c r="N691" s="1616"/>
      <c r="O691" s="1617"/>
      <c r="P691" s="1618">
        <f t="shared" ref="P691:P715" si="26">G691*K691</f>
        <v>14660</v>
      </c>
      <c r="Q691" s="1619"/>
      <c r="R691" s="1619"/>
      <c r="S691" s="1619"/>
      <c r="T691" s="1620"/>
      <c r="U691" s="1615">
        <v>47</v>
      </c>
      <c r="V691" s="1616"/>
      <c r="W691" s="1616"/>
      <c r="X691" s="1617"/>
      <c r="Y691" s="1618">
        <f>K691+U691</f>
        <v>780</v>
      </c>
      <c r="Z691" s="1619"/>
      <c r="AA691" s="1619"/>
      <c r="AB691" s="1619"/>
      <c r="AC691" s="1620"/>
      <c r="AD691" s="1624">
        <v>0.3</v>
      </c>
      <c r="AE691" s="1625"/>
      <c r="AF691" s="1625"/>
      <c r="AG691" s="1625"/>
      <c r="AH691" s="1626"/>
      <c r="AI691" s="1621">
        <f t="shared" ref="AI691:AI715" si="27">IF($AD691&gt;0,($Y691/$AN674), " ")</f>
        <v>0.3</v>
      </c>
      <c r="AJ691" s="1622"/>
      <c r="AK691" s="1623"/>
      <c r="AL691" s="75"/>
      <c r="AM691" s="72"/>
      <c r="AN691" s="75" t="str">
        <f t="shared" si="22"/>
        <v>N/A</v>
      </c>
      <c r="AO691" s="72"/>
      <c r="AP691" s="72"/>
      <c r="AQ691" s="72"/>
      <c r="AR691" s="72"/>
      <c r="AS691" s="72"/>
      <c r="AT691" s="738">
        <f t="shared" si="23"/>
        <v>0</v>
      </c>
      <c r="AU691" s="750">
        <f t="shared" si="25"/>
        <v>0</v>
      </c>
      <c r="AV691" s="752" t="str">
        <f t="shared" si="24"/>
        <v xml:space="preserve"> </v>
      </c>
      <c r="AW691" s="72"/>
      <c r="AX691" s="72"/>
      <c r="AY691" s="72"/>
      <c r="AZ691" s="72"/>
      <c r="BA691" s="72"/>
      <c r="BB691" s="72"/>
      <c r="BC691" s="958" t="s">
        <v>453</v>
      </c>
      <c r="BD691" s="957">
        <v>1236</v>
      </c>
      <c r="BE691" s="957">
        <v>1326</v>
      </c>
      <c r="BF691" s="957">
        <v>1592</v>
      </c>
      <c r="BG691" s="957">
        <v>1838</v>
      </c>
      <c r="BH691" s="957">
        <v>2052</v>
      </c>
      <c r="BI691" s="957">
        <v>2262</v>
      </c>
      <c r="BK691" s="72"/>
      <c r="BL691" s="72"/>
      <c r="BM691" s="72"/>
      <c r="BN691" s="72"/>
      <c r="BO691" s="72"/>
      <c r="BP691" s="72"/>
      <c r="BQ691" s="72"/>
      <c r="BR691" s="72"/>
      <c r="BS691" s="72"/>
      <c r="BT691" s="72"/>
      <c r="BU691" s="72"/>
      <c r="BV691" s="72"/>
      <c r="BW691" s="72"/>
      <c r="BX691" s="72"/>
      <c r="BY691" s="72"/>
      <c r="BZ691" s="72"/>
      <c r="CA691" s="72"/>
      <c r="CB691" s="72"/>
      <c r="CC691" s="72"/>
      <c r="CD691" s="72"/>
      <c r="CE691" s="72"/>
      <c r="CF691" s="72"/>
      <c r="CG691" s="72"/>
      <c r="CH691" s="72"/>
      <c r="CI691" s="72"/>
      <c r="CJ691" s="72"/>
      <c r="CK691" s="72"/>
      <c r="CL691" s="72"/>
      <c r="CM691" s="72"/>
      <c r="CN691" s="72"/>
      <c r="CO691" s="72"/>
      <c r="CP691" s="72"/>
    </row>
    <row r="692" spans="1:95" ht="12.75">
      <c r="B692" s="1670" t="s">
        <v>861</v>
      </c>
      <c r="C692" s="1671"/>
      <c r="D692" s="1671"/>
      <c r="E692" s="1671"/>
      <c r="F692" s="1672"/>
      <c r="G692" s="1758">
        <v>44</v>
      </c>
      <c r="H692" s="1759"/>
      <c r="I692" s="1759"/>
      <c r="J692" s="1760"/>
      <c r="K692" s="1615">
        <v>1253</v>
      </c>
      <c r="L692" s="1616"/>
      <c r="M692" s="1616"/>
      <c r="N692" s="1616"/>
      <c r="O692" s="1617"/>
      <c r="P692" s="1618">
        <f t="shared" si="26"/>
        <v>55132</v>
      </c>
      <c r="Q692" s="1619"/>
      <c r="R692" s="1619"/>
      <c r="S692" s="1619"/>
      <c r="T692" s="1620"/>
      <c r="U692" s="1615">
        <v>47</v>
      </c>
      <c r="V692" s="1616"/>
      <c r="W692" s="1616"/>
      <c r="X692" s="1617"/>
      <c r="Y692" s="1618">
        <f t="shared" ref="Y692:Y715" si="28">K692+U692</f>
        <v>1300</v>
      </c>
      <c r="Z692" s="1619"/>
      <c r="AA692" s="1619"/>
      <c r="AB692" s="1619"/>
      <c r="AC692" s="1620"/>
      <c r="AD692" s="1624">
        <v>0.5</v>
      </c>
      <c r="AE692" s="1625"/>
      <c r="AF692" s="1625"/>
      <c r="AG692" s="1625"/>
      <c r="AH692" s="1626"/>
      <c r="AI692" s="1621">
        <f t="shared" si="27"/>
        <v>0.5</v>
      </c>
      <c r="AJ692" s="1622"/>
      <c r="AK692" s="1623"/>
      <c r="AL692" s="75"/>
      <c r="AM692" s="72"/>
      <c r="AN692" s="75" t="str">
        <f t="shared" si="22"/>
        <v>N/A</v>
      </c>
      <c r="AO692" s="72"/>
      <c r="AP692" s="72"/>
      <c r="AQ692" s="72"/>
      <c r="AR692" s="72"/>
      <c r="AS692" s="72"/>
      <c r="AT692" s="738">
        <f t="shared" si="23"/>
        <v>0</v>
      </c>
      <c r="AU692" s="750">
        <f t="shared" si="25"/>
        <v>0</v>
      </c>
      <c r="AV692" s="752" t="str">
        <f t="shared" si="24"/>
        <v xml:space="preserve"> </v>
      </c>
      <c r="AW692" s="72"/>
      <c r="AX692" s="72"/>
      <c r="AY692" s="72"/>
      <c r="AZ692" s="72"/>
      <c r="BA692" s="72"/>
      <c r="BB692" s="72"/>
      <c r="BC692" s="958" t="s">
        <v>454</v>
      </c>
      <c r="BD692" s="957">
        <v>1972</v>
      </c>
      <c r="BE692" s="957">
        <v>2112</v>
      </c>
      <c r="BF692" s="957">
        <v>2534</v>
      </c>
      <c r="BG692" s="957">
        <v>2928</v>
      </c>
      <c r="BH692" s="957">
        <v>3266</v>
      </c>
      <c r="BI692" s="957">
        <v>3604</v>
      </c>
      <c r="BK692" s="72"/>
      <c r="BL692" s="72"/>
      <c r="BM692" s="72"/>
      <c r="BN692" s="72"/>
      <c r="BO692" s="72"/>
      <c r="BP692" s="72"/>
      <c r="BQ692" s="72"/>
      <c r="BR692" s="72"/>
      <c r="BS692" s="72"/>
      <c r="BT692" s="72"/>
      <c r="BU692" s="72"/>
      <c r="BV692" s="72"/>
      <c r="BW692" s="72"/>
      <c r="BX692" s="72"/>
      <c r="BY692" s="72"/>
      <c r="BZ692" s="72"/>
      <c r="CA692" s="72"/>
      <c r="CB692" s="72"/>
      <c r="CC692" s="72"/>
      <c r="CD692" s="72"/>
      <c r="CE692" s="72"/>
      <c r="CF692" s="72"/>
      <c r="CG692" s="72"/>
      <c r="CH692" s="72"/>
      <c r="CI692" s="72"/>
      <c r="CJ692" s="72"/>
      <c r="CK692" s="72"/>
      <c r="CL692" s="72"/>
      <c r="CM692" s="72"/>
      <c r="CN692" s="72"/>
      <c r="CO692" s="72"/>
      <c r="CP692" s="72"/>
    </row>
    <row r="693" spans="1:95" ht="12.75">
      <c r="B693" s="1670" t="s">
        <v>861</v>
      </c>
      <c r="C693" s="1671"/>
      <c r="D693" s="1671"/>
      <c r="E693" s="1671"/>
      <c r="F693" s="1672"/>
      <c r="G693" s="1758">
        <v>22</v>
      </c>
      <c r="H693" s="1759"/>
      <c r="I693" s="1759"/>
      <c r="J693" s="1760"/>
      <c r="K693" s="1615">
        <v>1513</v>
      </c>
      <c r="L693" s="1616"/>
      <c r="M693" s="1616"/>
      <c r="N693" s="1616"/>
      <c r="O693" s="1617"/>
      <c r="P693" s="1618">
        <f t="shared" si="26"/>
        <v>33286</v>
      </c>
      <c r="Q693" s="1619"/>
      <c r="R693" s="1619"/>
      <c r="S693" s="1619"/>
      <c r="T693" s="1620"/>
      <c r="U693" s="1615">
        <v>47</v>
      </c>
      <c r="V693" s="1616"/>
      <c r="W693" s="1616"/>
      <c r="X693" s="1617"/>
      <c r="Y693" s="1618">
        <f t="shared" si="28"/>
        <v>1560</v>
      </c>
      <c r="Z693" s="1619"/>
      <c r="AA693" s="1619"/>
      <c r="AB693" s="1619"/>
      <c r="AC693" s="1620"/>
      <c r="AD693" s="1624">
        <v>0.6</v>
      </c>
      <c r="AE693" s="1625"/>
      <c r="AF693" s="1625"/>
      <c r="AG693" s="1625"/>
      <c r="AH693" s="1626"/>
      <c r="AI693" s="1621">
        <f t="shared" si="27"/>
        <v>0.6</v>
      </c>
      <c r="AJ693" s="1622"/>
      <c r="AK693" s="1623"/>
      <c r="AL693" s="75"/>
      <c r="AM693" s="72"/>
      <c r="AN693" s="75" t="str">
        <f t="shared" si="22"/>
        <v>N/A</v>
      </c>
      <c r="AO693" s="72"/>
      <c r="AP693" s="72"/>
      <c r="AQ693" s="72"/>
      <c r="AR693" s="72"/>
      <c r="AS693" s="72"/>
      <c r="AT693" s="738">
        <f t="shared" si="23"/>
        <v>0</v>
      </c>
      <c r="AU693" s="750">
        <f t="shared" si="25"/>
        <v>0</v>
      </c>
      <c r="AV693" s="752" t="str">
        <f t="shared" si="24"/>
        <v xml:space="preserve"> </v>
      </c>
      <c r="AW693" s="72"/>
      <c r="AX693" s="72"/>
      <c r="AY693" s="72"/>
      <c r="AZ693" s="72"/>
      <c r="BA693" s="72"/>
      <c r="BB693" s="72"/>
      <c r="BC693" s="958" t="s">
        <v>455</v>
      </c>
      <c r="BD693" s="957">
        <v>1224</v>
      </c>
      <c r="BE693" s="957">
        <v>1312</v>
      </c>
      <c r="BF693" s="957">
        <v>1574</v>
      </c>
      <c r="BG693" s="957">
        <v>1816</v>
      </c>
      <c r="BH693" s="957">
        <v>2026</v>
      </c>
      <c r="BI693" s="957">
        <v>2236</v>
      </c>
      <c r="BK693" s="72"/>
      <c r="BL693" s="72"/>
      <c r="BM693" s="72"/>
      <c r="BN693" s="72"/>
      <c r="BO693" s="72"/>
      <c r="BP693" s="72"/>
      <c r="BQ693" s="72"/>
      <c r="BR693" s="72"/>
      <c r="BS693" s="72"/>
      <c r="BT693" s="72"/>
      <c r="BU693" s="72"/>
      <c r="BV693" s="72"/>
      <c r="BW693" s="72"/>
      <c r="BX693" s="72"/>
      <c r="BY693" s="72"/>
      <c r="BZ693" s="72"/>
      <c r="CA693" s="72"/>
      <c r="CB693" s="72"/>
      <c r="CC693" s="72"/>
      <c r="CD693" s="72"/>
      <c r="CE693" s="72"/>
      <c r="CF693" s="72"/>
      <c r="CG693" s="72"/>
      <c r="CH693" s="72"/>
      <c r="CI693" s="72"/>
      <c r="CJ693" s="72"/>
      <c r="CK693" s="72"/>
      <c r="CL693" s="72"/>
      <c r="CM693" s="72"/>
      <c r="CN693" s="72"/>
      <c r="CO693" s="72"/>
      <c r="CP693" s="72"/>
    </row>
    <row r="694" spans="1:95" ht="12.75">
      <c r="B694" s="1670" t="s">
        <v>862</v>
      </c>
      <c r="C694" s="1671"/>
      <c r="D694" s="1671"/>
      <c r="E694" s="1671"/>
      <c r="F694" s="1672"/>
      <c r="G694" s="1758">
        <v>3</v>
      </c>
      <c r="H694" s="1759"/>
      <c r="I694" s="1759"/>
      <c r="J694" s="1760"/>
      <c r="K694" s="1615">
        <v>842.6</v>
      </c>
      <c r="L694" s="1616"/>
      <c r="M694" s="1616"/>
      <c r="N694" s="1616"/>
      <c r="O694" s="1617"/>
      <c r="P694" s="1618">
        <f t="shared" si="26"/>
        <v>2527.8000000000002</v>
      </c>
      <c r="Q694" s="1619"/>
      <c r="R694" s="1619"/>
      <c r="S694" s="1619"/>
      <c r="T694" s="1620"/>
      <c r="U694" s="1615">
        <v>58</v>
      </c>
      <c r="V694" s="1616"/>
      <c r="W694" s="1616"/>
      <c r="X694" s="1617"/>
      <c r="Y694" s="1618">
        <f t="shared" si="28"/>
        <v>900.6</v>
      </c>
      <c r="Z694" s="1619"/>
      <c r="AA694" s="1619"/>
      <c r="AB694" s="1619"/>
      <c r="AC694" s="1620"/>
      <c r="AD694" s="1624">
        <v>0.3</v>
      </c>
      <c r="AE694" s="1625"/>
      <c r="AF694" s="1625"/>
      <c r="AG694" s="1625"/>
      <c r="AH694" s="1626"/>
      <c r="AI694" s="1621">
        <f t="shared" si="27"/>
        <v>0.3</v>
      </c>
      <c r="AJ694" s="1622"/>
      <c r="AK694" s="1623"/>
      <c r="AL694" s="75"/>
      <c r="AM694" s="72"/>
      <c r="AN694" s="75" t="str">
        <f t="shared" si="22"/>
        <v>N/A</v>
      </c>
      <c r="AO694" s="72"/>
      <c r="AP694" s="72"/>
      <c r="AQ694" s="72"/>
      <c r="AR694" s="72"/>
      <c r="AS694" s="72"/>
      <c r="AT694" s="738">
        <f t="shared" si="23"/>
        <v>0</v>
      </c>
      <c r="AU694" s="750">
        <f t="shared" si="25"/>
        <v>0</v>
      </c>
      <c r="AV694" s="752" t="str">
        <f t="shared" si="24"/>
        <v xml:space="preserve"> </v>
      </c>
      <c r="AW694" s="72"/>
      <c r="AX694" s="72"/>
      <c r="AY694" s="72"/>
      <c r="AZ694" s="72"/>
      <c r="BA694" s="72"/>
      <c r="BB694" s="72"/>
      <c r="BC694" s="958" t="s">
        <v>456</v>
      </c>
      <c r="BD694" s="957">
        <v>3044</v>
      </c>
      <c r="BE694" s="957">
        <v>3262</v>
      </c>
      <c r="BF694" s="957">
        <v>3914</v>
      </c>
      <c r="BG694" s="957">
        <v>4524</v>
      </c>
      <c r="BH694" s="957">
        <v>5046</v>
      </c>
      <c r="BI694" s="957">
        <v>5568</v>
      </c>
      <c r="BK694" s="72"/>
      <c r="BL694" s="72"/>
      <c r="BM694" s="72"/>
      <c r="BN694" s="72"/>
      <c r="BO694" s="72"/>
      <c r="BP694" s="72"/>
      <c r="BQ694" s="72"/>
      <c r="BR694" s="72"/>
      <c r="BS694" s="72"/>
      <c r="BT694" s="72"/>
      <c r="BU694" s="72"/>
      <c r="BV694" s="72"/>
      <c r="BW694" s="72"/>
      <c r="BX694" s="72"/>
      <c r="BY694" s="72"/>
      <c r="BZ694" s="72"/>
      <c r="CA694" s="72"/>
      <c r="CB694" s="72"/>
      <c r="CC694" s="72"/>
      <c r="CD694" s="72"/>
      <c r="CE694" s="72"/>
      <c r="CF694" s="72"/>
      <c r="CG694" s="72"/>
      <c r="CH694" s="72"/>
      <c r="CI694" s="72"/>
      <c r="CJ694" s="72"/>
      <c r="CK694" s="72"/>
      <c r="CL694" s="72"/>
      <c r="CM694" s="72"/>
      <c r="CN694" s="72"/>
      <c r="CO694" s="72"/>
      <c r="CP694" s="72"/>
    </row>
    <row r="695" spans="1:95" ht="12.75">
      <c r="B695" s="1670" t="s">
        <v>862</v>
      </c>
      <c r="C695" s="1671"/>
      <c r="D695" s="1671"/>
      <c r="E695" s="1671"/>
      <c r="F695" s="1672"/>
      <c r="G695" s="1758">
        <v>3</v>
      </c>
      <c r="H695" s="1759"/>
      <c r="I695" s="1759"/>
      <c r="J695" s="1760"/>
      <c r="K695" s="1615">
        <v>1443</v>
      </c>
      <c r="L695" s="1616"/>
      <c r="M695" s="1616"/>
      <c r="N695" s="1616"/>
      <c r="O695" s="1617"/>
      <c r="P695" s="1618">
        <f t="shared" si="26"/>
        <v>4329</v>
      </c>
      <c r="Q695" s="1619"/>
      <c r="R695" s="1619"/>
      <c r="S695" s="1619"/>
      <c r="T695" s="1620"/>
      <c r="U695" s="1615">
        <v>58</v>
      </c>
      <c r="V695" s="1616"/>
      <c r="W695" s="1616"/>
      <c r="X695" s="1617"/>
      <c r="Y695" s="1618">
        <f t="shared" si="28"/>
        <v>1501</v>
      </c>
      <c r="Z695" s="1619"/>
      <c r="AA695" s="1619"/>
      <c r="AB695" s="1619"/>
      <c r="AC695" s="1620"/>
      <c r="AD695" s="1624">
        <v>0.5</v>
      </c>
      <c r="AE695" s="1625"/>
      <c r="AF695" s="1625"/>
      <c r="AG695" s="1625"/>
      <c r="AH695" s="1626"/>
      <c r="AI695" s="1621">
        <f t="shared" si="27"/>
        <v>0.5</v>
      </c>
      <c r="AJ695" s="1622"/>
      <c r="AK695" s="1623"/>
      <c r="AL695" s="72"/>
      <c r="AM695" s="72"/>
      <c r="AN695" s="75" t="str">
        <f t="shared" si="22"/>
        <v>N/A</v>
      </c>
      <c r="AO695" s="72"/>
      <c r="AP695" s="72"/>
      <c r="AQ695" s="72"/>
      <c r="AR695" s="72"/>
      <c r="AS695" s="72"/>
      <c r="AT695" s="738">
        <f t="shared" si="23"/>
        <v>0</v>
      </c>
      <c r="AU695" s="750">
        <f t="shared" si="25"/>
        <v>0</v>
      </c>
      <c r="AV695" s="752" t="str">
        <f t="shared" si="24"/>
        <v xml:space="preserve"> </v>
      </c>
      <c r="AW695" s="72"/>
      <c r="AX695" s="72"/>
      <c r="AY695" s="72"/>
      <c r="AZ695" s="72"/>
      <c r="BA695" s="72"/>
      <c r="BB695" s="72"/>
      <c r="BC695" s="958" t="s">
        <v>457</v>
      </c>
      <c r="BD695" s="957">
        <v>1224</v>
      </c>
      <c r="BE695" s="957">
        <v>1312</v>
      </c>
      <c r="BF695" s="957">
        <v>1574</v>
      </c>
      <c r="BG695" s="957">
        <v>1816</v>
      </c>
      <c r="BH695" s="957">
        <v>2026</v>
      </c>
      <c r="BI695" s="957">
        <v>2236</v>
      </c>
      <c r="BK695" s="72"/>
      <c r="BL695" s="72"/>
      <c r="BM695" s="72"/>
      <c r="BN695" s="72"/>
      <c r="BO695" s="72"/>
      <c r="BP695" s="72"/>
      <c r="BQ695" s="72"/>
      <c r="BR695" s="72"/>
      <c r="BS695" s="72"/>
      <c r="BT695" s="72"/>
      <c r="BU695" s="72"/>
      <c r="BV695" s="72"/>
      <c r="BW695" s="72"/>
      <c r="BX695" s="72"/>
      <c r="BY695" s="72"/>
      <c r="BZ695" s="72"/>
      <c r="CA695" s="72"/>
      <c r="CB695" s="72"/>
      <c r="CC695" s="72"/>
      <c r="CD695" s="72"/>
      <c r="CE695" s="72"/>
      <c r="CF695" s="72"/>
      <c r="CG695" s="72"/>
      <c r="CH695" s="72"/>
      <c r="CI695" s="72"/>
      <c r="CJ695" s="72"/>
      <c r="CK695" s="72"/>
      <c r="CL695" s="72"/>
      <c r="CM695" s="72"/>
      <c r="CN695" s="72"/>
      <c r="CO695" s="72"/>
      <c r="CP695" s="72"/>
    </row>
    <row r="696" spans="1:95" ht="12.75">
      <c r="B696" s="1670" t="s">
        <v>862</v>
      </c>
      <c r="C696" s="1671"/>
      <c r="D696" s="1671"/>
      <c r="E696" s="1671"/>
      <c r="F696" s="1672"/>
      <c r="G696" s="1758">
        <v>23</v>
      </c>
      <c r="H696" s="1759"/>
      <c r="I696" s="1759"/>
      <c r="J696" s="1760"/>
      <c r="K696" s="1615">
        <v>1743.2</v>
      </c>
      <c r="L696" s="1616"/>
      <c r="M696" s="1616"/>
      <c r="N696" s="1616"/>
      <c r="O696" s="1617"/>
      <c r="P696" s="1618">
        <f t="shared" si="26"/>
        <v>40093.599999999999</v>
      </c>
      <c r="Q696" s="1619"/>
      <c r="R696" s="1619"/>
      <c r="S696" s="1619"/>
      <c r="T696" s="1620"/>
      <c r="U696" s="1615">
        <v>58</v>
      </c>
      <c r="V696" s="1616"/>
      <c r="W696" s="1616"/>
      <c r="X696" s="1617"/>
      <c r="Y696" s="1618">
        <f t="shared" si="28"/>
        <v>1801.2</v>
      </c>
      <c r="Z696" s="1619"/>
      <c r="AA696" s="1619"/>
      <c r="AB696" s="1619"/>
      <c r="AC696" s="1620"/>
      <c r="AD696" s="1624">
        <v>0.6</v>
      </c>
      <c r="AE696" s="1625"/>
      <c r="AF696" s="1625"/>
      <c r="AG696" s="1625"/>
      <c r="AH696" s="1626"/>
      <c r="AI696" s="1621">
        <f t="shared" si="27"/>
        <v>0.6</v>
      </c>
      <c r="AJ696" s="1622"/>
      <c r="AK696" s="1623"/>
      <c r="AL696" s="72"/>
      <c r="AM696" s="72"/>
      <c r="AN696" s="75" t="str">
        <f t="shared" si="22"/>
        <v>N/A</v>
      </c>
      <c r="AO696" s="72"/>
      <c r="AP696" s="72"/>
      <c r="AQ696" s="72"/>
      <c r="AR696" s="72"/>
      <c r="AS696" s="72"/>
      <c r="AT696" s="738">
        <f t="shared" si="23"/>
        <v>0</v>
      </c>
      <c r="AU696" s="750">
        <f t="shared" si="25"/>
        <v>0</v>
      </c>
      <c r="AV696" s="752" t="str">
        <f t="shared" si="24"/>
        <v xml:space="preserve"> </v>
      </c>
      <c r="AW696" s="72"/>
      <c r="AX696" s="72"/>
      <c r="AY696" s="72"/>
      <c r="AZ696" s="72"/>
      <c r="BA696" s="72"/>
      <c r="BB696" s="72"/>
      <c r="BC696" s="958" t="s">
        <v>458</v>
      </c>
      <c r="BD696" s="957">
        <v>1224</v>
      </c>
      <c r="BE696" s="957">
        <v>1312</v>
      </c>
      <c r="BF696" s="957">
        <v>1574</v>
      </c>
      <c r="BG696" s="957">
        <v>1816</v>
      </c>
      <c r="BH696" s="957">
        <v>2026</v>
      </c>
      <c r="BI696" s="957">
        <v>2236</v>
      </c>
      <c r="BK696" s="72"/>
      <c r="BL696" s="72"/>
      <c r="BM696" s="72"/>
      <c r="BN696" s="72"/>
      <c r="BO696" s="72"/>
      <c r="BP696" s="72"/>
      <c r="BQ696" s="72"/>
      <c r="BR696" s="72"/>
      <c r="BS696" s="72"/>
      <c r="BT696" s="72"/>
      <c r="BU696" s="72"/>
      <c r="BV696" s="72"/>
      <c r="BW696" s="72"/>
      <c r="BX696" s="72"/>
      <c r="BY696" s="72"/>
      <c r="BZ696" s="72"/>
      <c r="CA696" s="72"/>
      <c r="CB696" s="72"/>
      <c r="CC696" s="72"/>
      <c r="CD696" s="72"/>
      <c r="CE696" s="72"/>
      <c r="CF696" s="72"/>
      <c r="CG696" s="72"/>
      <c r="CH696" s="72"/>
      <c r="CI696" s="72"/>
      <c r="CJ696" s="72"/>
      <c r="CK696" s="72"/>
      <c r="CL696" s="72"/>
      <c r="CM696" s="72"/>
      <c r="CN696" s="72"/>
      <c r="CO696" s="72"/>
    </row>
    <row r="697" spans="1:95" ht="12.75">
      <c r="B697" s="1670"/>
      <c r="C697" s="1671"/>
      <c r="D697" s="1671"/>
      <c r="E697" s="1671"/>
      <c r="F697" s="1672"/>
      <c r="G697" s="1758"/>
      <c r="H697" s="1759"/>
      <c r="I697" s="1759"/>
      <c r="J697" s="1760"/>
      <c r="K697" s="1615"/>
      <c r="L697" s="1616"/>
      <c r="M697" s="1616"/>
      <c r="N697" s="1616"/>
      <c r="O697" s="1617"/>
      <c r="P697" s="1618">
        <f t="shared" si="26"/>
        <v>0</v>
      </c>
      <c r="Q697" s="1619"/>
      <c r="R697" s="1619"/>
      <c r="S697" s="1619"/>
      <c r="T697" s="1620"/>
      <c r="U697" s="1615"/>
      <c r="V697" s="1616"/>
      <c r="W697" s="1616"/>
      <c r="X697" s="1617"/>
      <c r="Y697" s="1618">
        <f t="shared" si="28"/>
        <v>0</v>
      </c>
      <c r="Z697" s="1619"/>
      <c r="AA697" s="1619"/>
      <c r="AB697" s="1619"/>
      <c r="AC697" s="1620"/>
      <c r="AD697" s="1624"/>
      <c r="AE697" s="1625"/>
      <c r="AF697" s="1625"/>
      <c r="AG697" s="1625"/>
      <c r="AH697" s="1626"/>
      <c r="AI697" s="1621" t="str">
        <f t="shared" si="27"/>
        <v xml:space="preserve"> </v>
      </c>
      <c r="AJ697" s="1622"/>
      <c r="AK697" s="1623"/>
      <c r="AL697" s="72"/>
      <c r="AM697" s="72"/>
      <c r="AN697" s="75" t="str">
        <f t="shared" si="22"/>
        <v>N/A</v>
      </c>
      <c r="AO697" s="72"/>
      <c r="AP697" s="72"/>
      <c r="AQ697" s="72"/>
      <c r="AR697" s="72"/>
      <c r="AS697" s="72"/>
      <c r="AT697" s="738">
        <f t="shared" si="23"/>
        <v>0</v>
      </c>
      <c r="AU697" s="750">
        <f t="shared" si="25"/>
        <v>0</v>
      </c>
      <c r="AV697" s="752" t="str">
        <f t="shared" si="24"/>
        <v xml:space="preserve"> </v>
      </c>
      <c r="AW697" s="72"/>
      <c r="AX697" s="72"/>
      <c r="AY697" s="72"/>
      <c r="AZ697" s="72"/>
      <c r="BA697" s="72"/>
      <c r="BB697" s="72"/>
      <c r="BC697" s="958" t="s">
        <v>459</v>
      </c>
      <c r="BD697" s="957">
        <v>1224</v>
      </c>
      <c r="BE697" s="957">
        <v>1312</v>
      </c>
      <c r="BF697" s="957">
        <v>1574</v>
      </c>
      <c r="BG697" s="957">
        <v>1816</v>
      </c>
      <c r="BH697" s="957">
        <v>2026</v>
      </c>
      <c r="BI697" s="957">
        <v>2236</v>
      </c>
      <c r="BK697" s="72"/>
      <c r="BL697" s="72"/>
      <c r="BM697" s="72"/>
      <c r="BN697" s="72"/>
      <c r="BO697" s="72"/>
      <c r="BP697" s="72"/>
      <c r="BQ697" s="72"/>
      <c r="BR697" s="72"/>
      <c r="BS697" s="72"/>
      <c r="BT697" s="72"/>
      <c r="BU697" s="72"/>
      <c r="BV697" s="72"/>
      <c r="BW697" s="72"/>
      <c r="BX697" s="72"/>
      <c r="BY697" s="72"/>
      <c r="BZ697" s="72"/>
      <c r="CA697" s="72"/>
      <c r="CB697" s="72"/>
      <c r="CC697" s="72"/>
      <c r="CD697" s="72"/>
      <c r="CE697" s="72"/>
      <c r="CF697" s="72"/>
      <c r="CG697" s="72"/>
      <c r="CH697" s="72"/>
      <c r="CI697" s="72"/>
      <c r="CJ697" s="72"/>
      <c r="CK697" s="72"/>
      <c r="CL697" s="72"/>
      <c r="CM697" s="72"/>
      <c r="CN697" s="72"/>
      <c r="CO697" s="72"/>
    </row>
    <row r="698" spans="1:95" ht="12.75">
      <c r="A698" s="8"/>
      <c r="B698" s="1670"/>
      <c r="C698" s="1671"/>
      <c r="D698" s="1671"/>
      <c r="E698" s="1671"/>
      <c r="F698" s="1672"/>
      <c r="G698" s="1758"/>
      <c r="H698" s="1759"/>
      <c r="I698" s="1759"/>
      <c r="J698" s="1760"/>
      <c r="K698" s="1615"/>
      <c r="L698" s="1616"/>
      <c r="M698" s="1616"/>
      <c r="N698" s="1616"/>
      <c r="O698" s="1617"/>
      <c r="P698" s="1618">
        <f t="shared" si="26"/>
        <v>0</v>
      </c>
      <c r="Q698" s="1619"/>
      <c r="R698" s="1619"/>
      <c r="S698" s="1619"/>
      <c r="T698" s="1620"/>
      <c r="U698" s="1615"/>
      <c r="V698" s="1616"/>
      <c r="W698" s="1616"/>
      <c r="X698" s="1617"/>
      <c r="Y698" s="1618">
        <f t="shared" si="28"/>
        <v>0</v>
      </c>
      <c r="Z698" s="1619"/>
      <c r="AA698" s="1619"/>
      <c r="AB698" s="1619"/>
      <c r="AC698" s="1620"/>
      <c r="AD698" s="1624"/>
      <c r="AE698" s="1625"/>
      <c r="AF698" s="1625"/>
      <c r="AG698" s="1625"/>
      <c r="AH698" s="1626"/>
      <c r="AI698" s="1621" t="str">
        <f t="shared" si="27"/>
        <v xml:space="preserve"> </v>
      </c>
      <c r="AJ698" s="1622"/>
      <c r="AK698" s="1623"/>
      <c r="AL698" s="72"/>
      <c r="AM698" s="72"/>
      <c r="AN698" s="75" t="str">
        <f t="shared" si="22"/>
        <v>N/A</v>
      </c>
      <c r="AO698" s="72"/>
      <c r="AP698" s="72"/>
      <c r="AQ698" s="72"/>
      <c r="AR698" s="72"/>
      <c r="AS698" s="72"/>
      <c r="AT698" s="738">
        <f t="shared" si="23"/>
        <v>0</v>
      </c>
      <c r="AU698" s="750">
        <f t="shared" si="25"/>
        <v>0</v>
      </c>
      <c r="AV698" s="752" t="str">
        <f t="shared" si="24"/>
        <v xml:space="preserve"> </v>
      </c>
      <c r="AW698" s="72"/>
      <c r="AX698" s="72"/>
      <c r="AY698" s="72"/>
      <c r="AZ698" s="72"/>
      <c r="BA698" s="72"/>
      <c r="BB698" s="72"/>
      <c r="BC698" s="958" t="s">
        <v>460</v>
      </c>
      <c r="BD698" s="957">
        <v>1224</v>
      </c>
      <c r="BE698" s="957">
        <v>1312</v>
      </c>
      <c r="BF698" s="957">
        <v>1574</v>
      </c>
      <c r="BG698" s="957">
        <v>1816</v>
      </c>
      <c r="BH698" s="957">
        <v>2026</v>
      </c>
      <c r="BI698" s="957">
        <v>2236</v>
      </c>
      <c r="BK698" s="72"/>
      <c r="BL698" s="72"/>
      <c r="BM698" s="72"/>
      <c r="BN698" s="72"/>
      <c r="BO698" s="72"/>
      <c r="BP698" s="72"/>
      <c r="BQ698" s="72"/>
      <c r="BR698" s="72"/>
      <c r="BS698" s="72"/>
      <c r="BT698" s="72"/>
      <c r="BU698" s="72"/>
      <c r="BV698" s="72"/>
      <c r="BW698" s="72"/>
      <c r="BX698" s="72"/>
      <c r="BY698" s="72"/>
      <c r="BZ698" s="72"/>
      <c r="CA698" s="72"/>
      <c r="CB698" s="72"/>
      <c r="CC698" s="72"/>
      <c r="CD698" s="72"/>
      <c r="CE698" s="72"/>
      <c r="CF698" s="72"/>
      <c r="CG698" s="72"/>
      <c r="CH698" s="72"/>
      <c r="CI698" s="72"/>
      <c r="CJ698" s="72"/>
      <c r="CK698" s="72"/>
      <c r="CL698" s="72"/>
      <c r="CM698" s="72"/>
      <c r="CN698" s="72"/>
      <c r="CO698" s="72"/>
    </row>
    <row r="699" spans="1:95" ht="12.75">
      <c r="A699" s="8"/>
      <c r="B699" s="1670"/>
      <c r="C699" s="1671"/>
      <c r="D699" s="1671"/>
      <c r="E699" s="1671"/>
      <c r="F699" s="1672"/>
      <c r="G699" s="1758"/>
      <c r="H699" s="1759"/>
      <c r="I699" s="1759"/>
      <c r="J699" s="1760"/>
      <c r="K699" s="1615"/>
      <c r="L699" s="1616"/>
      <c r="M699" s="1616"/>
      <c r="N699" s="1616"/>
      <c r="O699" s="1617"/>
      <c r="P699" s="1618">
        <f t="shared" si="26"/>
        <v>0</v>
      </c>
      <c r="Q699" s="1619"/>
      <c r="R699" s="1619"/>
      <c r="S699" s="1619"/>
      <c r="T699" s="1620"/>
      <c r="U699" s="1615"/>
      <c r="V699" s="1616"/>
      <c r="W699" s="1616"/>
      <c r="X699" s="1617"/>
      <c r="Y699" s="1618">
        <f t="shared" si="28"/>
        <v>0</v>
      </c>
      <c r="Z699" s="1619"/>
      <c r="AA699" s="1619"/>
      <c r="AB699" s="1619"/>
      <c r="AC699" s="1620"/>
      <c r="AD699" s="1624"/>
      <c r="AE699" s="1625"/>
      <c r="AF699" s="1625"/>
      <c r="AG699" s="1625"/>
      <c r="AH699" s="1626"/>
      <c r="AI699" s="1621" t="str">
        <f t="shared" si="27"/>
        <v xml:space="preserve"> </v>
      </c>
      <c r="AJ699" s="1622"/>
      <c r="AK699" s="1623"/>
      <c r="AL699" s="72"/>
      <c r="AM699" s="72"/>
      <c r="AN699" s="72"/>
      <c r="AO699" s="72"/>
      <c r="AP699" s="72"/>
      <c r="AQ699" s="72"/>
      <c r="AR699" s="72"/>
      <c r="AS699" s="72"/>
      <c r="AT699" s="739">
        <f t="shared" si="23"/>
        <v>0</v>
      </c>
      <c r="AU699" s="751">
        <f t="shared" si="25"/>
        <v>0</v>
      </c>
      <c r="AV699" s="752" t="str">
        <f t="shared" si="24"/>
        <v xml:space="preserve"> </v>
      </c>
      <c r="AW699" s="72"/>
      <c r="AX699" s="72"/>
      <c r="AY699" s="72"/>
      <c r="AZ699" s="72"/>
      <c r="BA699" s="72"/>
      <c r="BB699" s="72"/>
      <c r="BC699" s="958" t="s">
        <v>461</v>
      </c>
      <c r="BD699" s="957">
        <v>1416</v>
      </c>
      <c r="BE699" s="957">
        <v>1518</v>
      </c>
      <c r="BF699" s="957">
        <v>1822</v>
      </c>
      <c r="BG699" s="957">
        <v>2102</v>
      </c>
      <c r="BH699" s="957">
        <v>2346</v>
      </c>
      <c r="BI699" s="957">
        <v>2590</v>
      </c>
      <c r="BK699" s="72"/>
      <c r="BL699" s="72"/>
      <c r="BM699" s="72"/>
      <c r="BN699" s="72"/>
      <c r="BO699" s="72"/>
      <c r="BP699" s="72"/>
      <c r="BQ699" s="72"/>
      <c r="BR699" s="72"/>
      <c r="BS699" s="72"/>
      <c r="BT699" s="72"/>
      <c r="BU699" s="72"/>
      <c r="BV699" s="72"/>
      <c r="BW699" s="72"/>
      <c r="BX699" s="72"/>
      <c r="BY699" s="72"/>
      <c r="BZ699" s="72"/>
      <c r="CA699" s="72"/>
      <c r="CB699" s="72"/>
      <c r="CC699" s="72"/>
      <c r="CD699" s="72"/>
      <c r="CE699" s="72"/>
      <c r="CF699" s="72"/>
      <c r="CG699" s="72"/>
      <c r="CH699" s="72"/>
      <c r="CI699" s="72"/>
      <c r="CJ699" s="72"/>
      <c r="CK699" s="72"/>
      <c r="CL699" s="72"/>
      <c r="CM699" s="72"/>
      <c r="CN699" s="72"/>
      <c r="CO699" s="72"/>
      <c r="CP699" s="72"/>
      <c r="CQ699" s="72"/>
    </row>
    <row r="700" spans="1:95" ht="12.75">
      <c r="A700" s="8"/>
      <c r="B700" s="1670"/>
      <c r="C700" s="1671"/>
      <c r="D700" s="1671"/>
      <c r="E700" s="1671"/>
      <c r="F700" s="1672"/>
      <c r="G700" s="1758">
        <v>0</v>
      </c>
      <c r="H700" s="1759"/>
      <c r="I700" s="1759"/>
      <c r="J700" s="1760"/>
      <c r="K700" s="1615"/>
      <c r="L700" s="1616"/>
      <c r="M700" s="1616"/>
      <c r="N700" s="1616"/>
      <c r="O700" s="1617"/>
      <c r="P700" s="1618">
        <f t="shared" si="26"/>
        <v>0</v>
      </c>
      <c r="Q700" s="1619"/>
      <c r="R700" s="1619"/>
      <c r="S700" s="1619"/>
      <c r="T700" s="1620"/>
      <c r="U700" s="1615"/>
      <c r="V700" s="1616"/>
      <c r="W700" s="1616"/>
      <c r="X700" s="1617"/>
      <c r="Y700" s="1618">
        <f t="shared" si="28"/>
        <v>0</v>
      </c>
      <c r="Z700" s="1619"/>
      <c r="AA700" s="1619"/>
      <c r="AB700" s="1619"/>
      <c r="AC700" s="1620"/>
      <c r="AD700" s="1624"/>
      <c r="AE700" s="1625"/>
      <c r="AF700" s="1625"/>
      <c r="AG700" s="1625"/>
      <c r="AH700" s="1626"/>
      <c r="AI700" s="1621" t="str">
        <f t="shared" si="27"/>
        <v xml:space="preserve"> </v>
      </c>
      <c r="AJ700" s="1622"/>
      <c r="AK700" s="1623"/>
      <c r="AL700" s="72"/>
      <c r="AM700" s="72"/>
      <c r="AN700" s="72"/>
      <c r="AO700" s="72"/>
      <c r="AP700" s="72"/>
      <c r="AQ700" s="72"/>
      <c r="AR700" s="161"/>
      <c r="AS700" s="159" t="s">
        <v>984</v>
      </c>
      <c r="AT700" s="753">
        <f>SUM(AT675:AT699)</f>
        <v>115</v>
      </c>
      <c r="AU700" s="754">
        <f>SUM(AU675:AU699)</f>
        <v>1</v>
      </c>
      <c r="AV700" s="754">
        <f>SUM(AV675:AV699)</f>
        <v>0.49913043478260871</v>
      </c>
      <c r="AW700" s="72"/>
      <c r="AX700" s="72"/>
      <c r="AY700" s="72"/>
      <c r="AZ700" s="72"/>
      <c r="BA700" s="72"/>
      <c r="BB700" s="72"/>
      <c r="BC700" s="958" t="s">
        <v>462</v>
      </c>
      <c r="BD700" s="957">
        <v>1696</v>
      </c>
      <c r="BE700" s="957">
        <v>1818</v>
      </c>
      <c r="BF700" s="957">
        <v>2182</v>
      </c>
      <c r="BG700" s="957">
        <v>2520</v>
      </c>
      <c r="BH700" s="957">
        <v>2812</v>
      </c>
      <c r="BI700" s="957">
        <v>3102</v>
      </c>
      <c r="BK700" s="72"/>
      <c r="BL700" s="72"/>
      <c r="BM700" s="72"/>
      <c r="BN700" s="72"/>
      <c r="BO700" s="72"/>
      <c r="BP700" s="72"/>
      <c r="BQ700" s="72"/>
      <c r="BR700" s="72"/>
      <c r="BS700" s="72"/>
      <c r="BT700" s="72"/>
      <c r="BU700" s="72"/>
      <c r="BV700" s="72"/>
      <c r="BW700" s="72"/>
      <c r="BX700" s="72"/>
      <c r="BY700" s="72"/>
      <c r="BZ700" s="72"/>
      <c r="CA700" s="72"/>
      <c r="CB700" s="72"/>
      <c r="CC700" s="72"/>
      <c r="CD700" s="72"/>
      <c r="CE700" s="72"/>
      <c r="CF700" s="72"/>
      <c r="CG700" s="72"/>
      <c r="CH700" s="72"/>
      <c r="CI700" s="72"/>
      <c r="CJ700" s="72"/>
      <c r="CK700" s="72"/>
      <c r="CL700" s="72"/>
      <c r="CM700" s="72"/>
      <c r="CN700" s="72"/>
      <c r="CO700" s="72"/>
      <c r="CP700" s="72"/>
      <c r="CQ700" s="72"/>
    </row>
    <row r="701" spans="1:95" ht="12.75">
      <c r="B701" s="1670"/>
      <c r="C701" s="1671"/>
      <c r="D701" s="1671"/>
      <c r="E701" s="1671"/>
      <c r="F701" s="1672"/>
      <c r="G701" s="1758">
        <v>0</v>
      </c>
      <c r="H701" s="1759"/>
      <c r="I701" s="1759"/>
      <c r="J701" s="1760"/>
      <c r="K701" s="1615"/>
      <c r="L701" s="1616"/>
      <c r="M701" s="1616"/>
      <c r="N701" s="1616"/>
      <c r="O701" s="1617"/>
      <c r="P701" s="1618">
        <f t="shared" si="26"/>
        <v>0</v>
      </c>
      <c r="Q701" s="1619"/>
      <c r="R701" s="1619"/>
      <c r="S701" s="1619"/>
      <c r="T701" s="1620"/>
      <c r="U701" s="1615"/>
      <c r="V701" s="1616"/>
      <c r="W701" s="1616"/>
      <c r="X701" s="1617"/>
      <c r="Y701" s="1618">
        <f t="shared" si="28"/>
        <v>0</v>
      </c>
      <c r="Z701" s="1619"/>
      <c r="AA701" s="1619"/>
      <c r="AB701" s="1619"/>
      <c r="AC701" s="1620"/>
      <c r="AD701" s="1624"/>
      <c r="AE701" s="1625"/>
      <c r="AF701" s="1625"/>
      <c r="AG701" s="1625"/>
      <c r="AH701" s="1626"/>
      <c r="AI701" s="1621" t="str">
        <f t="shared" si="27"/>
        <v xml:space="preserve"> </v>
      </c>
      <c r="AJ701" s="1622"/>
      <c r="AK701" s="1623"/>
      <c r="AL701" s="72"/>
      <c r="AM701" s="72"/>
      <c r="AN701" s="72"/>
      <c r="AO701" s="72"/>
      <c r="AP701" s="72"/>
      <c r="AQ701" s="72"/>
      <c r="AR701" s="72"/>
      <c r="AS701" s="72"/>
      <c r="AT701" s="72"/>
      <c r="AU701" s="72"/>
      <c r="AV701" s="72"/>
      <c r="AW701" s="72"/>
      <c r="AX701" s="72"/>
      <c r="AY701" s="72"/>
      <c r="AZ701" s="72"/>
      <c r="BA701" s="72"/>
      <c r="BB701" s="72"/>
      <c r="BC701" s="958" t="s">
        <v>463</v>
      </c>
      <c r="BD701" s="957">
        <v>1896</v>
      </c>
      <c r="BE701" s="957">
        <v>2032</v>
      </c>
      <c r="BF701" s="957">
        <v>2436</v>
      </c>
      <c r="BG701" s="957">
        <v>2816</v>
      </c>
      <c r="BH701" s="957">
        <v>3142</v>
      </c>
      <c r="BI701" s="957">
        <v>3466</v>
      </c>
      <c r="BK701" s="72"/>
      <c r="BL701" s="72"/>
      <c r="BM701" s="72"/>
      <c r="BN701" s="72"/>
      <c r="BO701" s="72"/>
      <c r="BP701" s="72"/>
      <c r="BQ701" s="72"/>
      <c r="BR701" s="72"/>
      <c r="BS701" s="72"/>
      <c r="BT701" s="72"/>
      <c r="BU701" s="72"/>
      <c r="BV701" s="72"/>
      <c r="BW701" s="72"/>
      <c r="BX701" s="72"/>
      <c r="BY701" s="72"/>
      <c r="BZ701" s="72"/>
      <c r="CA701" s="72"/>
      <c r="CB701" s="72"/>
      <c r="CC701" s="72"/>
      <c r="CD701" s="72"/>
      <c r="CE701" s="72"/>
      <c r="CF701" s="72"/>
      <c r="CG701" s="72"/>
      <c r="CH701" s="72"/>
      <c r="CI701" s="72"/>
      <c r="CJ701" s="72"/>
      <c r="CK701" s="72"/>
      <c r="CL701" s="72"/>
      <c r="CM701" s="72"/>
      <c r="CN701" s="72"/>
      <c r="CO701" s="72"/>
      <c r="CP701" s="72"/>
      <c r="CQ701" s="72"/>
    </row>
    <row r="702" spans="1:95" ht="12.75">
      <c r="B702" s="1670"/>
      <c r="C702" s="1671"/>
      <c r="D702" s="1671"/>
      <c r="E702" s="1671"/>
      <c r="F702" s="1672"/>
      <c r="G702" s="1758">
        <v>0</v>
      </c>
      <c r="H702" s="1759"/>
      <c r="I702" s="1759"/>
      <c r="J702" s="1760"/>
      <c r="K702" s="1615"/>
      <c r="L702" s="1616"/>
      <c r="M702" s="1616"/>
      <c r="N702" s="1616"/>
      <c r="O702" s="1617"/>
      <c r="P702" s="1618">
        <f t="shared" si="26"/>
        <v>0</v>
      </c>
      <c r="Q702" s="1619"/>
      <c r="R702" s="1619"/>
      <c r="S702" s="1619"/>
      <c r="T702" s="1620"/>
      <c r="U702" s="1615"/>
      <c r="V702" s="1616"/>
      <c r="W702" s="1616"/>
      <c r="X702" s="1617"/>
      <c r="Y702" s="1618">
        <f t="shared" si="28"/>
        <v>0</v>
      </c>
      <c r="Z702" s="1619"/>
      <c r="AA702" s="1619"/>
      <c r="AB702" s="1619"/>
      <c r="AC702" s="1620"/>
      <c r="AD702" s="1624"/>
      <c r="AE702" s="1625"/>
      <c r="AF702" s="1625"/>
      <c r="AG702" s="1625"/>
      <c r="AH702" s="1626"/>
      <c r="AI702" s="1621" t="str">
        <f t="shared" si="27"/>
        <v xml:space="preserve"> </v>
      </c>
      <c r="AJ702" s="1622"/>
      <c r="AK702" s="1623"/>
      <c r="AL702" s="72"/>
      <c r="AM702" s="72"/>
      <c r="AN702" s="72"/>
      <c r="AO702" s="72"/>
      <c r="AP702" s="72"/>
      <c r="AQ702" s="72"/>
      <c r="AR702" s="72"/>
      <c r="AS702" s="72"/>
      <c r="AT702" s="72"/>
      <c r="AU702" s="72"/>
      <c r="AV702" s="72"/>
      <c r="AW702" s="72"/>
      <c r="AX702" s="72"/>
      <c r="AY702" s="72"/>
      <c r="AZ702" s="72"/>
      <c r="BA702" s="72"/>
      <c r="BB702" s="72"/>
      <c r="BC702" s="958" t="s">
        <v>931</v>
      </c>
      <c r="BD702" s="957">
        <v>1504</v>
      </c>
      <c r="BE702" s="957">
        <v>1612</v>
      </c>
      <c r="BF702" s="957">
        <v>1934</v>
      </c>
      <c r="BG702" s="957">
        <v>2236</v>
      </c>
      <c r="BH702" s="957">
        <v>2494</v>
      </c>
      <c r="BI702" s="957">
        <v>2752</v>
      </c>
      <c r="BK702" s="72"/>
      <c r="BL702" s="72"/>
      <c r="BM702" s="72"/>
      <c r="BN702" s="72"/>
      <c r="BO702" s="72"/>
      <c r="BP702" s="72"/>
      <c r="BQ702" s="72"/>
      <c r="BR702" s="72"/>
      <c r="BS702" s="72"/>
      <c r="BT702" s="72"/>
      <c r="BU702" s="72"/>
      <c r="BV702" s="72"/>
      <c r="BW702" s="72"/>
      <c r="BX702" s="72"/>
      <c r="BY702" s="72"/>
      <c r="BZ702" s="72"/>
      <c r="CA702" s="72"/>
      <c r="CB702" s="72"/>
      <c r="CC702" s="72"/>
      <c r="CD702" s="72"/>
      <c r="CE702" s="72"/>
      <c r="CF702" s="72"/>
      <c r="CG702" s="72"/>
      <c r="CH702" s="72"/>
      <c r="CI702" s="72"/>
      <c r="CJ702" s="72"/>
      <c r="CK702" s="72"/>
      <c r="CL702" s="72"/>
      <c r="CM702" s="72"/>
      <c r="CN702" s="72"/>
      <c r="CO702" s="72"/>
      <c r="CP702" s="72"/>
      <c r="CQ702" s="72"/>
    </row>
    <row r="703" spans="1:95" ht="12.75">
      <c r="B703" s="1670"/>
      <c r="C703" s="1671"/>
      <c r="D703" s="1671"/>
      <c r="E703" s="1671"/>
      <c r="F703" s="1672"/>
      <c r="G703" s="1758">
        <v>0</v>
      </c>
      <c r="H703" s="1759"/>
      <c r="I703" s="1759"/>
      <c r="J703" s="1760"/>
      <c r="K703" s="1615"/>
      <c r="L703" s="1616"/>
      <c r="M703" s="1616"/>
      <c r="N703" s="1616"/>
      <c r="O703" s="1617"/>
      <c r="P703" s="1618">
        <f t="shared" si="26"/>
        <v>0</v>
      </c>
      <c r="Q703" s="1619"/>
      <c r="R703" s="1619"/>
      <c r="S703" s="1619"/>
      <c r="T703" s="1620"/>
      <c r="U703" s="1615"/>
      <c r="V703" s="1616"/>
      <c r="W703" s="1616"/>
      <c r="X703" s="1617"/>
      <c r="Y703" s="1618">
        <f t="shared" si="28"/>
        <v>0</v>
      </c>
      <c r="Z703" s="1619"/>
      <c r="AA703" s="1619"/>
      <c r="AB703" s="1619"/>
      <c r="AC703" s="1620"/>
      <c r="AD703" s="1624"/>
      <c r="AE703" s="1625"/>
      <c r="AF703" s="1625"/>
      <c r="AG703" s="1625"/>
      <c r="AH703" s="1626"/>
      <c r="AI703" s="1621" t="str">
        <f t="shared" si="27"/>
        <v xml:space="preserve"> </v>
      </c>
      <c r="AJ703" s="1622"/>
      <c r="AK703" s="1623"/>
      <c r="AL703" s="72"/>
      <c r="AM703" s="72"/>
      <c r="AN703" s="72"/>
      <c r="AO703" s="72"/>
      <c r="AP703" s="72"/>
      <c r="AQ703" s="72"/>
      <c r="AR703" s="72"/>
      <c r="AS703" s="72"/>
      <c r="AT703" s="72"/>
      <c r="AU703" s="72"/>
      <c r="AV703" s="72"/>
      <c r="AW703" s="72"/>
      <c r="AX703" s="72"/>
      <c r="AY703" s="72"/>
      <c r="AZ703" s="72"/>
      <c r="BA703" s="72"/>
      <c r="BB703" s="72"/>
      <c r="BC703" s="958" t="s">
        <v>932</v>
      </c>
      <c r="BD703" s="957">
        <v>2242</v>
      </c>
      <c r="BE703" s="957">
        <v>2402</v>
      </c>
      <c r="BF703" s="957">
        <v>2882</v>
      </c>
      <c r="BG703" s="957">
        <v>3330</v>
      </c>
      <c r="BH703" s="957">
        <v>3714</v>
      </c>
      <c r="BI703" s="957">
        <v>4100</v>
      </c>
      <c r="BK703" s="72"/>
      <c r="BL703" s="72"/>
      <c r="BM703" s="72"/>
      <c r="BN703" s="72"/>
      <c r="BO703" s="72"/>
      <c r="BP703" s="72"/>
      <c r="BQ703" s="72"/>
      <c r="BR703" s="72"/>
      <c r="BS703" s="72"/>
      <c r="BT703" s="72"/>
      <c r="BU703" s="72"/>
      <c r="BV703" s="72"/>
      <c r="BW703" s="72"/>
      <c r="BX703" s="72"/>
      <c r="BY703" s="72"/>
      <c r="BZ703" s="72"/>
      <c r="CA703" s="72"/>
      <c r="CB703" s="72"/>
      <c r="CC703" s="72"/>
      <c r="CD703" s="72"/>
      <c r="CE703" s="72"/>
      <c r="CF703" s="72"/>
      <c r="CG703" s="72"/>
      <c r="CH703" s="72"/>
      <c r="CI703" s="72"/>
      <c r="CJ703" s="72"/>
      <c r="CK703" s="72"/>
      <c r="CL703" s="72"/>
      <c r="CM703" s="72"/>
      <c r="CN703" s="72"/>
      <c r="CO703" s="72"/>
      <c r="CP703" s="72"/>
      <c r="CQ703" s="72"/>
    </row>
    <row r="704" spans="1:95" ht="12.75">
      <c r="B704" s="1670"/>
      <c r="C704" s="1671"/>
      <c r="D704" s="1671"/>
      <c r="E704" s="1671"/>
      <c r="F704" s="1672"/>
      <c r="G704" s="1758">
        <v>0</v>
      </c>
      <c r="H704" s="1759"/>
      <c r="I704" s="1759"/>
      <c r="J704" s="1760"/>
      <c r="K704" s="1669"/>
      <c r="L704" s="1669"/>
      <c r="M704" s="1669"/>
      <c r="N704" s="1669"/>
      <c r="O704" s="1669"/>
      <c r="P704" s="1627">
        <f t="shared" si="26"/>
        <v>0</v>
      </c>
      <c r="Q704" s="1627"/>
      <c r="R704" s="1627"/>
      <c r="S704" s="1627"/>
      <c r="T704" s="1627"/>
      <c r="U704" s="1615"/>
      <c r="V704" s="1616"/>
      <c r="W704" s="1616"/>
      <c r="X704" s="1617"/>
      <c r="Y704" s="1627">
        <f t="shared" si="28"/>
        <v>0</v>
      </c>
      <c r="Z704" s="1627"/>
      <c r="AA704" s="1627"/>
      <c r="AB704" s="1627"/>
      <c r="AC704" s="1627"/>
      <c r="AD704" s="1624"/>
      <c r="AE704" s="1625"/>
      <c r="AF704" s="1625"/>
      <c r="AG704" s="1625"/>
      <c r="AH704" s="1626"/>
      <c r="AI704" s="1621" t="str">
        <f t="shared" si="27"/>
        <v xml:space="preserve"> </v>
      </c>
      <c r="AJ704" s="1622"/>
      <c r="AK704" s="1623"/>
      <c r="AL704" s="72"/>
      <c r="AM704" s="72"/>
      <c r="AN704" s="72"/>
      <c r="AO704" s="72"/>
      <c r="AP704" s="72"/>
      <c r="AQ704" s="72"/>
      <c r="AR704" s="72"/>
      <c r="AS704" s="72"/>
      <c r="AT704" s="72"/>
      <c r="AU704" s="72"/>
      <c r="AV704" s="72"/>
      <c r="AW704" s="72"/>
      <c r="AX704" s="72"/>
      <c r="AY704" s="72"/>
      <c r="AZ704" s="72"/>
      <c r="BA704" s="72"/>
      <c r="BB704" s="72"/>
      <c r="BC704" s="958" t="s">
        <v>933</v>
      </c>
      <c r="BD704" s="957">
        <v>1512</v>
      </c>
      <c r="BE704" s="957">
        <v>1620</v>
      </c>
      <c r="BF704" s="957">
        <v>1942</v>
      </c>
      <c r="BG704" s="957">
        <v>2244</v>
      </c>
      <c r="BH704" s="957">
        <v>2504</v>
      </c>
      <c r="BI704" s="957">
        <v>2762</v>
      </c>
      <c r="BK704" s="72"/>
      <c r="BL704" s="72"/>
      <c r="BM704" s="72"/>
      <c r="BN704" s="72"/>
      <c r="BO704" s="72"/>
      <c r="BP704" s="72"/>
      <c r="BQ704" s="72"/>
      <c r="BR704" s="72"/>
      <c r="BS704" s="72"/>
      <c r="BT704" s="72"/>
      <c r="BU704" s="72"/>
      <c r="BV704" s="72"/>
      <c r="BW704" s="72"/>
      <c r="BX704" s="72"/>
      <c r="BY704" s="72"/>
      <c r="BZ704" s="72"/>
      <c r="CA704" s="72"/>
      <c r="CB704" s="72"/>
      <c r="CC704" s="72"/>
      <c r="CD704" s="72"/>
      <c r="CE704" s="72"/>
      <c r="CF704" s="72"/>
      <c r="CG704" s="72"/>
      <c r="CH704" s="72"/>
      <c r="CI704" s="72"/>
      <c r="CJ704" s="72"/>
      <c r="CK704" s="72"/>
      <c r="CL704" s="72"/>
      <c r="CM704" s="72"/>
      <c r="CN704" s="72"/>
      <c r="CO704" s="72"/>
      <c r="CP704" s="72"/>
      <c r="CQ704" s="72"/>
    </row>
    <row r="705" spans="2:96" ht="12.75">
      <c r="B705" s="1670"/>
      <c r="C705" s="1671"/>
      <c r="D705" s="1671"/>
      <c r="E705" s="1671"/>
      <c r="F705" s="1672"/>
      <c r="G705" s="1758">
        <v>0</v>
      </c>
      <c r="H705" s="1759"/>
      <c r="I705" s="1759"/>
      <c r="J705" s="1760"/>
      <c r="K705" s="1669"/>
      <c r="L705" s="1669"/>
      <c r="M705" s="1669"/>
      <c r="N705" s="1669"/>
      <c r="O705" s="1669"/>
      <c r="P705" s="1627">
        <f t="shared" si="26"/>
        <v>0</v>
      </c>
      <c r="Q705" s="1627"/>
      <c r="R705" s="1627"/>
      <c r="S705" s="1627"/>
      <c r="T705" s="1627"/>
      <c r="U705" s="1615"/>
      <c r="V705" s="1616"/>
      <c r="W705" s="1616"/>
      <c r="X705" s="1617"/>
      <c r="Y705" s="1627">
        <f t="shared" si="28"/>
        <v>0</v>
      </c>
      <c r="Z705" s="1627"/>
      <c r="AA705" s="1627"/>
      <c r="AB705" s="1627"/>
      <c r="AC705" s="1627"/>
      <c r="AD705" s="1624"/>
      <c r="AE705" s="1625"/>
      <c r="AF705" s="1625"/>
      <c r="AG705" s="1625"/>
      <c r="AH705" s="1626"/>
      <c r="AI705" s="1621" t="str">
        <f t="shared" si="27"/>
        <v xml:space="preserve"> </v>
      </c>
      <c r="AJ705" s="1622"/>
      <c r="AK705" s="1623"/>
      <c r="AL705" s="72"/>
      <c r="AM705" s="72"/>
      <c r="AN705" s="72"/>
      <c r="AO705" s="72"/>
      <c r="AP705" s="72"/>
      <c r="AQ705" s="72"/>
      <c r="AR705" s="72"/>
      <c r="AS705" s="72"/>
      <c r="AT705" s="72"/>
      <c r="AU705" s="72"/>
      <c r="AV705" s="72"/>
      <c r="AW705" s="72"/>
      <c r="AX705" s="72"/>
      <c r="AY705" s="72"/>
      <c r="AZ705" s="72"/>
      <c r="BA705" s="72"/>
      <c r="BB705" s="72"/>
      <c r="BC705" s="958" t="s">
        <v>934</v>
      </c>
      <c r="BD705" s="957">
        <v>1264</v>
      </c>
      <c r="BE705" s="957">
        <v>1354</v>
      </c>
      <c r="BF705" s="957">
        <v>1624</v>
      </c>
      <c r="BG705" s="957">
        <v>1876</v>
      </c>
      <c r="BH705" s="957">
        <v>2094</v>
      </c>
      <c r="BI705" s="957">
        <v>2312</v>
      </c>
      <c r="BK705" s="72"/>
      <c r="BL705" s="72"/>
      <c r="BM705" s="72"/>
      <c r="BN705" s="72"/>
      <c r="BO705" s="72"/>
      <c r="BP705" s="72"/>
      <c r="BQ705" s="72"/>
      <c r="BR705" s="72"/>
      <c r="BS705" s="72"/>
      <c r="BT705" s="72"/>
      <c r="BU705" s="72"/>
      <c r="BV705" s="72"/>
      <c r="BW705" s="72"/>
      <c r="BX705" s="72"/>
      <c r="BY705" s="72"/>
      <c r="BZ705" s="72"/>
      <c r="CA705" s="72"/>
      <c r="CB705" s="72"/>
      <c r="CC705" s="72"/>
      <c r="CD705" s="72"/>
      <c r="CE705" s="72"/>
      <c r="CF705" s="72"/>
      <c r="CG705" s="72"/>
      <c r="CH705" s="72"/>
      <c r="CI705" s="72"/>
      <c r="CJ705" s="72"/>
      <c r="CK705" s="72"/>
      <c r="CL705" s="72"/>
      <c r="CM705" s="72"/>
      <c r="CN705" s="72"/>
      <c r="CO705" s="72"/>
      <c r="CP705" s="72"/>
      <c r="CQ705" s="72"/>
      <c r="CR705" s="72"/>
    </row>
    <row r="706" spans="2:96" ht="12.75">
      <c r="B706" s="1670"/>
      <c r="C706" s="1671"/>
      <c r="D706" s="1671"/>
      <c r="E706" s="1671"/>
      <c r="F706" s="1672"/>
      <c r="G706" s="1758">
        <v>0</v>
      </c>
      <c r="H706" s="1759"/>
      <c r="I706" s="1759"/>
      <c r="J706" s="1760"/>
      <c r="K706" s="1669"/>
      <c r="L706" s="1669"/>
      <c r="M706" s="1669"/>
      <c r="N706" s="1669"/>
      <c r="O706" s="1669"/>
      <c r="P706" s="1627">
        <f t="shared" si="26"/>
        <v>0</v>
      </c>
      <c r="Q706" s="1627"/>
      <c r="R706" s="1627"/>
      <c r="S706" s="1627"/>
      <c r="T706" s="1627"/>
      <c r="U706" s="1615"/>
      <c r="V706" s="1616"/>
      <c r="W706" s="1616"/>
      <c r="X706" s="1617"/>
      <c r="Y706" s="1627">
        <f>K706+U706</f>
        <v>0</v>
      </c>
      <c r="Z706" s="1627"/>
      <c r="AA706" s="1627"/>
      <c r="AB706" s="1627"/>
      <c r="AC706" s="1627"/>
      <c r="AD706" s="1624"/>
      <c r="AE706" s="1625"/>
      <c r="AF706" s="1625"/>
      <c r="AG706" s="1625"/>
      <c r="AH706" s="1626"/>
      <c r="AI706" s="1621" t="str">
        <f t="shared" si="27"/>
        <v xml:space="preserve"> </v>
      </c>
      <c r="AJ706" s="1622"/>
      <c r="AK706" s="1623"/>
      <c r="AL706" s="72"/>
      <c r="AM706" s="72"/>
      <c r="AN706" s="72"/>
      <c r="AO706" s="72"/>
      <c r="AP706" s="72"/>
      <c r="AQ706" s="72"/>
      <c r="AR706" s="72"/>
      <c r="AS706" s="72"/>
      <c r="AT706" s="72"/>
      <c r="AU706" s="72"/>
      <c r="AV706" s="72"/>
      <c r="AW706" s="72"/>
      <c r="AX706" s="72"/>
      <c r="AY706" s="72"/>
      <c r="AZ706" s="72"/>
      <c r="BA706" s="72"/>
      <c r="BB706" s="72"/>
      <c r="BC706" s="958" t="s">
        <v>120</v>
      </c>
      <c r="BD706" s="957">
        <v>1320</v>
      </c>
      <c r="BE706" s="957">
        <v>1412</v>
      </c>
      <c r="BF706" s="957">
        <v>1694</v>
      </c>
      <c r="BG706" s="957">
        <v>1958</v>
      </c>
      <c r="BH706" s="957">
        <v>2184</v>
      </c>
      <c r="BI706" s="957">
        <v>2410</v>
      </c>
      <c r="BK706" s="72"/>
      <c r="BL706" s="72"/>
      <c r="BM706" s="72"/>
      <c r="BN706" s="72"/>
      <c r="BO706" s="72"/>
      <c r="BP706" s="72"/>
      <c r="BQ706" s="72"/>
      <c r="BR706" s="72"/>
      <c r="BS706" s="72"/>
      <c r="BT706" s="72"/>
      <c r="BU706" s="72"/>
      <c r="BV706" s="72"/>
      <c r="BW706" s="72"/>
      <c r="BX706" s="72"/>
      <c r="BY706" s="72"/>
      <c r="BZ706" s="72"/>
      <c r="CA706" s="72"/>
      <c r="CB706" s="72"/>
      <c r="CC706" s="72"/>
      <c r="CD706" s="72"/>
      <c r="CE706" s="72"/>
      <c r="CF706" s="72"/>
      <c r="CG706" s="72"/>
      <c r="CH706" s="72"/>
      <c r="CI706" s="72"/>
      <c r="CJ706" s="72"/>
      <c r="CK706" s="72"/>
      <c r="CL706" s="72"/>
      <c r="CM706" s="72"/>
      <c r="CN706" s="72"/>
      <c r="CO706" s="72"/>
      <c r="CP706" s="72"/>
      <c r="CQ706" s="72"/>
      <c r="CR706" s="72"/>
    </row>
    <row r="707" spans="2:96" ht="12.75">
      <c r="B707" s="1670"/>
      <c r="C707" s="1671"/>
      <c r="D707" s="1671"/>
      <c r="E707" s="1671"/>
      <c r="F707" s="1672"/>
      <c r="G707" s="1758">
        <v>0</v>
      </c>
      <c r="H707" s="1759"/>
      <c r="I707" s="1759"/>
      <c r="J707" s="1760"/>
      <c r="K707" s="1669"/>
      <c r="L707" s="1669"/>
      <c r="M707" s="1669"/>
      <c r="N707" s="1669"/>
      <c r="O707" s="1669"/>
      <c r="P707" s="1627">
        <f t="shared" si="26"/>
        <v>0</v>
      </c>
      <c r="Q707" s="1627"/>
      <c r="R707" s="1627"/>
      <c r="S707" s="1627"/>
      <c r="T707" s="1627"/>
      <c r="U707" s="1615"/>
      <c r="V707" s="1616"/>
      <c r="W707" s="1616"/>
      <c r="X707" s="1617"/>
      <c r="Y707" s="1627">
        <f>K707+U707</f>
        <v>0</v>
      </c>
      <c r="Z707" s="1627"/>
      <c r="AA707" s="1627"/>
      <c r="AB707" s="1627"/>
      <c r="AC707" s="1627"/>
      <c r="AD707" s="1624"/>
      <c r="AE707" s="1625"/>
      <c r="AF707" s="1625"/>
      <c r="AG707" s="1625"/>
      <c r="AH707" s="1626"/>
      <c r="AI707" s="1621" t="str">
        <f t="shared" si="27"/>
        <v xml:space="preserve"> </v>
      </c>
      <c r="AJ707" s="1622"/>
      <c r="AK707" s="1623"/>
      <c r="AL707" s="72"/>
      <c r="AM707" s="72"/>
      <c r="AN707" s="72"/>
      <c r="AO707" s="72"/>
      <c r="AP707" s="72"/>
      <c r="AQ707" s="72"/>
      <c r="AR707" s="72"/>
      <c r="AS707" s="72"/>
      <c r="AT707" s="72"/>
      <c r="AU707" s="72"/>
      <c r="AV707" s="72"/>
      <c r="AW707" s="72"/>
      <c r="AX707" s="72"/>
      <c r="AY707" s="72"/>
      <c r="AZ707" s="72"/>
      <c r="BA707" s="72"/>
      <c r="BB707" s="72"/>
      <c r="BC707" s="958" t="s">
        <v>121</v>
      </c>
      <c r="BD707" s="957">
        <v>1512</v>
      </c>
      <c r="BE707" s="957">
        <v>1620</v>
      </c>
      <c r="BF707" s="957">
        <v>1942</v>
      </c>
      <c r="BG707" s="957">
        <v>2244</v>
      </c>
      <c r="BH707" s="957">
        <v>2504</v>
      </c>
      <c r="BI707" s="957">
        <v>2762</v>
      </c>
      <c r="BK707" s="72"/>
      <c r="BL707" s="72"/>
      <c r="BM707" s="72"/>
      <c r="BN707" s="72"/>
      <c r="BO707" s="72"/>
      <c r="BP707" s="72"/>
      <c r="BQ707" s="72"/>
      <c r="BR707" s="72"/>
      <c r="BS707" s="72"/>
      <c r="BT707" s="72"/>
      <c r="BU707" s="72"/>
      <c r="BV707" s="72"/>
      <c r="BW707" s="72"/>
      <c r="BX707" s="72"/>
      <c r="BY707" s="72"/>
      <c r="BZ707" s="72"/>
      <c r="CA707" s="72"/>
      <c r="CB707" s="72"/>
      <c r="CC707" s="72"/>
      <c r="CD707" s="72"/>
      <c r="CE707" s="72"/>
      <c r="CF707" s="72"/>
      <c r="CG707" s="72"/>
      <c r="CH707" s="72"/>
      <c r="CI707" s="72"/>
      <c r="CJ707" s="72"/>
      <c r="CK707" s="72"/>
      <c r="CL707" s="72"/>
      <c r="CM707" s="72"/>
      <c r="CN707" s="72"/>
      <c r="CO707" s="72"/>
      <c r="CP707" s="72"/>
      <c r="CQ707" s="72"/>
      <c r="CR707" s="72"/>
    </row>
    <row r="708" spans="2:96" ht="12.75">
      <c r="B708" s="1670"/>
      <c r="C708" s="1671"/>
      <c r="D708" s="1671"/>
      <c r="E708" s="1671"/>
      <c r="F708" s="1672"/>
      <c r="G708" s="1758">
        <v>0</v>
      </c>
      <c r="H708" s="1759"/>
      <c r="I708" s="1759"/>
      <c r="J708" s="1760"/>
      <c r="K708" s="1669"/>
      <c r="L708" s="1669"/>
      <c r="M708" s="1669"/>
      <c r="N708" s="1669"/>
      <c r="O708" s="1669"/>
      <c r="P708" s="1627">
        <f t="shared" si="26"/>
        <v>0</v>
      </c>
      <c r="Q708" s="1627"/>
      <c r="R708" s="1627"/>
      <c r="S708" s="1627"/>
      <c r="T708" s="1627"/>
      <c r="U708" s="1615"/>
      <c r="V708" s="1616"/>
      <c r="W708" s="1616"/>
      <c r="X708" s="1617"/>
      <c r="Y708" s="1627">
        <f>K708+U708</f>
        <v>0</v>
      </c>
      <c r="Z708" s="1627"/>
      <c r="AA708" s="1627"/>
      <c r="AB708" s="1627"/>
      <c r="AC708" s="1627"/>
      <c r="AD708" s="1624"/>
      <c r="AE708" s="1625"/>
      <c r="AF708" s="1625"/>
      <c r="AG708" s="1625"/>
      <c r="AH708" s="1626"/>
      <c r="AI708" s="1621" t="str">
        <f t="shared" si="27"/>
        <v xml:space="preserve"> </v>
      </c>
      <c r="AJ708" s="1622"/>
      <c r="AK708" s="1623"/>
      <c r="AL708" s="72"/>
      <c r="AM708" s="75"/>
      <c r="AN708" s="75"/>
      <c r="AO708" s="75"/>
      <c r="AP708" s="75"/>
      <c r="AQ708" s="75"/>
      <c r="AR708" s="75"/>
      <c r="AS708" s="75"/>
      <c r="AT708" s="75"/>
      <c r="AU708" s="75"/>
      <c r="AV708" s="75"/>
      <c r="AW708" s="75"/>
      <c r="AX708" s="75"/>
      <c r="AY708" s="75"/>
      <c r="AZ708" s="75"/>
      <c r="BA708" s="75"/>
      <c r="BB708" s="75"/>
      <c r="BC708" s="958" t="s">
        <v>122</v>
      </c>
      <c r="BD708" s="957">
        <v>1744</v>
      </c>
      <c r="BE708" s="957">
        <v>1870</v>
      </c>
      <c r="BF708" s="957">
        <v>2244</v>
      </c>
      <c r="BG708" s="957">
        <v>2592</v>
      </c>
      <c r="BH708" s="957">
        <v>2892</v>
      </c>
      <c r="BI708" s="957">
        <v>3192</v>
      </c>
      <c r="BK708" s="75"/>
      <c r="BL708" s="75"/>
      <c r="BM708" s="75"/>
      <c r="BN708" s="75"/>
      <c r="BO708" s="75"/>
      <c r="BP708" s="75"/>
      <c r="BQ708" s="72"/>
      <c r="BR708" s="72"/>
      <c r="BS708" s="72"/>
      <c r="BT708" s="72"/>
      <c r="BU708" s="72"/>
      <c r="BV708" s="72"/>
      <c r="BW708" s="72"/>
      <c r="BX708" s="72"/>
      <c r="BY708" s="72"/>
      <c r="BZ708" s="72"/>
      <c r="CA708" s="72"/>
      <c r="CB708" s="72"/>
      <c r="CC708" s="72"/>
      <c r="CD708" s="72"/>
      <c r="CE708" s="72"/>
      <c r="CF708" s="72"/>
      <c r="CG708" s="72"/>
      <c r="CH708" s="72"/>
      <c r="CI708" s="72"/>
      <c r="CJ708" s="72"/>
      <c r="CK708" s="72"/>
      <c r="CL708" s="72"/>
      <c r="CM708" s="72"/>
      <c r="CN708" s="72"/>
      <c r="CO708" s="72"/>
      <c r="CP708" s="72"/>
      <c r="CQ708" s="72"/>
      <c r="CR708" s="72"/>
    </row>
    <row r="709" spans="2:96" ht="12.75">
      <c r="B709" s="1670"/>
      <c r="C709" s="1671"/>
      <c r="D709" s="1671"/>
      <c r="E709" s="1671"/>
      <c r="F709" s="1672"/>
      <c r="G709" s="1758">
        <v>0</v>
      </c>
      <c r="H709" s="1759"/>
      <c r="I709" s="1759"/>
      <c r="J709" s="1760"/>
      <c r="K709" s="1669"/>
      <c r="L709" s="1669"/>
      <c r="M709" s="1669"/>
      <c r="N709" s="1669"/>
      <c r="O709" s="1669"/>
      <c r="P709" s="1627">
        <f t="shared" si="26"/>
        <v>0</v>
      </c>
      <c r="Q709" s="1627"/>
      <c r="R709" s="1627"/>
      <c r="S709" s="1627"/>
      <c r="T709" s="1627"/>
      <c r="U709" s="1615"/>
      <c r="V709" s="1616"/>
      <c r="W709" s="1616"/>
      <c r="X709" s="1617"/>
      <c r="Y709" s="1627">
        <f>K709+U709</f>
        <v>0</v>
      </c>
      <c r="Z709" s="1627"/>
      <c r="AA709" s="1627"/>
      <c r="AB709" s="1627"/>
      <c r="AC709" s="1627"/>
      <c r="AD709" s="1624"/>
      <c r="AE709" s="1625"/>
      <c r="AF709" s="1625"/>
      <c r="AG709" s="1625"/>
      <c r="AH709" s="1626"/>
      <c r="AI709" s="1621" t="str">
        <f t="shared" si="27"/>
        <v xml:space="preserve"> </v>
      </c>
      <c r="AJ709" s="1622"/>
      <c r="AK709" s="1623"/>
      <c r="AL709" s="72"/>
      <c r="AM709" s="75"/>
      <c r="AN709" s="75"/>
      <c r="AO709" s="75"/>
      <c r="AP709" s="75"/>
      <c r="AQ709" s="75"/>
      <c r="AR709" s="75"/>
      <c r="AS709" s="75"/>
      <c r="AT709" s="75"/>
      <c r="AU709" s="75"/>
      <c r="AV709" s="75"/>
      <c r="AW709" s="75"/>
      <c r="AX709" s="75"/>
      <c r="AY709" s="75"/>
      <c r="AZ709" s="75"/>
      <c r="BA709" s="75"/>
      <c r="BB709" s="75"/>
      <c r="BC709" s="958" t="s">
        <v>123</v>
      </c>
      <c r="BD709" s="957">
        <v>1320</v>
      </c>
      <c r="BE709" s="957">
        <v>1412</v>
      </c>
      <c r="BF709" s="957">
        <v>1694</v>
      </c>
      <c r="BG709" s="957">
        <v>1958</v>
      </c>
      <c r="BH709" s="957">
        <v>2184</v>
      </c>
      <c r="BI709" s="957">
        <v>2410</v>
      </c>
      <c r="BK709" s="75"/>
      <c r="BL709" s="75"/>
      <c r="BM709" s="75"/>
      <c r="BN709" s="75"/>
      <c r="BO709" s="75"/>
      <c r="BP709" s="75"/>
      <c r="BQ709" s="72"/>
      <c r="BR709" s="72"/>
      <c r="BS709" s="72"/>
      <c r="BT709" s="72"/>
      <c r="BU709" s="72"/>
      <c r="BV709" s="72"/>
      <c r="BW709" s="72"/>
      <c r="BX709" s="72"/>
      <c r="BY709" s="72"/>
      <c r="BZ709" s="72"/>
      <c r="CA709" s="72"/>
      <c r="CB709" s="72"/>
      <c r="CC709" s="72"/>
      <c r="CD709" s="72"/>
      <c r="CE709" s="72"/>
      <c r="CF709" s="72"/>
      <c r="CG709" s="72"/>
      <c r="CH709" s="72"/>
      <c r="CI709" s="72"/>
      <c r="CJ709" s="72"/>
      <c r="CK709" s="72"/>
      <c r="CL709" s="72"/>
      <c r="CM709" s="72"/>
      <c r="CN709" s="72"/>
      <c r="CO709" s="72"/>
      <c r="CP709" s="72"/>
      <c r="CQ709" s="72"/>
      <c r="CR709" s="72"/>
    </row>
    <row r="710" spans="2:96" ht="12.75">
      <c r="B710" s="1670"/>
      <c r="C710" s="1671"/>
      <c r="D710" s="1671"/>
      <c r="E710" s="1671"/>
      <c r="F710" s="1672"/>
      <c r="G710" s="1758">
        <v>0</v>
      </c>
      <c r="H710" s="1759"/>
      <c r="I710" s="1759"/>
      <c r="J710" s="1760"/>
      <c r="K710" s="1669"/>
      <c r="L710" s="1669"/>
      <c r="M710" s="1669"/>
      <c r="N710" s="1669"/>
      <c r="O710" s="1669"/>
      <c r="P710" s="1627">
        <f t="shared" si="26"/>
        <v>0</v>
      </c>
      <c r="Q710" s="1627"/>
      <c r="R710" s="1627"/>
      <c r="S710" s="1627"/>
      <c r="T710" s="1627"/>
      <c r="U710" s="1615"/>
      <c r="V710" s="1616"/>
      <c r="W710" s="1616"/>
      <c r="X710" s="1617"/>
      <c r="Y710" s="1627">
        <f>K710+U710</f>
        <v>0</v>
      </c>
      <c r="Z710" s="1627"/>
      <c r="AA710" s="1627"/>
      <c r="AB710" s="1627"/>
      <c r="AC710" s="1627"/>
      <c r="AD710" s="1624"/>
      <c r="AE710" s="1625"/>
      <c r="AF710" s="1625"/>
      <c r="AG710" s="1625"/>
      <c r="AH710" s="1626"/>
      <c r="AI710" s="1621" t="str">
        <f t="shared" si="27"/>
        <v xml:space="preserve"> </v>
      </c>
      <c r="AJ710" s="1622"/>
      <c r="AK710" s="1623"/>
      <c r="AL710" s="72"/>
      <c r="AM710" s="75"/>
      <c r="AN710" s="75"/>
      <c r="AO710" s="75"/>
      <c r="AP710" s="75"/>
      <c r="AQ710" s="75"/>
      <c r="AR710" s="75"/>
      <c r="AS710" s="75"/>
      <c r="AT710" s="75"/>
      <c r="AU710" s="75"/>
      <c r="AV710" s="75"/>
      <c r="AW710" s="75"/>
      <c r="AX710" s="75"/>
      <c r="AY710" s="75"/>
      <c r="AZ710" s="75"/>
      <c r="BA710" s="75"/>
      <c r="BB710" s="75"/>
      <c r="BC710" s="958" t="s">
        <v>124</v>
      </c>
      <c r="BD710" s="957">
        <v>2022</v>
      </c>
      <c r="BE710" s="957">
        <v>2166</v>
      </c>
      <c r="BF710" s="957">
        <v>2600</v>
      </c>
      <c r="BG710" s="957">
        <v>3002</v>
      </c>
      <c r="BH710" s="957">
        <v>3350</v>
      </c>
      <c r="BI710" s="957">
        <v>3696</v>
      </c>
      <c r="BK710" s="75"/>
      <c r="BL710" s="75"/>
      <c r="BM710" s="75"/>
      <c r="BN710" s="75"/>
      <c r="BO710" s="75"/>
      <c r="BP710" s="75"/>
      <c r="BQ710" s="72"/>
      <c r="BR710" s="72"/>
      <c r="BS710" s="72"/>
      <c r="BT710" s="72"/>
      <c r="BU710" s="72"/>
      <c r="BV710" s="72"/>
      <c r="BW710" s="72"/>
      <c r="BX710" s="72"/>
      <c r="BY710" s="72"/>
      <c r="BZ710" s="72"/>
      <c r="CA710" s="72"/>
      <c r="CB710" s="72"/>
      <c r="CC710" s="72"/>
      <c r="CD710" s="72"/>
      <c r="CE710" s="72"/>
      <c r="CF710" s="72"/>
      <c r="CG710" s="72"/>
      <c r="CH710" s="72"/>
      <c r="CI710" s="72"/>
      <c r="CJ710" s="72"/>
      <c r="CK710" s="72"/>
      <c r="CL710" s="72"/>
      <c r="CM710" s="72"/>
      <c r="CN710" s="72"/>
      <c r="CO710" s="72"/>
      <c r="CP710" s="72"/>
      <c r="CQ710" s="72"/>
      <c r="CR710" s="72"/>
    </row>
    <row r="711" spans="2:96" ht="12.75">
      <c r="B711" s="1670"/>
      <c r="C711" s="1671"/>
      <c r="D711" s="1671"/>
      <c r="E711" s="1671"/>
      <c r="F711" s="1672"/>
      <c r="G711" s="1758">
        <v>0</v>
      </c>
      <c r="H711" s="1759"/>
      <c r="I711" s="1759"/>
      <c r="J711" s="1760"/>
      <c r="K711" s="1669"/>
      <c r="L711" s="1669"/>
      <c r="M711" s="1669"/>
      <c r="N711" s="1669"/>
      <c r="O711" s="1669"/>
      <c r="P711" s="1627">
        <f t="shared" si="26"/>
        <v>0</v>
      </c>
      <c r="Q711" s="1627"/>
      <c r="R711" s="1627"/>
      <c r="S711" s="1627"/>
      <c r="T711" s="1627"/>
      <c r="U711" s="1615"/>
      <c r="V711" s="1616"/>
      <c r="W711" s="1616"/>
      <c r="X711" s="1617"/>
      <c r="Y711" s="1627">
        <f t="shared" si="28"/>
        <v>0</v>
      </c>
      <c r="Z711" s="1627"/>
      <c r="AA711" s="1627"/>
      <c r="AB711" s="1627"/>
      <c r="AC711" s="1627"/>
      <c r="AD711" s="1624"/>
      <c r="AE711" s="1625"/>
      <c r="AF711" s="1625"/>
      <c r="AG711" s="1625"/>
      <c r="AH711" s="1626"/>
      <c r="AI711" s="1621" t="str">
        <f t="shared" si="27"/>
        <v xml:space="preserve"> </v>
      </c>
      <c r="AJ711" s="1622"/>
      <c r="AK711" s="1623"/>
      <c r="AL711" s="72"/>
      <c r="AM711" s="75"/>
      <c r="AN711" s="75"/>
      <c r="AO711" s="75"/>
      <c r="AP711" s="75"/>
      <c r="AQ711" s="75"/>
      <c r="AR711" s="75"/>
      <c r="AS711" s="75"/>
      <c r="AT711" s="75"/>
      <c r="AU711" s="75"/>
      <c r="AV711" s="75"/>
      <c r="AW711" s="75"/>
      <c r="AX711" s="75"/>
      <c r="AY711" s="75"/>
      <c r="AZ711" s="75"/>
      <c r="BA711" s="75"/>
      <c r="BB711" s="75"/>
      <c r="BC711" s="958" t="s">
        <v>125</v>
      </c>
      <c r="BD711" s="957">
        <v>3044</v>
      </c>
      <c r="BE711" s="957">
        <v>3262</v>
      </c>
      <c r="BF711" s="957">
        <v>3914</v>
      </c>
      <c r="BG711" s="957">
        <v>4524</v>
      </c>
      <c r="BH711" s="957">
        <v>5046</v>
      </c>
      <c r="BI711" s="957">
        <v>5568</v>
      </c>
      <c r="BK711" s="75"/>
      <c r="BL711" s="75"/>
      <c r="BM711" s="75"/>
      <c r="BN711" s="75"/>
      <c r="BO711" s="75"/>
      <c r="BP711" s="75"/>
      <c r="BQ711" s="72"/>
      <c r="BR711" s="72"/>
      <c r="BS711" s="72"/>
      <c r="BT711" s="72"/>
      <c r="BU711" s="72"/>
      <c r="BV711" s="72"/>
      <c r="BW711" s="72"/>
      <c r="BX711" s="72"/>
      <c r="BY711" s="72"/>
      <c r="BZ711" s="72"/>
      <c r="CA711" s="72"/>
      <c r="CB711" s="72"/>
      <c r="CC711" s="72"/>
      <c r="CD711" s="72"/>
      <c r="CE711" s="72"/>
      <c r="CF711" s="72"/>
      <c r="CG711" s="72"/>
      <c r="CH711" s="72"/>
      <c r="CI711" s="72"/>
      <c r="CJ711" s="72"/>
      <c r="CK711" s="72"/>
      <c r="CL711" s="72"/>
      <c r="CM711" s="72"/>
      <c r="CN711" s="72"/>
      <c r="CO711" s="72"/>
      <c r="CP711" s="72"/>
      <c r="CQ711" s="72"/>
      <c r="CR711" s="72"/>
    </row>
    <row r="712" spans="2:96" ht="12.75">
      <c r="B712" s="1670"/>
      <c r="C712" s="1671"/>
      <c r="D712" s="1671"/>
      <c r="E712" s="1671"/>
      <c r="F712" s="1672"/>
      <c r="G712" s="1758">
        <v>0</v>
      </c>
      <c r="H712" s="1759"/>
      <c r="I712" s="1759"/>
      <c r="J712" s="1760"/>
      <c r="K712" s="1669"/>
      <c r="L712" s="1669"/>
      <c r="M712" s="1669"/>
      <c r="N712" s="1669"/>
      <c r="O712" s="1669"/>
      <c r="P712" s="1627">
        <f t="shared" si="26"/>
        <v>0</v>
      </c>
      <c r="Q712" s="1627"/>
      <c r="R712" s="1627"/>
      <c r="S712" s="1627"/>
      <c r="T712" s="1627"/>
      <c r="U712" s="1615"/>
      <c r="V712" s="1616"/>
      <c r="W712" s="1616"/>
      <c r="X712" s="1617"/>
      <c r="Y712" s="1627">
        <f t="shared" si="28"/>
        <v>0</v>
      </c>
      <c r="Z712" s="1627"/>
      <c r="AA712" s="1627"/>
      <c r="AB712" s="1627"/>
      <c r="AC712" s="1627"/>
      <c r="AD712" s="1624"/>
      <c r="AE712" s="1625"/>
      <c r="AF712" s="1625"/>
      <c r="AG712" s="1625"/>
      <c r="AH712" s="1626"/>
      <c r="AI712" s="1621" t="str">
        <f t="shared" si="27"/>
        <v xml:space="preserve"> </v>
      </c>
      <c r="AJ712" s="1622"/>
      <c r="AK712" s="1623"/>
      <c r="AL712" s="72"/>
      <c r="AM712" s="75"/>
      <c r="AN712" s="75"/>
      <c r="AO712" s="75"/>
      <c r="AP712" s="75"/>
      <c r="AQ712" s="75"/>
      <c r="AR712" s="75"/>
      <c r="AS712" s="75"/>
      <c r="AT712" s="75"/>
      <c r="AU712" s="75"/>
      <c r="AV712" s="75"/>
      <c r="AW712" s="75"/>
      <c r="AX712" s="75"/>
      <c r="AY712" s="75"/>
      <c r="AZ712" s="75"/>
      <c r="BA712" s="75"/>
      <c r="BB712" s="75"/>
      <c r="BC712" s="958" t="s">
        <v>126</v>
      </c>
      <c r="BD712" s="957">
        <v>1312</v>
      </c>
      <c r="BE712" s="957">
        <v>1406</v>
      </c>
      <c r="BF712" s="957">
        <v>1686</v>
      </c>
      <c r="BG712" s="957">
        <v>1950</v>
      </c>
      <c r="BH712" s="957">
        <v>2174</v>
      </c>
      <c r="BI712" s="957">
        <v>2400</v>
      </c>
      <c r="BK712" s="75"/>
      <c r="BL712" s="75"/>
      <c r="BM712" s="75"/>
      <c r="BN712" s="75"/>
      <c r="BO712" s="75"/>
      <c r="BP712" s="75"/>
      <c r="BQ712" s="72"/>
      <c r="BR712" s="72"/>
      <c r="BS712" s="72"/>
      <c r="BT712" s="72"/>
      <c r="BU712" s="72"/>
      <c r="BV712" s="72"/>
      <c r="BW712" s="72"/>
      <c r="BX712" s="72"/>
      <c r="BY712" s="72"/>
      <c r="BZ712" s="72"/>
      <c r="CA712" s="72"/>
      <c r="CB712" s="72"/>
      <c r="CC712" s="72"/>
      <c r="CD712" s="72"/>
      <c r="CE712" s="72"/>
      <c r="CF712" s="72"/>
      <c r="CG712" s="72"/>
      <c r="CH712" s="72"/>
      <c r="CI712" s="72"/>
      <c r="CJ712" s="72"/>
      <c r="CK712" s="72"/>
      <c r="CL712" s="72"/>
      <c r="CM712" s="72"/>
      <c r="CN712" s="72"/>
      <c r="CO712" s="72"/>
      <c r="CP712" s="72"/>
      <c r="CQ712" s="72"/>
      <c r="CR712" s="72"/>
    </row>
    <row r="713" spans="2:96" ht="12.75">
      <c r="B713" s="1670"/>
      <c r="C713" s="1671"/>
      <c r="D713" s="1671"/>
      <c r="E713" s="1671"/>
      <c r="F713" s="1672"/>
      <c r="G713" s="1758">
        <v>0</v>
      </c>
      <c r="H713" s="1759"/>
      <c r="I713" s="1759"/>
      <c r="J713" s="1760"/>
      <c r="K713" s="1669"/>
      <c r="L713" s="1669"/>
      <c r="M713" s="1669"/>
      <c r="N713" s="1669"/>
      <c r="O713" s="1669"/>
      <c r="P713" s="1627">
        <f t="shared" si="26"/>
        <v>0</v>
      </c>
      <c r="Q713" s="1627"/>
      <c r="R713" s="1627"/>
      <c r="S713" s="1627"/>
      <c r="T713" s="1627"/>
      <c r="U713" s="1615"/>
      <c r="V713" s="1616"/>
      <c r="W713" s="1616"/>
      <c r="X713" s="1617"/>
      <c r="Y713" s="1627">
        <f t="shared" si="28"/>
        <v>0</v>
      </c>
      <c r="Z713" s="1627"/>
      <c r="AA713" s="1627"/>
      <c r="AB713" s="1627"/>
      <c r="AC713" s="1627"/>
      <c r="AD713" s="1624"/>
      <c r="AE713" s="1625"/>
      <c r="AF713" s="1625"/>
      <c r="AG713" s="1625"/>
      <c r="AH713" s="1626"/>
      <c r="AI713" s="1621" t="str">
        <f t="shared" si="27"/>
        <v xml:space="preserve"> </v>
      </c>
      <c r="AJ713" s="1622"/>
      <c r="AK713" s="1623"/>
      <c r="AL713" s="72"/>
      <c r="AM713" s="852"/>
      <c r="AN713" s="62"/>
      <c r="AO713" s="340"/>
      <c r="AP713" s="340"/>
      <c r="AQ713" s="340"/>
      <c r="AR713" s="852"/>
      <c r="AS713" s="852"/>
      <c r="AT713" s="75"/>
      <c r="AU713" s="75"/>
      <c r="AV713" s="75"/>
      <c r="AW713" s="75"/>
      <c r="AX713" s="75"/>
      <c r="AY713" s="75"/>
      <c r="AZ713" s="75"/>
      <c r="BA713" s="75"/>
      <c r="BB713" s="75"/>
      <c r="BC713" s="958" t="s">
        <v>127</v>
      </c>
      <c r="BD713" s="957">
        <v>1696</v>
      </c>
      <c r="BE713" s="957">
        <v>1818</v>
      </c>
      <c r="BF713" s="957">
        <v>2182</v>
      </c>
      <c r="BG713" s="957">
        <v>2522</v>
      </c>
      <c r="BH713" s="957">
        <v>2814</v>
      </c>
      <c r="BI713" s="957">
        <v>3104</v>
      </c>
      <c r="BK713" s="75"/>
      <c r="BL713" s="75"/>
      <c r="BM713" s="75"/>
      <c r="BN713" s="75"/>
      <c r="BO713" s="75"/>
      <c r="BP713" s="75"/>
      <c r="BQ713" s="72"/>
      <c r="BR713" s="72"/>
      <c r="BS713" s="72"/>
      <c r="BT713" s="72"/>
      <c r="BU713" s="72"/>
      <c r="BV713" s="72"/>
      <c r="BW713" s="72"/>
      <c r="BX713" s="72"/>
      <c r="BY713" s="72"/>
      <c r="BZ713" s="72"/>
      <c r="CA713" s="72"/>
      <c r="CB713" s="72"/>
      <c r="CC713" s="72"/>
      <c r="CD713" s="72"/>
      <c r="CE713" s="72"/>
      <c r="CF713" s="72"/>
      <c r="CG713" s="72"/>
      <c r="CH713" s="72"/>
      <c r="CI713" s="72"/>
      <c r="CJ713" s="72"/>
      <c r="CK713" s="72"/>
      <c r="CL713" s="72"/>
      <c r="CM713" s="72"/>
      <c r="CN713" s="72"/>
      <c r="CO713" s="72"/>
      <c r="CP713" s="72"/>
      <c r="CQ713" s="72"/>
      <c r="CR713" s="72"/>
    </row>
    <row r="714" spans="2:96" ht="12.75">
      <c r="B714" s="1670"/>
      <c r="C714" s="1671"/>
      <c r="D714" s="1671"/>
      <c r="E714" s="1671"/>
      <c r="F714" s="1672"/>
      <c r="G714" s="1758">
        <v>0</v>
      </c>
      <c r="H714" s="1759"/>
      <c r="I714" s="1759"/>
      <c r="J714" s="1760"/>
      <c r="K714" s="1669"/>
      <c r="L714" s="1669"/>
      <c r="M714" s="1669"/>
      <c r="N714" s="1669"/>
      <c r="O714" s="1669"/>
      <c r="P714" s="1627">
        <f t="shared" si="26"/>
        <v>0</v>
      </c>
      <c r="Q714" s="1627"/>
      <c r="R714" s="1627"/>
      <c r="S714" s="1627"/>
      <c r="T714" s="1627"/>
      <c r="U714" s="1615"/>
      <c r="V714" s="1616"/>
      <c r="W714" s="1616"/>
      <c r="X714" s="1617"/>
      <c r="Y714" s="1627">
        <f t="shared" si="28"/>
        <v>0</v>
      </c>
      <c r="Z714" s="1627"/>
      <c r="AA714" s="1627"/>
      <c r="AB714" s="1627"/>
      <c r="AC714" s="1627"/>
      <c r="AD714" s="1624"/>
      <c r="AE714" s="1625"/>
      <c r="AF714" s="1625"/>
      <c r="AG714" s="1625"/>
      <c r="AH714" s="1626"/>
      <c r="AI714" s="1621" t="str">
        <f t="shared" si="27"/>
        <v xml:space="preserve"> </v>
      </c>
      <c r="AJ714" s="1622"/>
      <c r="AK714" s="1623"/>
      <c r="AL714" s="72"/>
      <c r="AM714" s="852"/>
      <c r="AN714" s="340"/>
      <c r="AO714" s="340"/>
      <c r="AP714" s="340"/>
      <c r="AQ714" s="340"/>
      <c r="AR714" s="852"/>
      <c r="AS714" s="852"/>
      <c r="AT714" s="75"/>
      <c r="AU714" s="75"/>
      <c r="AV714" s="75"/>
      <c r="AW714" s="75"/>
      <c r="AX714" s="75"/>
      <c r="AY714" s="75"/>
      <c r="AZ714" s="75"/>
      <c r="BA714" s="75"/>
      <c r="BB714" s="75"/>
      <c r="BC714" s="958" t="s">
        <v>128</v>
      </c>
      <c r="BD714" s="957">
        <v>3044</v>
      </c>
      <c r="BE714" s="957">
        <v>3262</v>
      </c>
      <c r="BF714" s="957">
        <v>3914</v>
      </c>
      <c r="BG714" s="957">
        <v>4524</v>
      </c>
      <c r="BH714" s="957">
        <v>5046</v>
      </c>
      <c r="BI714" s="957">
        <v>5568</v>
      </c>
      <c r="BK714" s="75"/>
      <c r="BL714" s="75"/>
      <c r="BM714" s="75"/>
      <c r="BN714" s="75"/>
      <c r="BO714" s="75"/>
      <c r="BP714" s="75"/>
      <c r="BQ714" s="72"/>
      <c r="BR714" s="72"/>
      <c r="BS714" s="72"/>
      <c r="BT714" s="72"/>
      <c r="BU714" s="72"/>
      <c r="BV714" s="72"/>
      <c r="BW714" s="72"/>
      <c r="BX714" s="72"/>
      <c r="BY714" s="72"/>
      <c r="BZ714" s="72"/>
      <c r="CA714" s="72"/>
      <c r="CB714" s="72"/>
      <c r="CC714" s="72"/>
      <c r="CD714" s="72"/>
      <c r="CE714" s="72"/>
      <c r="CF714" s="72"/>
      <c r="CG714" s="72"/>
      <c r="CH714" s="72"/>
      <c r="CI714" s="72"/>
      <c r="CJ714" s="72"/>
      <c r="CK714" s="72"/>
      <c r="CL714" s="72"/>
      <c r="CM714" s="72"/>
      <c r="CN714" s="72"/>
      <c r="CO714" s="72"/>
      <c r="CP714" s="72"/>
      <c r="CQ714" s="72"/>
      <c r="CR714" s="72"/>
    </row>
    <row r="715" spans="2:96" ht="12.75">
      <c r="B715" s="1670"/>
      <c r="C715" s="1671"/>
      <c r="D715" s="1671"/>
      <c r="E715" s="1671"/>
      <c r="F715" s="1672"/>
      <c r="G715" s="1959"/>
      <c r="H715" s="1960"/>
      <c r="I715" s="1960"/>
      <c r="J715" s="1961"/>
      <c r="K715" s="1669"/>
      <c r="L715" s="1669"/>
      <c r="M715" s="1669"/>
      <c r="N715" s="1669"/>
      <c r="O715" s="1669"/>
      <c r="P715" s="1627">
        <f t="shared" si="26"/>
        <v>0</v>
      </c>
      <c r="Q715" s="1627"/>
      <c r="R715" s="1627"/>
      <c r="S715" s="1627"/>
      <c r="T715" s="1627"/>
      <c r="U715" s="1615"/>
      <c r="V715" s="1616"/>
      <c r="W715" s="1616"/>
      <c r="X715" s="1617"/>
      <c r="Y715" s="1627">
        <f t="shared" si="28"/>
        <v>0</v>
      </c>
      <c r="Z715" s="1627"/>
      <c r="AA715" s="1627"/>
      <c r="AB715" s="1627"/>
      <c r="AC715" s="1627"/>
      <c r="AD715" s="1624"/>
      <c r="AE715" s="1625"/>
      <c r="AF715" s="1625"/>
      <c r="AG715" s="1625"/>
      <c r="AH715" s="1626"/>
      <c r="AI715" s="2064" t="str">
        <f t="shared" si="27"/>
        <v xml:space="preserve"> </v>
      </c>
      <c r="AJ715" s="2065"/>
      <c r="AK715" s="2066"/>
      <c r="AL715" s="72"/>
      <c r="AM715" s="852"/>
      <c r="AN715" s="340"/>
      <c r="AO715" s="340"/>
      <c r="AP715" s="340"/>
      <c r="AQ715" s="340"/>
      <c r="AR715" s="852"/>
      <c r="AS715" s="852"/>
      <c r="AT715" s="75"/>
      <c r="AU715" s="75"/>
      <c r="AV715" s="75"/>
      <c r="AW715" s="75"/>
      <c r="AX715" s="75"/>
      <c r="AY715" s="75"/>
      <c r="AZ715" s="75"/>
      <c r="BA715" s="75"/>
      <c r="BB715" s="75"/>
      <c r="BC715" s="958" t="s">
        <v>893</v>
      </c>
      <c r="BD715" s="957">
        <v>2082</v>
      </c>
      <c r="BE715" s="957">
        <v>2230</v>
      </c>
      <c r="BF715" s="957">
        <v>2676</v>
      </c>
      <c r="BG715" s="957">
        <v>3094</v>
      </c>
      <c r="BH715" s="957">
        <v>3452</v>
      </c>
      <c r="BI715" s="957">
        <v>3808</v>
      </c>
      <c r="BK715" s="75"/>
      <c r="BL715" s="75"/>
      <c r="BM715" s="75"/>
      <c r="BN715" s="75"/>
      <c r="BO715" s="75"/>
      <c r="BP715" s="75"/>
      <c r="BQ715" s="72"/>
      <c r="BR715" s="72"/>
      <c r="BS715" s="72"/>
      <c r="BT715" s="72"/>
      <c r="BU715" s="72"/>
      <c r="BV715" s="72"/>
      <c r="BW715" s="72"/>
      <c r="BX715" s="72"/>
      <c r="BY715" s="72"/>
      <c r="BZ715" s="72"/>
      <c r="CA715" s="72"/>
      <c r="CB715" s="72"/>
      <c r="CC715" s="72"/>
      <c r="CD715" s="72"/>
      <c r="CE715" s="72"/>
      <c r="CF715" s="72"/>
      <c r="CG715" s="72"/>
      <c r="CH715" s="72"/>
      <c r="CI715" s="72"/>
      <c r="CJ715" s="72"/>
      <c r="CK715" s="72"/>
      <c r="CL715" s="72"/>
      <c r="CM715" s="72"/>
      <c r="CN715" s="72"/>
      <c r="CO715" s="72"/>
      <c r="CP715" s="72"/>
      <c r="CQ715" s="72"/>
      <c r="CR715" s="72"/>
    </row>
    <row r="716" spans="2:96" ht="12.75">
      <c r="B716" s="1631" t="s">
        <v>986</v>
      </c>
      <c r="C716" s="1632"/>
      <c r="D716" s="1632"/>
      <c r="E716" s="1632"/>
      <c r="F716" s="1632"/>
      <c r="G716" s="2038">
        <f>SUM(G691:J715)</f>
        <v>115</v>
      </c>
      <c r="H716" s="2039"/>
      <c r="I716" s="2039"/>
      <c r="J716" s="2040"/>
      <c r="K716" s="1631" t="s">
        <v>985</v>
      </c>
      <c r="L716" s="1632"/>
      <c r="M716" s="1632"/>
      <c r="N716" s="1632"/>
      <c r="O716" s="1633"/>
      <c r="P716" s="1618">
        <f>SUM(P691:T715)</f>
        <v>150028.4</v>
      </c>
      <c r="Q716" s="1619"/>
      <c r="R716" s="1619"/>
      <c r="S716" s="1619"/>
      <c r="T716" s="1620"/>
      <c r="U716" s="521"/>
      <c r="Y716" s="1631" t="s">
        <v>1289</v>
      </c>
      <c r="Z716" s="1632"/>
      <c r="AA716" s="1632"/>
      <c r="AB716" s="1632"/>
      <c r="AC716" s="1633"/>
      <c r="AD716" s="2053">
        <f>AV700</f>
        <v>0.49913043478260871</v>
      </c>
      <c r="AE716" s="1978"/>
      <c r="AF716" s="1978"/>
      <c r="AG716" s="1978"/>
      <c r="AH716" s="1979"/>
      <c r="AL716" s="72"/>
      <c r="AM716" s="852"/>
      <c r="AN716" s="340"/>
      <c r="AO716" s="340"/>
      <c r="AP716" s="340"/>
      <c r="AQ716" s="340"/>
      <c r="AR716" s="852"/>
      <c r="AS716" s="852"/>
      <c r="AT716" s="75"/>
      <c r="AU716" s="75"/>
      <c r="AV716" s="75"/>
      <c r="AW716" s="75"/>
      <c r="AX716" s="75"/>
      <c r="AY716" s="75"/>
      <c r="AZ716" s="75"/>
      <c r="BA716" s="75"/>
      <c r="BB716" s="75"/>
      <c r="BC716" s="958" t="s">
        <v>894</v>
      </c>
      <c r="BD716" s="957">
        <v>2764</v>
      </c>
      <c r="BE716" s="957">
        <v>2962</v>
      </c>
      <c r="BF716" s="957">
        <v>3554</v>
      </c>
      <c r="BG716" s="957">
        <v>4106</v>
      </c>
      <c r="BH716" s="957">
        <v>4580</v>
      </c>
      <c r="BI716" s="957">
        <v>5052</v>
      </c>
      <c r="BK716" s="75"/>
      <c r="BL716" s="75"/>
      <c r="BM716" s="75"/>
      <c r="BN716" s="75"/>
      <c r="BO716" s="75"/>
      <c r="BP716" s="75"/>
      <c r="BQ716" s="72"/>
      <c r="BR716" s="72"/>
      <c r="BS716" s="72"/>
      <c r="BT716" s="72"/>
      <c r="BU716" s="72"/>
      <c r="BV716" s="72"/>
      <c r="BW716" s="72"/>
      <c r="BX716" s="72"/>
      <c r="BY716" s="72"/>
      <c r="BZ716" s="72"/>
      <c r="CA716" s="72"/>
      <c r="CB716" s="72"/>
      <c r="CC716" s="72"/>
      <c r="CD716" s="72"/>
      <c r="CE716" s="72"/>
      <c r="CF716" s="72"/>
      <c r="CG716" s="72"/>
      <c r="CH716" s="72"/>
      <c r="CI716" s="72"/>
      <c r="CJ716" s="72"/>
      <c r="CK716" s="72"/>
      <c r="CL716" s="72"/>
      <c r="CM716" s="72"/>
      <c r="CN716" s="72"/>
      <c r="CO716" s="72"/>
      <c r="CP716" s="72"/>
      <c r="CQ716" s="72"/>
      <c r="CR716" s="72"/>
    </row>
    <row r="717" spans="2:96" ht="12.75">
      <c r="B717" s="103"/>
      <c r="C717" s="103"/>
      <c r="D717" s="103"/>
      <c r="E717" s="103"/>
      <c r="F717" s="103"/>
      <c r="G717" s="829"/>
      <c r="H717" s="829"/>
      <c r="I717" s="829"/>
      <c r="J717" s="829"/>
      <c r="K717" s="103"/>
      <c r="L717" s="103"/>
      <c r="M717" s="103"/>
      <c r="N717" s="103"/>
      <c r="O717" s="103"/>
      <c r="P717" s="486"/>
      <c r="Q717" s="486"/>
      <c r="R717" s="486"/>
      <c r="S717" s="486"/>
      <c r="T717" s="486"/>
      <c r="U717" s="521"/>
      <c r="Y717" s="103"/>
      <c r="Z717" s="103"/>
      <c r="AA717" s="103"/>
      <c r="AB717" s="103"/>
      <c r="AC717" s="103"/>
      <c r="AD717" s="828"/>
      <c r="AE717" s="89"/>
      <c r="AF717" s="89"/>
      <c r="AG717" s="89"/>
      <c r="AH717" s="89"/>
      <c r="AL717" s="72"/>
      <c r="AM717" s="72"/>
      <c r="AN717" s="72"/>
      <c r="AO717" s="72"/>
      <c r="AP717" s="72"/>
      <c r="AQ717" s="72"/>
      <c r="AR717" s="72"/>
      <c r="AS717" s="72"/>
      <c r="AT717" s="72"/>
      <c r="AU717" s="72"/>
      <c r="AV717" s="72"/>
      <c r="AW717" s="72"/>
      <c r="AX717" s="72"/>
      <c r="AY717" s="72"/>
      <c r="AZ717" s="72"/>
      <c r="BA717" s="72"/>
      <c r="BB717" s="72"/>
      <c r="BC717" s="958" t="s">
        <v>895</v>
      </c>
      <c r="BD717" s="957">
        <v>2316</v>
      </c>
      <c r="BE717" s="957">
        <v>2482</v>
      </c>
      <c r="BF717" s="957">
        <v>2980</v>
      </c>
      <c r="BG717" s="957">
        <v>3442</v>
      </c>
      <c r="BH717" s="957">
        <v>3840</v>
      </c>
      <c r="BI717" s="957">
        <v>4236</v>
      </c>
      <c r="BK717" s="72"/>
      <c r="BL717" s="72"/>
      <c r="BM717" s="72"/>
      <c r="BN717" s="72"/>
      <c r="BO717" s="72"/>
      <c r="BP717" s="72"/>
      <c r="BQ717" s="72"/>
      <c r="BR717" s="72"/>
      <c r="BS717" s="72"/>
      <c r="BT717" s="72"/>
      <c r="BU717" s="72"/>
      <c r="BV717" s="72"/>
      <c r="BW717" s="72"/>
      <c r="BX717" s="72"/>
      <c r="BY717" s="72"/>
      <c r="BZ717" s="72"/>
      <c r="CA717" s="72"/>
      <c r="CB717" s="72"/>
      <c r="CC717" s="72"/>
      <c r="CD717" s="72"/>
      <c r="CE717" s="72"/>
      <c r="CF717" s="72"/>
      <c r="CG717" s="72"/>
      <c r="CH717" s="72"/>
      <c r="CI717" s="72"/>
      <c r="CJ717" s="72"/>
      <c r="CK717" s="72"/>
      <c r="CL717" s="72"/>
      <c r="CM717" s="72"/>
      <c r="CN717" s="72"/>
      <c r="CO717" s="72"/>
      <c r="CP717" s="72"/>
      <c r="CQ717" s="72"/>
      <c r="CR717" s="72"/>
    </row>
    <row r="718" spans="2:96" ht="12.75">
      <c r="B718" s="832" t="s">
        <v>1400</v>
      </c>
      <c r="C718" s="831"/>
      <c r="D718" s="831"/>
      <c r="E718" s="831"/>
      <c r="F718" s="831"/>
      <c r="G718" s="834"/>
      <c r="H718" s="834"/>
      <c r="I718" s="834"/>
      <c r="J718" s="834"/>
      <c r="K718" s="831"/>
      <c r="L718" s="831"/>
      <c r="M718" s="831"/>
      <c r="N718" s="831"/>
      <c r="O718" s="831"/>
      <c r="P718" s="833"/>
      <c r="Q718" s="833"/>
      <c r="R718" s="833"/>
      <c r="S718" s="833"/>
      <c r="T718" s="833"/>
      <c r="U718" s="625"/>
      <c r="V718" s="625"/>
      <c r="W718" s="625"/>
      <c r="X718" s="625"/>
      <c r="Y718" s="831"/>
      <c r="Z718" s="831"/>
      <c r="AA718" s="831"/>
      <c r="AB718" s="831"/>
      <c r="AC718" s="831"/>
      <c r="AD718" s="835"/>
      <c r="AE718" s="836"/>
      <c r="AF718" s="2052" t="s">
        <v>136</v>
      </c>
      <c r="AG718" s="2052"/>
      <c r="AH718" s="2052"/>
      <c r="AL718" s="72"/>
      <c r="AM718" s="72"/>
      <c r="AN718" s="72"/>
      <c r="AO718" s="72"/>
      <c r="AP718" s="72"/>
      <c r="AQ718" s="72"/>
      <c r="AR718" s="72"/>
      <c r="AS718" s="72"/>
      <c r="AT718" s="72"/>
      <c r="AU718" s="72"/>
      <c r="AV718" s="72"/>
      <c r="AW718" s="72"/>
      <c r="AX718" s="72"/>
      <c r="AY718" s="72"/>
      <c r="AZ718" s="72"/>
      <c r="BA718" s="72"/>
      <c r="BB718" s="72"/>
      <c r="BC718" s="958" t="s">
        <v>896</v>
      </c>
      <c r="BD718" s="957">
        <v>1224</v>
      </c>
      <c r="BE718" s="957">
        <v>1312</v>
      </c>
      <c r="BF718" s="957">
        <v>1574</v>
      </c>
      <c r="BG718" s="957">
        <v>1816</v>
      </c>
      <c r="BH718" s="957">
        <v>2026</v>
      </c>
      <c r="BI718" s="957">
        <v>2236</v>
      </c>
      <c r="BK718" s="72"/>
      <c r="BL718" s="72"/>
      <c r="BM718" s="72"/>
      <c r="BN718" s="72"/>
      <c r="BO718" s="72"/>
      <c r="BP718" s="72"/>
      <c r="BQ718" s="72"/>
      <c r="BR718" s="72"/>
      <c r="BS718" s="72"/>
      <c r="BT718" s="72"/>
      <c r="BU718" s="72"/>
      <c r="BV718" s="72"/>
      <c r="BW718" s="72"/>
      <c r="BX718" s="72"/>
      <c r="BY718" s="72"/>
      <c r="BZ718" s="72"/>
      <c r="CA718" s="72"/>
      <c r="CB718" s="72"/>
      <c r="CC718" s="72"/>
      <c r="CD718" s="72"/>
      <c r="CE718" s="72"/>
      <c r="CF718" s="72"/>
      <c r="CG718" s="72"/>
      <c r="CH718" s="72"/>
      <c r="CI718" s="72"/>
      <c r="CJ718" s="72"/>
      <c r="CK718" s="72"/>
      <c r="CL718" s="72"/>
      <c r="CM718" s="72"/>
      <c r="CN718" s="72"/>
      <c r="CO718" s="72"/>
      <c r="CP718" s="72"/>
      <c r="CQ718" s="72"/>
      <c r="CR718" s="72"/>
    </row>
    <row r="719" spans="2:96" ht="12.75">
      <c r="B719" s="830" t="s">
        <v>1744</v>
      </c>
      <c r="C719" s="849"/>
      <c r="D719" s="849"/>
      <c r="E719" s="849"/>
      <c r="F719" s="849"/>
      <c r="G719" s="834"/>
      <c r="H719" s="834"/>
      <c r="I719" s="834"/>
      <c r="J719" s="834"/>
      <c r="K719" s="849"/>
      <c r="L719" s="849"/>
      <c r="M719" s="849"/>
      <c r="N719" s="849"/>
      <c r="O719" s="849"/>
      <c r="P719" s="833"/>
      <c r="Q719" s="833"/>
      <c r="R719" s="833"/>
      <c r="S719" s="833"/>
      <c r="T719" s="833"/>
      <c r="U719" s="839"/>
      <c r="V719" s="839"/>
      <c r="W719" s="839"/>
      <c r="X719" s="839"/>
      <c r="Y719" s="849"/>
      <c r="Z719" s="849"/>
      <c r="AA719" s="849"/>
      <c r="AB719" s="849"/>
      <c r="AC719" s="849"/>
      <c r="AD719" s="850"/>
      <c r="AE719" s="851"/>
      <c r="AF719" s="851"/>
      <c r="AG719" s="851"/>
      <c r="AH719" s="851"/>
      <c r="AI719" s="50"/>
      <c r="AJ719" s="50"/>
      <c r="AK719" s="50"/>
      <c r="AL719" s="72"/>
      <c r="AM719" s="72"/>
      <c r="AN719" s="72"/>
      <c r="AO719" s="72"/>
      <c r="AP719" s="72"/>
      <c r="AQ719" s="72"/>
      <c r="AR719" s="72"/>
      <c r="AS719" s="72"/>
      <c r="AT719" s="72"/>
      <c r="AU719" s="72"/>
      <c r="AV719" s="72"/>
      <c r="AW719" s="72"/>
      <c r="AX719" s="72"/>
      <c r="AY719" s="72"/>
      <c r="AZ719" s="72"/>
      <c r="BA719" s="72"/>
      <c r="BB719" s="72"/>
      <c r="BC719" s="958" t="s">
        <v>897</v>
      </c>
      <c r="BD719" s="957">
        <v>1410</v>
      </c>
      <c r="BE719" s="957">
        <v>1510</v>
      </c>
      <c r="BF719" s="957">
        <v>1812</v>
      </c>
      <c r="BG719" s="957">
        <v>2092</v>
      </c>
      <c r="BH719" s="957">
        <v>2334</v>
      </c>
      <c r="BI719" s="957">
        <v>2576</v>
      </c>
      <c r="BK719" s="72"/>
      <c r="BL719" s="72"/>
      <c r="BM719" s="72"/>
      <c r="BN719" s="72"/>
      <c r="BO719" s="72"/>
      <c r="BP719" s="72"/>
      <c r="BQ719" s="72"/>
      <c r="BR719" s="72"/>
      <c r="BS719" s="72"/>
      <c r="BT719" s="72"/>
      <c r="BU719" s="72"/>
      <c r="BV719" s="72"/>
      <c r="BW719" s="72"/>
      <c r="BX719" s="72"/>
      <c r="BY719" s="72"/>
      <c r="BZ719" s="72"/>
      <c r="CA719" s="72"/>
      <c r="CB719" s="72"/>
      <c r="CC719" s="72"/>
      <c r="CD719" s="72"/>
      <c r="CE719" s="72"/>
      <c r="CF719" s="72"/>
      <c r="CG719" s="72"/>
      <c r="CH719" s="72"/>
      <c r="CI719" s="72"/>
      <c r="CJ719" s="72"/>
      <c r="CK719" s="72"/>
      <c r="CL719" s="72"/>
      <c r="CM719" s="72"/>
      <c r="CN719" s="72"/>
      <c r="CO719" s="72"/>
      <c r="CP719" s="72"/>
      <c r="CQ719" s="72"/>
      <c r="CR719" s="72"/>
    </row>
    <row r="720" spans="2:96" ht="12.75">
      <c r="B720" s="830" t="s">
        <v>1745</v>
      </c>
      <c r="C720" s="849"/>
      <c r="D720" s="849"/>
      <c r="E720" s="849"/>
      <c r="F720" s="849"/>
      <c r="G720" s="834"/>
      <c r="H720" s="834"/>
      <c r="I720" s="834"/>
      <c r="J720" s="834"/>
      <c r="K720" s="849"/>
      <c r="L720" s="849"/>
      <c r="M720" s="849"/>
      <c r="N720" s="849"/>
      <c r="O720" s="849"/>
      <c r="P720" s="833"/>
      <c r="Q720" s="833"/>
      <c r="R720" s="833"/>
      <c r="S720" s="833"/>
      <c r="T720" s="833"/>
      <c r="U720" s="839"/>
      <c r="V720" s="839"/>
      <c r="W720" s="839"/>
      <c r="X720" s="839"/>
      <c r="Y720" s="849"/>
      <c r="Z720" s="849"/>
      <c r="AA720" s="849"/>
      <c r="AB720" s="849"/>
      <c r="AC720" s="849"/>
      <c r="AD720" s="850"/>
      <c r="AE720" s="851"/>
      <c r="AF720" s="851"/>
      <c r="AG720" s="851"/>
      <c r="AH720" s="851"/>
      <c r="AI720" s="50"/>
      <c r="AJ720" s="50"/>
      <c r="AK720" s="50"/>
      <c r="AL720" s="72"/>
      <c r="AM720" s="72"/>
      <c r="AN720" s="72"/>
      <c r="AO720" s="72"/>
      <c r="AP720" s="72"/>
      <c r="AQ720" s="72"/>
      <c r="AR720" s="72"/>
      <c r="AS720" s="72"/>
      <c r="AT720" s="72"/>
      <c r="AU720" s="72"/>
      <c r="AV720" s="72"/>
      <c r="AW720" s="72"/>
      <c r="AX720" s="72"/>
      <c r="AY720" s="72"/>
      <c r="AZ720" s="72"/>
      <c r="BA720" s="72"/>
      <c r="BB720" s="72"/>
      <c r="BC720" s="958" t="s">
        <v>898</v>
      </c>
      <c r="BD720" s="957">
        <v>1224</v>
      </c>
      <c r="BE720" s="957">
        <v>1312</v>
      </c>
      <c r="BF720" s="957">
        <v>1574</v>
      </c>
      <c r="BG720" s="957">
        <v>1816</v>
      </c>
      <c r="BH720" s="957">
        <v>2026</v>
      </c>
      <c r="BI720" s="957">
        <v>2236</v>
      </c>
      <c r="BK720" s="72"/>
      <c r="BL720" s="72"/>
      <c r="BM720" s="72"/>
      <c r="BN720" s="72"/>
      <c r="BO720" s="72"/>
      <c r="BP720" s="72"/>
      <c r="BQ720" s="72"/>
      <c r="BR720" s="72"/>
      <c r="BS720" s="72"/>
      <c r="BT720" s="72"/>
      <c r="BU720" s="72"/>
      <c r="BV720" s="72"/>
      <c r="BW720" s="72"/>
      <c r="BX720" s="72"/>
      <c r="BY720" s="72"/>
      <c r="BZ720" s="72"/>
      <c r="CA720" s="72"/>
      <c r="CB720" s="72"/>
      <c r="CC720" s="72"/>
      <c r="CD720" s="72"/>
      <c r="CE720" s="72"/>
      <c r="CF720" s="72"/>
      <c r="CG720" s="72"/>
      <c r="CH720" s="72"/>
      <c r="CI720" s="72"/>
      <c r="CJ720" s="72"/>
      <c r="CK720" s="72"/>
      <c r="CL720" s="72"/>
      <c r="CM720" s="72"/>
      <c r="CN720" s="72"/>
      <c r="CO720" s="72"/>
      <c r="CP720" s="72"/>
      <c r="CQ720" s="72"/>
      <c r="CR720" s="72"/>
    </row>
    <row r="721" spans="1:96" ht="12.75">
      <c r="B721" s="830"/>
      <c r="C721" s="831"/>
      <c r="D721" s="831"/>
      <c r="E721" s="831"/>
      <c r="F721" s="831"/>
      <c r="G721" s="834"/>
      <c r="H721" s="834"/>
      <c r="I721" s="834"/>
      <c r="J721" s="834"/>
      <c r="K721" s="831"/>
      <c r="L721" s="831"/>
      <c r="M721" s="831"/>
      <c r="N721" s="831"/>
      <c r="O721" s="831"/>
      <c r="P721" s="833"/>
      <c r="Q721" s="833"/>
      <c r="R721" s="833"/>
      <c r="S721" s="833"/>
      <c r="T721" s="833"/>
      <c r="U721" s="625"/>
      <c r="V721" s="625"/>
      <c r="W721" s="625"/>
      <c r="X721" s="625"/>
      <c r="Y721" s="831"/>
      <c r="Z721" s="831"/>
      <c r="AA721" s="831"/>
      <c r="AB721" s="625"/>
      <c r="AC721" s="625"/>
      <c r="AD721" s="625"/>
      <c r="AE721" s="625"/>
      <c r="AF721" s="625"/>
      <c r="AG721" s="836"/>
      <c r="AH721" s="836"/>
      <c r="AL721" s="72"/>
      <c r="AM721" s="72"/>
      <c r="AN721" s="72"/>
      <c r="AO721" s="72"/>
      <c r="AP721" s="72"/>
      <c r="AQ721" s="72"/>
      <c r="AR721" s="72"/>
      <c r="AS721" s="72"/>
      <c r="AT721" s="72"/>
      <c r="AU721" s="72"/>
      <c r="AV721" s="72"/>
      <c r="AW721" s="72"/>
      <c r="AX721" s="72"/>
      <c r="AY721" s="72"/>
      <c r="AZ721" s="72"/>
      <c r="BA721" s="72"/>
      <c r="BB721" s="72"/>
      <c r="BC721" s="958" t="s">
        <v>899</v>
      </c>
      <c r="BD721" s="957">
        <v>1620</v>
      </c>
      <c r="BE721" s="957">
        <v>1734</v>
      </c>
      <c r="BF721" s="957">
        <v>2082</v>
      </c>
      <c r="BG721" s="957">
        <v>2404</v>
      </c>
      <c r="BH721" s="957">
        <v>2682</v>
      </c>
      <c r="BI721" s="957">
        <v>2960</v>
      </c>
      <c r="BK721" s="72"/>
      <c r="BL721" s="72"/>
      <c r="BM721" s="72"/>
      <c r="BN721" s="72"/>
      <c r="BO721" s="72"/>
      <c r="BP721" s="72"/>
      <c r="BQ721" s="72"/>
      <c r="BR721" s="72"/>
      <c r="BS721" s="72"/>
      <c r="BT721" s="72"/>
      <c r="BU721" s="72"/>
      <c r="BV721" s="72"/>
      <c r="BW721" s="72"/>
      <c r="BX721" s="72"/>
      <c r="BY721" s="72"/>
      <c r="BZ721" s="72"/>
      <c r="CA721" s="72"/>
      <c r="CB721" s="72"/>
      <c r="CC721" s="72"/>
      <c r="CD721" s="72"/>
      <c r="CE721" s="72"/>
      <c r="CF721" s="72"/>
      <c r="CG721" s="72"/>
      <c r="CH721" s="72"/>
      <c r="CI721" s="72"/>
      <c r="CJ721" s="72"/>
      <c r="CK721" s="72"/>
      <c r="CL721" s="72"/>
      <c r="CM721" s="72"/>
      <c r="CN721" s="72"/>
      <c r="CO721" s="72"/>
      <c r="CP721" s="72"/>
      <c r="CQ721" s="72"/>
      <c r="CR721" s="72"/>
    </row>
    <row r="722" spans="1:96" ht="12.75">
      <c r="A722" s="63" t="s">
        <v>8</v>
      </c>
      <c r="B722" s="830"/>
      <c r="C722" s="106" t="s">
        <v>403</v>
      </c>
      <c r="D722" s="105"/>
      <c r="E722" s="105"/>
      <c r="F722" s="105"/>
      <c r="G722" s="25"/>
      <c r="H722" s="25"/>
      <c r="I722" s="25"/>
      <c r="J722" s="25"/>
      <c r="K722" s="25"/>
      <c r="L722" s="105"/>
      <c r="M722" s="105"/>
      <c r="N722" s="105"/>
      <c r="O722" s="105"/>
      <c r="P722" s="105"/>
      <c r="Q722" s="25"/>
      <c r="R722" s="25"/>
      <c r="S722" s="25"/>
      <c r="T722" s="25"/>
      <c r="U722" s="25"/>
      <c r="AM722" s="72"/>
      <c r="AN722" s="72"/>
      <c r="AO722" s="72"/>
      <c r="AP722" s="72"/>
      <c r="AQ722" s="72"/>
      <c r="AR722" s="72"/>
      <c r="AS722" s="72"/>
      <c r="AT722" s="72"/>
      <c r="AU722" s="72"/>
      <c r="AV722" s="72"/>
      <c r="AW722" s="72"/>
      <c r="AX722" s="72"/>
      <c r="AY722" s="72"/>
      <c r="AZ722" s="72"/>
      <c r="BA722" s="72"/>
      <c r="BB722" s="72"/>
      <c r="BC722" s="958" t="s">
        <v>937</v>
      </c>
      <c r="BD722" s="957">
        <v>1990</v>
      </c>
      <c r="BE722" s="957">
        <v>2130</v>
      </c>
      <c r="BF722" s="957">
        <v>2556</v>
      </c>
      <c r="BG722" s="957">
        <v>2952</v>
      </c>
      <c r="BH722" s="957">
        <v>3294</v>
      </c>
      <c r="BI722" s="957">
        <v>3636</v>
      </c>
      <c r="BK722" s="72"/>
      <c r="BL722" s="72"/>
      <c r="BM722" s="72"/>
      <c r="BN722" s="72"/>
      <c r="BO722" s="72"/>
      <c r="BP722" s="72"/>
      <c r="BQ722" s="72"/>
      <c r="BR722" s="72"/>
      <c r="BS722" s="72"/>
      <c r="BT722" s="72"/>
      <c r="BU722" s="72"/>
      <c r="BV722" s="72"/>
      <c r="BW722" s="72"/>
      <c r="BX722" s="72"/>
      <c r="BY722" s="72"/>
      <c r="BZ722" s="72"/>
      <c r="CA722" s="72"/>
      <c r="CB722" s="72"/>
      <c r="CC722" s="72"/>
      <c r="CD722" s="72"/>
      <c r="CE722" s="72"/>
      <c r="CF722" s="72"/>
      <c r="CG722" s="72"/>
      <c r="CH722" s="72"/>
      <c r="CI722" s="72"/>
      <c r="CJ722" s="72"/>
      <c r="CK722" s="72"/>
      <c r="CL722" s="72"/>
      <c r="CM722" s="72"/>
      <c r="CN722" s="72"/>
      <c r="CO722" s="72"/>
      <c r="CP722" s="72"/>
      <c r="CQ722" s="72"/>
      <c r="CR722" s="72"/>
    </row>
    <row r="723" spans="1:96" ht="12.75">
      <c r="B723" s="105"/>
      <c r="C723" s="2062" t="s">
        <v>1743</v>
      </c>
      <c r="D723" s="2062"/>
      <c r="E723" s="2062"/>
      <c r="F723" s="2062"/>
      <c r="G723" s="2062"/>
      <c r="H723" s="2062"/>
      <c r="I723" s="2062"/>
      <c r="J723" s="2062"/>
      <c r="K723" s="2062"/>
      <c r="L723" s="2062"/>
      <c r="M723" s="2062"/>
      <c r="N723" s="2062"/>
      <c r="O723" s="2062"/>
      <c r="P723" s="2062"/>
      <c r="Q723" s="2062"/>
      <c r="R723" s="2062"/>
      <c r="S723" s="2062"/>
      <c r="T723" s="2062"/>
      <c r="U723" s="2062"/>
      <c r="V723" s="2062"/>
      <c r="W723" s="2062"/>
      <c r="X723" s="2062"/>
      <c r="Y723" s="2062"/>
      <c r="Z723" s="2062"/>
      <c r="AA723" s="2062"/>
      <c r="AB723" s="2062"/>
      <c r="AC723" s="2062"/>
      <c r="AD723" s="2062"/>
      <c r="AE723" s="2062"/>
      <c r="AF723" s="2062"/>
      <c r="AG723" s="2062"/>
      <c r="AH723" s="2062"/>
      <c r="AI723" s="2062"/>
      <c r="AJ723" s="2062"/>
      <c r="AK723" s="2062"/>
      <c r="AM723" s="72"/>
      <c r="AN723" s="72"/>
      <c r="AO723" s="72"/>
      <c r="AP723" s="72"/>
      <c r="AQ723" s="72"/>
      <c r="AR723" s="72"/>
      <c r="AS723" s="72"/>
      <c r="AT723" s="72"/>
      <c r="AU723" s="72"/>
      <c r="AV723" s="72"/>
      <c r="AW723" s="72"/>
      <c r="AX723" s="72"/>
      <c r="AY723" s="72"/>
      <c r="AZ723" s="72"/>
      <c r="BA723" s="72"/>
      <c r="BB723" s="72"/>
      <c r="BC723" s="958" t="s">
        <v>900</v>
      </c>
      <c r="BD723" s="957">
        <v>1224</v>
      </c>
      <c r="BE723" s="957">
        <v>1312</v>
      </c>
      <c r="BF723" s="957">
        <v>1574</v>
      </c>
      <c r="BG723" s="957">
        <v>1816</v>
      </c>
      <c r="BH723" s="957">
        <v>2026</v>
      </c>
      <c r="BI723" s="957">
        <v>2236</v>
      </c>
      <c r="BK723" s="72"/>
      <c r="BL723" s="72"/>
      <c r="BM723" s="72"/>
      <c r="BN723" s="72"/>
      <c r="BO723" s="72"/>
      <c r="BP723" s="72"/>
      <c r="BQ723" s="72"/>
      <c r="BR723" s="72"/>
      <c r="BS723" s="72"/>
      <c r="BT723" s="72"/>
      <c r="BU723" s="72"/>
      <c r="BV723" s="72"/>
      <c r="BW723" s="72"/>
      <c r="BX723" s="72"/>
      <c r="BY723" s="72"/>
      <c r="BZ723" s="72"/>
      <c r="CA723" s="72"/>
      <c r="CB723" s="72"/>
      <c r="CC723" s="72"/>
      <c r="CD723" s="72"/>
      <c r="CE723" s="72"/>
      <c r="CF723" s="72"/>
      <c r="CG723" s="72"/>
      <c r="CH723" s="72"/>
      <c r="CI723" s="72"/>
      <c r="CJ723" s="72"/>
      <c r="CK723" s="72"/>
      <c r="CL723" s="72"/>
      <c r="CM723" s="72"/>
      <c r="CN723" s="72"/>
      <c r="CO723" s="72"/>
      <c r="CP723" s="72"/>
      <c r="CQ723" s="72"/>
      <c r="CR723" s="72"/>
    </row>
    <row r="724" spans="1:96" ht="13.7" customHeight="1">
      <c r="A724" s="63"/>
      <c r="B724" s="105"/>
      <c r="C724" s="2062"/>
      <c r="D724" s="2062"/>
      <c r="E724" s="2062"/>
      <c r="F724" s="2062"/>
      <c r="G724" s="2062"/>
      <c r="H724" s="2062"/>
      <c r="I724" s="2062"/>
      <c r="J724" s="2062"/>
      <c r="K724" s="2062"/>
      <c r="L724" s="2062"/>
      <c r="M724" s="2062"/>
      <c r="N724" s="2062"/>
      <c r="O724" s="2062"/>
      <c r="P724" s="2062"/>
      <c r="Q724" s="2062"/>
      <c r="R724" s="2062"/>
      <c r="S724" s="2062"/>
      <c r="T724" s="2062"/>
      <c r="U724" s="2062"/>
      <c r="V724" s="2062"/>
      <c r="W724" s="2062"/>
      <c r="X724" s="2062"/>
      <c r="Y724" s="2062"/>
      <c r="Z724" s="2062"/>
      <c r="AA724" s="2062"/>
      <c r="AB724" s="2062"/>
      <c r="AC724" s="2062"/>
      <c r="AD724" s="2062"/>
      <c r="AE724" s="2062"/>
      <c r="AF724" s="2062"/>
      <c r="AG724" s="2062"/>
      <c r="AH724" s="2062"/>
      <c r="AI724" s="2062"/>
      <c r="AJ724" s="2062"/>
      <c r="AK724" s="2062"/>
      <c r="AM724" s="72"/>
      <c r="AN724" s="72"/>
      <c r="AO724" s="72"/>
      <c r="AP724" s="72"/>
      <c r="AQ724" s="72"/>
      <c r="AR724" s="72"/>
      <c r="AS724" s="72"/>
      <c r="AT724" s="72"/>
      <c r="AU724" s="72"/>
      <c r="AV724" s="72"/>
      <c r="AW724" s="72"/>
      <c r="AX724" s="72"/>
      <c r="AY724" s="72"/>
      <c r="AZ724" s="72"/>
      <c r="BA724" s="72"/>
      <c r="BB724" s="72"/>
      <c r="BC724" s="958" t="s">
        <v>901</v>
      </c>
      <c r="BD724" s="957">
        <v>1224</v>
      </c>
      <c r="BE724" s="957">
        <v>1312</v>
      </c>
      <c r="BF724" s="957">
        <v>1574</v>
      </c>
      <c r="BG724" s="957">
        <v>1816</v>
      </c>
      <c r="BH724" s="957">
        <v>2026</v>
      </c>
      <c r="BI724" s="957">
        <v>2236</v>
      </c>
      <c r="BK724" s="72"/>
      <c r="BL724" s="72"/>
      <c r="BM724" s="72"/>
      <c r="BN724" s="72"/>
      <c r="BO724" s="72"/>
      <c r="BP724" s="72"/>
      <c r="BQ724" s="72"/>
      <c r="BR724" s="72"/>
      <c r="BS724" s="72"/>
      <c r="BT724" s="72"/>
      <c r="BU724" s="72"/>
      <c r="BV724" s="72"/>
      <c r="BW724" s="72"/>
      <c r="BX724" s="72"/>
      <c r="BY724" s="72"/>
      <c r="BZ724" s="72"/>
      <c r="CA724" s="72"/>
      <c r="CB724" s="72"/>
      <c r="CC724" s="72"/>
      <c r="CD724" s="72"/>
      <c r="CE724" s="72"/>
      <c r="CF724" s="72"/>
      <c r="CG724" s="72"/>
      <c r="CH724" s="72"/>
      <c r="CI724" s="72"/>
      <c r="CJ724" s="72"/>
      <c r="CK724" s="72"/>
      <c r="CL724" s="72"/>
      <c r="CM724" s="72"/>
      <c r="CN724" s="72"/>
      <c r="CO724" s="72"/>
      <c r="CP724" s="72"/>
      <c r="CQ724" s="72"/>
      <c r="CR724" s="72"/>
    </row>
    <row r="725" spans="1:96" ht="12.75">
      <c r="A725" s="63"/>
      <c r="B725" s="105"/>
      <c r="C725" s="2062"/>
      <c r="D725" s="2062"/>
      <c r="E725" s="2062"/>
      <c r="F725" s="2062"/>
      <c r="G725" s="2062"/>
      <c r="H725" s="2062"/>
      <c r="I725" s="2062"/>
      <c r="J725" s="2062"/>
      <c r="K725" s="2062"/>
      <c r="L725" s="2062"/>
      <c r="M725" s="2062"/>
      <c r="N725" s="2062"/>
      <c r="O725" s="2062"/>
      <c r="P725" s="2062"/>
      <c r="Q725" s="2062"/>
      <c r="R725" s="2062"/>
      <c r="S725" s="2062"/>
      <c r="T725" s="2062"/>
      <c r="U725" s="2062"/>
      <c r="V725" s="2062"/>
      <c r="W725" s="2062"/>
      <c r="X725" s="2062"/>
      <c r="Y725" s="2062"/>
      <c r="Z725" s="2062"/>
      <c r="AA725" s="2062"/>
      <c r="AB725" s="2062"/>
      <c r="AC725" s="2062"/>
      <c r="AD725" s="2062"/>
      <c r="AE725" s="2062"/>
      <c r="AF725" s="2062"/>
      <c r="AG725" s="2062"/>
      <c r="AH725" s="2062"/>
      <c r="AI725" s="2062"/>
      <c r="AJ725" s="2062"/>
      <c r="AK725" s="2062"/>
      <c r="AM725" s="72"/>
      <c r="AN725" s="72"/>
      <c r="AO725" s="72"/>
      <c r="AP725" s="72"/>
      <c r="AQ725" s="72"/>
      <c r="AR725" s="72"/>
      <c r="AS725" s="72"/>
      <c r="AT725" s="72"/>
      <c r="AU725" s="72"/>
      <c r="AV725" s="72"/>
      <c r="AW725" s="72"/>
      <c r="AX725" s="72"/>
      <c r="AY725" s="72"/>
      <c r="AZ725" s="72"/>
      <c r="BA725" s="72"/>
      <c r="BB725" s="72"/>
      <c r="BC725" s="958" t="s">
        <v>902</v>
      </c>
      <c r="BD725" s="957">
        <v>1224</v>
      </c>
      <c r="BE725" s="957">
        <v>1312</v>
      </c>
      <c r="BF725" s="957">
        <v>1574</v>
      </c>
      <c r="BG725" s="957">
        <v>1816</v>
      </c>
      <c r="BH725" s="957">
        <v>2026</v>
      </c>
      <c r="BI725" s="957">
        <v>2236</v>
      </c>
      <c r="BK725" s="72"/>
      <c r="BL725" s="72"/>
      <c r="BM725" s="72"/>
      <c r="BN725" s="72"/>
      <c r="BO725" s="72"/>
      <c r="BP725" s="72"/>
      <c r="BQ725" s="72"/>
      <c r="BR725" s="72"/>
      <c r="BS725" s="72"/>
      <c r="BT725" s="72"/>
      <c r="BU725" s="72"/>
      <c r="BV725" s="72"/>
      <c r="BW725" s="72"/>
      <c r="BX725" s="72"/>
      <c r="BY725" s="72"/>
      <c r="BZ725" s="72"/>
      <c r="CA725" s="72"/>
      <c r="CB725" s="72"/>
      <c r="CC725" s="72"/>
      <c r="CD725" s="72"/>
      <c r="CE725" s="72"/>
      <c r="CF725" s="72"/>
      <c r="CG725" s="72"/>
      <c r="CH725" s="72"/>
      <c r="CI725" s="72"/>
      <c r="CJ725" s="72"/>
      <c r="CK725" s="72"/>
      <c r="CL725" s="72"/>
      <c r="CM725" s="72"/>
      <c r="CN725" s="72"/>
      <c r="CO725" s="72"/>
      <c r="CP725" s="72"/>
      <c r="CQ725" s="72"/>
      <c r="CR725" s="72"/>
    </row>
    <row r="726" spans="1:96" ht="12.75">
      <c r="A726" s="63"/>
      <c r="B726" s="105"/>
      <c r="C726" s="2062"/>
      <c r="D726" s="2062"/>
      <c r="E726" s="2062"/>
      <c r="F726" s="2062"/>
      <c r="G726" s="2062"/>
      <c r="H726" s="2062"/>
      <c r="I726" s="2062"/>
      <c r="J726" s="2062"/>
      <c r="K726" s="2062"/>
      <c r="L726" s="2062"/>
      <c r="M726" s="2062"/>
      <c r="N726" s="2062"/>
      <c r="O726" s="2062"/>
      <c r="P726" s="2062"/>
      <c r="Q726" s="2062"/>
      <c r="R726" s="2062"/>
      <c r="S726" s="2062"/>
      <c r="T726" s="2062"/>
      <c r="U726" s="2062"/>
      <c r="V726" s="2062"/>
      <c r="W726" s="2062"/>
      <c r="X726" s="2062"/>
      <c r="Y726" s="2062"/>
      <c r="Z726" s="2062"/>
      <c r="AA726" s="2062"/>
      <c r="AB726" s="2062"/>
      <c r="AC726" s="2062"/>
      <c r="AD726" s="2062"/>
      <c r="AE726" s="2062"/>
      <c r="AF726" s="2062"/>
      <c r="AG726" s="2062"/>
      <c r="AH726" s="2062"/>
      <c r="AI726" s="2062"/>
      <c r="AJ726" s="2062"/>
      <c r="AK726" s="2062"/>
      <c r="AM726" s="72"/>
      <c r="AN726" s="72"/>
      <c r="AO726" s="72"/>
      <c r="AP726" s="72"/>
      <c r="AQ726" s="72"/>
      <c r="AR726" s="72"/>
      <c r="AS726" s="72"/>
      <c r="AT726" s="72"/>
      <c r="AU726" s="72"/>
      <c r="AV726" s="72"/>
      <c r="AW726" s="72"/>
      <c r="AX726" s="72"/>
      <c r="AY726" s="72"/>
      <c r="AZ726" s="72"/>
      <c r="BA726" s="72"/>
      <c r="BB726" s="72"/>
      <c r="BC726" s="958" t="s">
        <v>903</v>
      </c>
      <c r="BD726" s="957">
        <v>1224</v>
      </c>
      <c r="BE726" s="957">
        <v>1312</v>
      </c>
      <c r="BF726" s="957">
        <v>1574</v>
      </c>
      <c r="BG726" s="957">
        <v>1816</v>
      </c>
      <c r="BH726" s="957">
        <v>2026</v>
      </c>
      <c r="BI726" s="957">
        <v>2236</v>
      </c>
      <c r="BK726" s="72"/>
      <c r="BL726" s="72"/>
      <c r="BM726" s="72"/>
      <c r="BN726" s="72"/>
      <c r="BO726" s="72"/>
      <c r="BP726" s="72"/>
      <c r="BQ726" s="72"/>
      <c r="BR726" s="72"/>
      <c r="BS726" s="72"/>
      <c r="BT726" s="72"/>
      <c r="BU726" s="72"/>
      <c r="BV726" s="72"/>
      <c r="BW726" s="72"/>
      <c r="BX726" s="72"/>
      <c r="BY726" s="72"/>
      <c r="BZ726" s="72"/>
      <c r="CA726" s="72"/>
      <c r="CB726" s="72"/>
      <c r="CC726" s="72"/>
      <c r="CD726" s="72"/>
      <c r="CE726" s="72"/>
      <c r="CF726" s="72"/>
      <c r="CG726" s="72"/>
      <c r="CH726" s="72"/>
      <c r="CI726" s="72"/>
      <c r="CJ726" s="72"/>
      <c r="CK726" s="72"/>
      <c r="CL726" s="72"/>
      <c r="CM726" s="72"/>
      <c r="CN726" s="72"/>
      <c r="CO726" s="72"/>
      <c r="CP726" s="72"/>
      <c r="CQ726" s="72"/>
      <c r="CR726" s="72"/>
    </row>
    <row r="727" spans="1:96" ht="12.75">
      <c r="A727" s="63"/>
      <c r="B727" s="105"/>
      <c r="C727" s="2062"/>
      <c r="D727" s="2062"/>
      <c r="E727" s="2062"/>
      <c r="F727" s="2062"/>
      <c r="G727" s="2062"/>
      <c r="H727" s="2062"/>
      <c r="I727" s="2062"/>
      <c r="J727" s="2062"/>
      <c r="K727" s="2062"/>
      <c r="L727" s="2062"/>
      <c r="M727" s="2062"/>
      <c r="N727" s="2062"/>
      <c r="O727" s="2062"/>
      <c r="P727" s="2062"/>
      <c r="Q727" s="2062"/>
      <c r="R727" s="2062"/>
      <c r="S727" s="2062"/>
      <c r="T727" s="2062"/>
      <c r="U727" s="2062"/>
      <c r="V727" s="2062"/>
      <c r="W727" s="2062"/>
      <c r="X727" s="2062"/>
      <c r="Y727" s="2062"/>
      <c r="Z727" s="2062"/>
      <c r="AA727" s="2062"/>
      <c r="AB727" s="2062"/>
      <c r="AC727" s="2062"/>
      <c r="AD727" s="2062"/>
      <c r="AE727" s="2062"/>
      <c r="AF727" s="2062"/>
      <c r="AG727" s="2062"/>
      <c r="AH727" s="2062"/>
      <c r="AI727" s="2062"/>
      <c r="AJ727" s="2062"/>
      <c r="AK727" s="2062"/>
      <c r="AM727" s="72"/>
      <c r="AN727" s="72"/>
      <c r="AO727" s="72"/>
      <c r="AP727" s="72"/>
      <c r="AQ727" s="72"/>
      <c r="AR727" s="72"/>
      <c r="AS727" s="72"/>
      <c r="AT727" s="72"/>
      <c r="AU727" s="72"/>
      <c r="AV727" s="72"/>
      <c r="AW727" s="72"/>
      <c r="AX727" s="72"/>
      <c r="AY727" s="72"/>
      <c r="AZ727" s="72"/>
      <c r="BA727" s="72"/>
      <c r="BB727" s="72"/>
      <c r="BC727" s="958" t="s">
        <v>904</v>
      </c>
      <c r="BD727" s="957">
        <v>1224</v>
      </c>
      <c r="BE727" s="957">
        <v>1312</v>
      </c>
      <c r="BF727" s="957">
        <v>1574</v>
      </c>
      <c r="BG727" s="957">
        <v>1816</v>
      </c>
      <c r="BH727" s="957">
        <v>2026</v>
      </c>
      <c r="BI727" s="957">
        <v>2236</v>
      </c>
      <c r="BK727" s="72"/>
      <c r="BL727" s="72"/>
      <c r="BM727" s="72"/>
      <c r="BN727" s="72"/>
      <c r="BO727" s="72"/>
      <c r="BP727" s="72"/>
      <c r="BQ727" s="72"/>
      <c r="BR727" s="72"/>
      <c r="BS727" s="72"/>
      <c r="BT727" s="72"/>
      <c r="BU727" s="72"/>
      <c r="BV727" s="72"/>
      <c r="BW727" s="72"/>
      <c r="BX727" s="72"/>
      <c r="BY727" s="72"/>
      <c r="BZ727" s="72"/>
      <c r="CA727" s="72"/>
      <c r="CB727" s="72"/>
      <c r="CC727" s="72"/>
      <c r="CD727" s="72"/>
      <c r="CE727" s="72"/>
      <c r="CF727" s="72"/>
      <c r="CG727" s="72"/>
      <c r="CH727" s="72"/>
      <c r="CI727" s="72"/>
      <c r="CJ727" s="72"/>
      <c r="CK727" s="72"/>
      <c r="CL727" s="72"/>
      <c r="CM727" s="72"/>
      <c r="CN727" s="72"/>
      <c r="CO727" s="72"/>
      <c r="CP727" s="72"/>
      <c r="CQ727" s="72"/>
      <c r="CR727" s="72"/>
    </row>
    <row r="728" spans="1:96" ht="12.75">
      <c r="A728" s="63"/>
      <c r="B728" s="105"/>
      <c r="C728" s="2062"/>
      <c r="D728" s="2062"/>
      <c r="E728" s="2062"/>
      <c r="F728" s="2062"/>
      <c r="G728" s="2062"/>
      <c r="H728" s="2062"/>
      <c r="I728" s="2062"/>
      <c r="J728" s="2062"/>
      <c r="K728" s="2062"/>
      <c r="L728" s="2062"/>
      <c r="M728" s="2062"/>
      <c r="N728" s="2062"/>
      <c r="O728" s="2062"/>
      <c r="P728" s="2062"/>
      <c r="Q728" s="2062"/>
      <c r="R728" s="2062"/>
      <c r="S728" s="2062"/>
      <c r="T728" s="2062"/>
      <c r="U728" s="2062"/>
      <c r="V728" s="2062"/>
      <c r="W728" s="2062"/>
      <c r="X728" s="2062"/>
      <c r="Y728" s="2062"/>
      <c r="Z728" s="2062"/>
      <c r="AA728" s="2062"/>
      <c r="AB728" s="2062"/>
      <c r="AC728" s="2062"/>
      <c r="AD728" s="2062"/>
      <c r="AE728" s="2062"/>
      <c r="AF728" s="2062"/>
      <c r="AG728" s="2062"/>
      <c r="AH728" s="2062"/>
      <c r="AI728" s="2062"/>
      <c r="AJ728" s="2062"/>
      <c r="AK728" s="2062"/>
      <c r="AM728" s="72"/>
      <c r="AN728" s="72"/>
      <c r="AO728" s="72"/>
      <c r="AP728" s="72"/>
      <c r="AQ728" s="72"/>
      <c r="AR728" s="72"/>
      <c r="AS728" s="72"/>
      <c r="AT728" s="72"/>
      <c r="AU728" s="72"/>
      <c r="AV728" s="72"/>
      <c r="AW728" s="72"/>
      <c r="AX728" s="72"/>
      <c r="AY728" s="72"/>
      <c r="AZ728" s="72"/>
      <c r="BA728" s="72"/>
      <c r="BB728" s="72"/>
      <c r="BC728" s="958" t="s">
        <v>22</v>
      </c>
      <c r="BD728" s="957">
        <v>1242</v>
      </c>
      <c r="BE728" s="957">
        <v>1330</v>
      </c>
      <c r="BF728" s="957">
        <v>1596</v>
      </c>
      <c r="BG728" s="957">
        <v>1842</v>
      </c>
      <c r="BH728" s="957">
        <v>2056</v>
      </c>
      <c r="BI728" s="957">
        <v>2270</v>
      </c>
      <c r="BK728" s="72"/>
      <c r="BL728" s="72"/>
      <c r="BM728" s="72"/>
      <c r="BN728" s="72"/>
      <c r="BO728" s="72"/>
      <c r="BP728" s="72"/>
      <c r="BQ728" s="72"/>
      <c r="BR728" s="72"/>
      <c r="BS728" s="72"/>
      <c r="BT728" s="72"/>
      <c r="BU728" s="72"/>
      <c r="BV728" s="72"/>
      <c r="BW728" s="72"/>
      <c r="BX728" s="72"/>
      <c r="BY728" s="72"/>
      <c r="BZ728" s="72"/>
      <c r="CA728" s="72"/>
      <c r="CB728" s="72"/>
      <c r="CC728" s="72"/>
      <c r="CD728" s="72"/>
      <c r="CE728" s="72"/>
      <c r="CF728" s="72"/>
      <c r="CG728" s="72"/>
      <c r="CH728" s="72"/>
      <c r="CI728" s="72"/>
      <c r="CJ728" s="72"/>
      <c r="CK728" s="72"/>
      <c r="CL728" s="72"/>
      <c r="CM728" s="72"/>
      <c r="CN728" s="72"/>
      <c r="CO728" s="72"/>
      <c r="CP728" s="72"/>
      <c r="CQ728" s="72"/>
      <c r="CR728" s="72"/>
    </row>
    <row r="729" spans="1:96" ht="12.75">
      <c r="A729" s="63"/>
      <c r="B729" s="105"/>
      <c r="C729" s="2062"/>
      <c r="D729" s="2062"/>
      <c r="E729" s="2062"/>
      <c r="F729" s="2062"/>
      <c r="G729" s="2062"/>
      <c r="H729" s="2062"/>
      <c r="I729" s="2062"/>
      <c r="J729" s="2062"/>
      <c r="K729" s="2062"/>
      <c r="L729" s="2062"/>
      <c r="M729" s="2062"/>
      <c r="N729" s="2062"/>
      <c r="O729" s="2062"/>
      <c r="P729" s="2062"/>
      <c r="Q729" s="2062"/>
      <c r="R729" s="2062"/>
      <c r="S729" s="2062"/>
      <c r="T729" s="2062"/>
      <c r="U729" s="2062"/>
      <c r="V729" s="2062"/>
      <c r="W729" s="2062"/>
      <c r="X729" s="2062"/>
      <c r="Y729" s="2062"/>
      <c r="Z729" s="2062"/>
      <c r="AA729" s="2062"/>
      <c r="AB729" s="2062"/>
      <c r="AC729" s="2062"/>
      <c r="AD729" s="2062"/>
      <c r="AE729" s="2062"/>
      <c r="AF729" s="2062"/>
      <c r="AG729" s="2062"/>
      <c r="AH729" s="2062"/>
      <c r="AI729" s="2062"/>
      <c r="AJ729" s="2062"/>
      <c r="AK729" s="2062"/>
      <c r="AM729" s="72"/>
      <c r="AN729" s="72"/>
      <c r="AO729" s="72"/>
      <c r="AP729" s="72"/>
      <c r="AQ729" s="72"/>
      <c r="AR729" s="72"/>
      <c r="AS729" s="72"/>
      <c r="AT729" s="72"/>
      <c r="AU729" s="72"/>
      <c r="AV729" s="72"/>
      <c r="AW729" s="72"/>
      <c r="AX729" s="72"/>
      <c r="AY729" s="72"/>
      <c r="AZ729" s="72"/>
      <c r="BA729" s="72"/>
      <c r="BB729" s="72"/>
      <c r="BC729" s="958" t="s">
        <v>905</v>
      </c>
      <c r="BD729" s="957">
        <v>1976</v>
      </c>
      <c r="BE729" s="957">
        <v>2118</v>
      </c>
      <c r="BF729" s="957">
        <v>2542</v>
      </c>
      <c r="BG729" s="957">
        <v>2936</v>
      </c>
      <c r="BH729" s="957">
        <v>3274</v>
      </c>
      <c r="BI729" s="957">
        <v>3612</v>
      </c>
      <c r="BK729" s="72"/>
      <c r="BL729" s="72"/>
      <c r="BM729" s="72"/>
      <c r="BN729" s="72"/>
      <c r="BO729" s="72"/>
      <c r="BP729" s="72"/>
      <c r="BQ729" s="72"/>
      <c r="BR729" s="72"/>
      <c r="BS729" s="72"/>
      <c r="BT729" s="72"/>
      <c r="BU729" s="72"/>
      <c r="BV729" s="72"/>
      <c r="BW729" s="72"/>
      <c r="BX729" s="72"/>
      <c r="BY729" s="72"/>
      <c r="BZ729" s="72"/>
      <c r="CA729" s="72"/>
      <c r="CB729" s="72"/>
      <c r="CC729" s="72"/>
      <c r="CD729" s="72"/>
      <c r="CE729" s="72"/>
      <c r="CF729" s="72"/>
      <c r="CG729" s="72"/>
      <c r="CH729" s="72"/>
      <c r="CI729" s="72"/>
      <c r="CJ729" s="72"/>
      <c r="CK729" s="72"/>
      <c r="CL729" s="72"/>
      <c r="CM729" s="72"/>
      <c r="CN729" s="72"/>
      <c r="CO729" s="72"/>
      <c r="CP729" s="72"/>
      <c r="CQ729" s="72"/>
      <c r="CR729" s="72"/>
    </row>
    <row r="730" spans="1:96" ht="12.75">
      <c r="B730" s="105"/>
      <c r="C730" s="2062"/>
      <c r="D730" s="2062"/>
      <c r="E730" s="2062"/>
      <c r="F730" s="2062"/>
      <c r="G730" s="2062"/>
      <c r="H730" s="2062"/>
      <c r="I730" s="2062"/>
      <c r="J730" s="2062"/>
      <c r="K730" s="2062"/>
      <c r="L730" s="2062"/>
      <c r="M730" s="2062"/>
      <c r="N730" s="2062"/>
      <c r="O730" s="2062"/>
      <c r="P730" s="2062"/>
      <c r="Q730" s="2062"/>
      <c r="R730" s="2062"/>
      <c r="S730" s="2062"/>
      <c r="T730" s="2062"/>
      <c r="U730" s="2062"/>
      <c r="V730" s="2062"/>
      <c r="W730" s="2062"/>
      <c r="X730" s="2062"/>
      <c r="Y730" s="2062"/>
      <c r="Z730" s="2062"/>
      <c r="AA730" s="2062"/>
      <c r="AB730" s="2062"/>
      <c r="AC730" s="2062"/>
      <c r="AD730" s="2062"/>
      <c r="AE730" s="2062"/>
      <c r="AF730" s="2062"/>
      <c r="AG730" s="2062"/>
      <c r="AH730" s="2062"/>
      <c r="AI730" s="2062"/>
      <c r="AJ730" s="2062"/>
      <c r="AK730" s="2062"/>
      <c r="AM730" s="72"/>
      <c r="AN730" s="72"/>
      <c r="AO730" s="72"/>
      <c r="AP730" s="72"/>
      <c r="AQ730" s="72"/>
      <c r="AR730" s="72"/>
      <c r="AS730" s="72"/>
      <c r="AT730" s="72"/>
      <c r="AU730" s="72"/>
      <c r="AV730" s="72"/>
      <c r="AW730" s="72"/>
      <c r="AX730" s="72"/>
      <c r="AY730" s="72"/>
      <c r="AZ730" s="72"/>
      <c r="BA730" s="72"/>
      <c r="BB730" s="72"/>
      <c r="BC730" s="958" t="s">
        <v>906</v>
      </c>
      <c r="BD730" s="957">
        <v>1620</v>
      </c>
      <c r="BE730" s="957">
        <v>1734</v>
      </c>
      <c r="BF730" s="957">
        <v>2082</v>
      </c>
      <c r="BG730" s="957">
        <v>2404</v>
      </c>
      <c r="BH730" s="957">
        <v>2682</v>
      </c>
      <c r="BI730" s="957">
        <v>2960</v>
      </c>
      <c r="BK730" s="72"/>
      <c r="BL730" s="72"/>
      <c r="BM730" s="72"/>
      <c r="BN730" s="72"/>
      <c r="BO730" s="72"/>
      <c r="BP730" s="72"/>
      <c r="BQ730" s="72"/>
      <c r="BR730" s="72"/>
      <c r="BS730" s="72"/>
      <c r="BT730" s="72"/>
      <c r="BU730" s="72"/>
      <c r="BV730" s="72"/>
      <c r="BW730" s="72"/>
      <c r="BX730" s="72"/>
      <c r="BY730" s="72"/>
      <c r="BZ730" s="72"/>
      <c r="CA730" s="72"/>
      <c r="CB730" s="72"/>
      <c r="CC730" s="72"/>
      <c r="CD730" s="72"/>
      <c r="CE730" s="72"/>
      <c r="CF730" s="72"/>
      <c r="CG730" s="72"/>
      <c r="CH730" s="72"/>
      <c r="CI730" s="72"/>
      <c r="CJ730" s="72"/>
      <c r="CK730" s="72"/>
      <c r="CL730" s="72"/>
      <c r="CM730" s="72"/>
      <c r="CN730" s="72"/>
      <c r="CO730" s="72"/>
      <c r="CP730" s="72"/>
      <c r="CQ730" s="72"/>
      <c r="CR730" s="72"/>
    </row>
    <row r="731" spans="1:96" ht="12.75">
      <c r="B731" s="105"/>
      <c r="C731" s="2062"/>
      <c r="D731" s="2062"/>
      <c r="E731" s="2062"/>
      <c r="F731" s="2062"/>
      <c r="G731" s="2062"/>
      <c r="H731" s="2062"/>
      <c r="I731" s="2062"/>
      <c r="J731" s="2062"/>
      <c r="K731" s="2062"/>
      <c r="L731" s="2062"/>
      <c r="M731" s="2062"/>
      <c r="N731" s="2062"/>
      <c r="O731" s="2062"/>
      <c r="P731" s="2062"/>
      <c r="Q731" s="2062"/>
      <c r="R731" s="2062"/>
      <c r="S731" s="2062"/>
      <c r="T731" s="2062"/>
      <c r="U731" s="2062"/>
      <c r="V731" s="2062"/>
      <c r="W731" s="2062"/>
      <c r="X731" s="2062"/>
      <c r="Y731" s="2062"/>
      <c r="Z731" s="2062"/>
      <c r="AA731" s="2062"/>
      <c r="AB731" s="2062"/>
      <c r="AC731" s="2062"/>
      <c r="AD731" s="2062"/>
      <c r="AE731" s="2062"/>
      <c r="AF731" s="2062"/>
      <c r="AG731" s="2062"/>
      <c r="AH731" s="2062"/>
      <c r="AI731" s="2062"/>
      <c r="AJ731" s="2062"/>
      <c r="AK731" s="2062"/>
      <c r="AM731" s="72"/>
      <c r="AN731" s="72"/>
      <c r="AO731" s="72"/>
      <c r="AP731" s="72"/>
      <c r="AQ731" s="72"/>
      <c r="AR731" s="72"/>
      <c r="AS731" s="72"/>
      <c r="AT731" s="72"/>
      <c r="AU731" s="72"/>
      <c r="AV731" s="72"/>
      <c r="AW731" s="72"/>
      <c r="AX731" s="72"/>
      <c r="AY731" s="72"/>
      <c r="AZ731" s="72"/>
      <c r="BA731" s="72"/>
      <c r="BB731" s="72"/>
      <c r="BC731" s="958" t="s">
        <v>907</v>
      </c>
      <c r="BD731" s="957">
        <v>1224</v>
      </c>
      <c r="BE731" s="957">
        <v>1312</v>
      </c>
      <c r="BF731" s="957">
        <v>1574</v>
      </c>
      <c r="BG731" s="957">
        <v>1816</v>
      </c>
      <c r="BH731" s="957">
        <v>2026</v>
      </c>
      <c r="BI731" s="957">
        <v>2236</v>
      </c>
      <c r="BK731" s="72"/>
      <c r="BL731" s="72"/>
      <c r="BM731" s="72"/>
      <c r="BN731" s="72"/>
      <c r="BO731" s="72"/>
      <c r="BP731" s="72"/>
      <c r="BQ731" s="72"/>
      <c r="BR731" s="72"/>
      <c r="BS731" s="72"/>
      <c r="BT731" s="72"/>
      <c r="BU731" s="72"/>
      <c r="BV731" s="72"/>
      <c r="BW731" s="72"/>
      <c r="BX731" s="72"/>
      <c r="BY731" s="72"/>
      <c r="BZ731" s="72"/>
      <c r="CA731" s="72"/>
      <c r="CB731" s="72"/>
      <c r="CC731" s="72"/>
      <c r="CD731" s="72"/>
      <c r="CE731" s="72"/>
      <c r="CF731" s="72"/>
      <c r="CG731" s="72"/>
      <c r="CH731" s="72"/>
      <c r="CI731" s="72"/>
      <c r="CJ731" s="72"/>
      <c r="CK731" s="72"/>
      <c r="CL731" s="72"/>
      <c r="CM731" s="72"/>
      <c r="CN731" s="72"/>
      <c r="CO731" s="72"/>
      <c r="CP731" s="72"/>
      <c r="CQ731" s="72"/>
      <c r="CR731" s="72"/>
    </row>
    <row r="732" spans="1:96" ht="12.75">
      <c r="B732" s="105"/>
      <c r="C732" s="105"/>
      <c r="D732" s="105"/>
      <c r="E732" s="105"/>
      <c r="F732" s="105"/>
      <c r="G732" s="25"/>
      <c r="H732" s="25"/>
      <c r="I732" s="25"/>
      <c r="J732" s="25"/>
      <c r="K732" s="25"/>
      <c r="L732" s="105"/>
      <c r="M732" s="105"/>
      <c r="N732" s="105"/>
      <c r="O732" s="105"/>
      <c r="P732" s="105"/>
      <c r="Q732" s="25"/>
      <c r="R732" s="25"/>
      <c r="S732" s="25"/>
      <c r="T732" s="25"/>
      <c r="U732" s="25"/>
      <c r="AM732" s="72"/>
      <c r="AN732" s="72"/>
      <c r="AO732" s="72"/>
      <c r="AP732" s="72"/>
      <c r="AQ732" s="72"/>
      <c r="AR732" s="72"/>
      <c r="AS732" s="72"/>
      <c r="AT732" s="72"/>
      <c r="AU732" s="72"/>
      <c r="AV732" s="72"/>
      <c r="AW732" s="72"/>
      <c r="AX732" s="72"/>
      <c r="AY732" s="72"/>
      <c r="AZ732" s="72"/>
      <c r="BA732" s="72"/>
      <c r="BB732" s="72"/>
      <c r="BC732" s="762"/>
      <c r="BD732" s="523"/>
      <c r="BE732" s="763"/>
      <c r="BF732" s="763"/>
      <c r="BG732" s="763"/>
      <c r="BH732" s="763"/>
      <c r="BI732" s="763"/>
      <c r="BJ732" s="763"/>
      <c r="BK732" s="72"/>
      <c r="BL732" s="72"/>
      <c r="BM732" s="72"/>
      <c r="BN732" s="72"/>
      <c r="BO732" s="72"/>
      <c r="BP732" s="72"/>
      <c r="BQ732" s="72"/>
      <c r="BR732" s="72"/>
      <c r="BS732" s="72"/>
      <c r="BT732" s="72"/>
      <c r="BU732" s="72"/>
      <c r="BV732" s="72"/>
      <c r="BW732" s="72"/>
      <c r="BX732" s="72"/>
      <c r="BY732" s="72"/>
      <c r="BZ732" s="72"/>
      <c r="CA732" s="72"/>
      <c r="CB732" s="72"/>
      <c r="CC732" s="72"/>
      <c r="CD732" s="72"/>
      <c r="CE732" s="72"/>
      <c r="CF732" s="72"/>
      <c r="CG732" s="72"/>
      <c r="CH732" s="72"/>
      <c r="CI732" s="72"/>
      <c r="CJ732" s="72"/>
      <c r="CK732" s="72"/>
      <c r="CL732" s="72"/>
      <c r="CM732" s="72"/>
      <c r="CN732" s="72"/>
      <c r="CO732" s="72"/>
      <c r="CP732" s="72"/>
      <c r="CQ732" s="72"/>
      <c r="CR732" s="72"/>
    </row>
    <row r="733" spans="1:96" ht="12.75">
      <c r="J733" s="1761" t="s">
        <v>59</v>
      </c>
      <c r="K733" s="1762"/>
      <c r="L733" s="1762"/>
      <c r="M733" s="1762"/>
      <c r="N733" s="1763"/>
      <c r="O733" s="1958" t="s">
        <v>285</v>
      </c>
      <c r="P733" s="1958"/>
      <c r="Q733" s="1958"/>
      <c r="R733" s="1958"/>
      <c r="S733" s="1958"/>
      <c r="T733" s="1958" t="s">
        <v>663</v>
      </c>
      <c r="U733" s="1958"/>
      <c r="V733" s="1958"/>
      <c r="W733" s="1958"/>
      <c r="X733" s="1958"/>
      <c r="Y733" s="1958" t="s">
        <v>286</v>
      </c>
      <c r="Z733" s="1958"/>
      <c r="AA733" s="1958"/>
      <c r="AB733" s="1958"/>
      <c r="AC733" s="1958"/>
      <c r="AG733" s="63"/>
      <c r="AM733" s="72"/>
      <c r="AN733" s="72"/>
      <c r="AO733" s="72"/>
      <c r="AP733" s="72"/>
      <c r="AQ733" s="72"/>
      <c r="AR733" s="72"/>
      <c r="AS733" s="72"/>
      <c r="AT733" s="72"/>
      <c r="AU733" s="72"/>
      <c r="AV733" s="72"/>
      <c r="AW733" s="72"/>
      <c r="AX733" s="72"/>
      <c r="AY733" s="72"/>
      <c r="AZ733" s="72"/>
      <c r="BA733" s="72"/>
      <c r="BB733" s="72"/>
      <c r="BC733" s="72"/>
      <c r="BD733" s="72"/>
      <c r="BE733" s="72"/>
      <c r="BF733" s="72"/>
      <c r="BG733" s="72"/>
      <c r="BH733" s="72"/>
      <c r="BI733" s="72"/>
      <c r="BJ733" s="72"/>
      <c r="BK733" s="72"/>
      <c r="BL733" s="72"/>
      <c r="BM733" s="72"/>
      <c r="BN733" s="72"/>
      <c r="BO733" s="72"/>
      <c r="BP733" s="72"/>
      <c r="BQ733" s="72"/>
      <c r="BR733" s="72"/>
      <c r="BS733" s="72"/>
      <c r="BT733" s="72"/>
      <c r="BU733" s="72"/>
      <c r="BV733" s="72"/>
      <c r="BW733" s="72"/>
      <c r="BX733" s="72"/>
      <c r="BY733" s="72"/>
      <c r="BZ733" s="72"/>
      <c r="CA733" s="72"/>
      <c r="CB733" s="72"/>
      <c r="CC733" s="72"/>
      <c r="CD733" s="72"/>
      <c r="CE733" s="72"/>
      <c r="CF733" s="72"/>
      <c r="CG733" s="72"/>
      <c r="CH733" s="72"/>
      <c r="CI733" s="72"/>
      <c r="CJ733" s="72"/>
      <c r="CK733" s="72"/>
      <c r="CL733" s="72"/>
      <c r="CM733" s="72"/>
      <c r="CN733" s="72"/>
      <c r="CO733" s="72"/>
      <c r="CP733" s="72"/>
      <c r="CQ733" s="72"/>
      <c r="CR733" s="72"/>
    </row>
    <row r="734" spans="1:96" ht="12.75">
      <c r="J734" s="1764"/>
      <c r="K734" s="1765"/>
      <c r="L734" s="1765"/>
      <c r="M734" s="1765"/>
      <c r="N734" s="1766"/>
      <c r="O734" s="1958"/>
      <c r="P734" s="1958"/>
      <c r="Q734" s="1958"/>
      <c r="R734" s="1958"/>
      <c r="S734" s="1958"/>
      <c r="T734" s="1958"/>
      <c r="U734" s="1958"/>
      <c r="V734" s="1958"/>
      <c r="W734" s="1958"/>
      <c r="X734" s="1958"/>
      <c r="Y734" s="1958"/>
      <c r="Z734" s="1958"/>
      <c r="AA734" s="1958"/>
      <c r="AB734" s="1958"/>
      <c r="AC734" s="1958"/>
      <c r="AM734" s="72"/>
      <c r="AN734" s="72"/>
      <c r="AO734" s="72"/>
      <c r="AP734" s="72"/>
      <c r="AQ734" s="72"/>
      <c r="AR734" s="72"/>
      <c r="AS734" s="72"/>
      <c r="AT734" s="72"/>
      <c r="AU734" s="72"/>
      <c r="AV734" s="72"/>
      <c r="AW734" s="72"/>
      <c r="AX734" s="72"/>
      <c r="AY734" s="72"/>
      <c r="AZ734" s="72"/>
      <c r="BA734" s="72"/>
      <c r="BB734" s="72"/>
      <c r="BC734" s="72"/>
      <c r="BD734" s="72"/>
      <c r="BE734" s="72"/>
      <c r="BF734" s="72"/>
      <c r="BG734" s="72"/>
      <c r="BH734" s="72"/>
      <c r="BI734" s="72"/>
      <c r="BJ734" s="72"/>
      <c r="BK734" s="72"/>
      <c r="BL734" s="72"/>
      <c r="BM734" s="72"/>
      <c r="BN734" s="72"/>
      <c r="BO734" s="72"/>
      <c r="BP734" s="72"/>
      <c r="BQ734" s="72"/>
      <c r="BR734" s="72"/>
      <c r="BS734" s="72"/>
      <c r="BT734" s="72"/>
      <c r="BU734" s="72"/>
      <c r="BV734" s="72"/>
      <c r="BW734" s="72"/>
      <c r="BX734" s="72"/>
      <c r="BY734" s="72"/>
      <c r="BZ734" s="72"/>
      <c r="CA734" s="72"/>
      <c r="CB734" s="72"/>
      <c r="CC734" s="72"/>
      <c r="CD734" s="72"/>
      <c r="CE734" s="72"/>
      <c r="CF734" s="72"/>
      <c r="CG734" s="72"/>
      <c r="CH734" s="72"/>
      <c r="CI734" s="72"/>
      <c r="CJ734" s="72"/>
      <c r="CK734" s="72"/>
      <c r="CL734" s="72"/>
      <c r="CM734" s="72"/>
      <c r="CN734" s="72"/>
      <c r="CO734" s="72"/>
      <c r="CP734" s="72"/>
      <c r="CQ734" s="72"/>
      <c r="CR734" s="72"/>
    </row>
    <row r="735" spans="1:96" ht="12.75">
      <c r="J735" s="1764"/>
      <c r="K735" s="1765"/>
      <c r="L735" s="1765"/>
      <c r="M735" s="1765"/>
      <c r="N735" s="1766"/>
      <c r="O735" s="1958"/>
      <c r="P735" s="1958"/>
      <c r="Q735" s="1958"/>
      <c r="R735" s="1958"/>
      <c r="S735" s="1958"/>
      <c r="T735" s="1958"/>
      <c r="U735" s="1958"/>
      <c r="V735" s="1958"/>
      <c r="W735" s="1958"/>
      <c r="X735" s="1958"/>
      <c r="Y735" s="1958"/>
      <c r="Z735" s="1958"/>
      <c r="AA735" s="1958"/>
      <c r="AB735" s="1958"/>
      <c r="AC735" s="1958"/>
      <c r="AM735" s="72"/>
      <c r="AN735" s="72"/>
      <c r="AO735" s="72"/>
      <c r="AP735" s="72"/>
      <c r="AQ735" s="72"/>
      <c r="AR735" s="72"/>
      <c r="AS735" s="72"/>
      <c r="AT735" s="72"/>
      <c r="AU735" s="72"/>
      <c r="AV735" s="72"/>
      <c r="AW735" s="72"/>
      <c r="AX735" s="72"/>
      <c r="AY735" s="72"/>
      <c r="AZ735" s="72"/>
      <c r="BA735" s="72"/>
      <c r="BB735" s="72"/>
      <c r="BC735" s="72"/>
      <c r="BD735" s="72"/>
      <c r="BE735" s="72"/>
      <c r="BF735" s="72"/>
      <c r="BG735" s="72"/>
      <c r="BH735" s="72"/>
      <c r="BI735" s="72"/>
      <c r="BJ735" s="72"/>
      <c r="BK735" s="72"/>
      <c r="BL735" s="72"/>
      <c r="BM735" s="72"/>
      <c r="BN735" s="72"/>
      <c r="BO735" s="72"/>
      <c r="BP735" s="72"/>
      <c r="BQ735" s="72"/>
      <c r="BR735" s="72"/>
      <c r="BS735" s="72"/>
      <c r="BT735" s="72"/>
      <c r="BU735" s="72"/>
      <c r="BV735" s="72"/>
      <c r="BW735" s="72"/>
      <c r="BX735" s="72"/>
      <c r="BY735" s="72"/>
      <c r="BZ735" s="72"/>
      <c r="CA735" s="72"/>
      <c r="CB735" s="72"/>
      <c r="CC735" s="72"/>
      <c r="CD735" s="72"/>
      <c r="CE735" s="72"/>
      <c r="CF735" s="72"/>
      <c r="CG735" s="72"/>
      <c r="CH735" s="72"/>
      <c r="CI735" s="72"/>
      <c r="CJ735" s="72"/>
      <c r="CK735" s="72"/>
      <c r="CL735" s="72"/>
      <c r="CM735" s="72"/>
      <c r="CN735" s="72"/>
      <c r="CO735" s="72"/>
      <c r="CP735" s="72"/>
      <c r="CQ735" s="72"/>
      <c r="CR735" s="72"/>
    </row>
    <row r="736" spans="1:96" ht="12.75">
      <c r="J736" s="1767"/>
      <c r="K736" s="1768"/>
      <c r="L736" s="1768"/>
      <c r="M736" s="1768"/>
      <c r="N736" s="1769"/>
      <c r="O736" s="1958"/>
      <c r="P736" s="1958"/>
      <c r="Q736" s="1958"/>
      <c r="R736" s="1958"/>
      <c r="S736" s="1958"/>
      <c r="T736" s="1958"/>
      <c r="U736" s="1958"/>
      <c r="V736" s="1958"/>
      <c r="W736" s="1958"/>
      <c r="X736" s="1958"/>
      <c r="Y736" s="1958"/>
      <c r="Z736" s="1958"/>
      <c r="AA736" s="1958"/>
      <c r="AB736" s="1958"/>
      <c r="AC736" s="1958"/>
      <c r="AM736" s="72"/>
      <c r="AN736" s="72"/>
      <c r="AO736" s="72"/>
      <c r="AP736" s="72"/>
      <c r="AQ736" s="72"/>
      <c r="AR736" s="72"/>
      <c r="AS736" s="72"/>
      <c r="AT736" s="72"/>
      <c r="AU736" s="72"/>
      <c r="AV736" s="72"/>
      <c r="AW736" s="72"/>
      <c r="AX736" s="72"/>
      <c r="AY736" s="72"/>
      <c r="AZ736" s="72"/>
      <c r="BA736" s="72"/>
      <c r="BB736" s="72"/>
      <c r="BC736" s="72"/>
      <c r="BD736" s="72"/>
      <c r="BE736" s="72"/>
      <c r="BF736" s="72"/>
      <c r="BG736" s="72"/>
      <c r="BH736" s="72"/>
      <c r="BI736" s="72"/>
      <c r="BJ736" s="72"/>
      <c r="BK736" s="72"/>
      <c r="BL736" s="72"/>
      <c r="BM736" s="72"/>
      <c r="BN736" s="72"/>
      <c r="BO736" s="72"/>
      <c r="BP736" s="72"/>
      <c r="BQ736" s="72"/>
      <c r="BR736" s="72"/>
      <c r="BS736" s="72"/>
      <c r="BT736" s="72"/>
      <c r="BU736" s="72"/>
      <c r="BV736" s="72"/>
      <c r="BW736" s="72"/>
      <c r="BX736" s="72"/>
      <c r="BY736" s="72"/>
      <c r="BZ736" s="72"/>
      <c r="CA736" s="72"/>
      <c r="CB736" s="72"/>
      <c r="CC736" s="72"/>
      <c r="CD736" s="72"/>
      <c r="CE736" s="72"/>
      <c r="CF736" s="72"/>
      <c r="CG736" s="72"/>
      <c r="CH736" s="72"/>
      <c r="CI736" s="72"/>
      <c r="CJ736" s="72"/>
      <c r="CK736" s="72"/>
      <c r="CL736" s="72"/>
      <c r="CM736" s="72"/>
      <c r="CN736" s="72"/>
      <c r="CO736" s="72"/>
      <c r="CP736" s="72"/>
      <c r="CQ736" s="72"/>
      <c r="CR736" s="72"/>
    </row>
    <row r="737" spans="1:96" ht="12.75">
      <c r="J737" s="1670" t="s">
        <v>861</v>
      </c>
      <c r="K737" s="1671"/>
      <c r="L737" s="1671"/>
      <c r="M737" s="1671"/>
      <c r="N737" s="1672"/>
      <c r="O737" s="1668">
        <v>1</v>
      </c>
      <c r="P737" s="1668"/>
      <c r="Q737" s="1668"/>
      <c r="R737" s="1668"/>
      <c r="S737" s="1668"/>
      <c r="T737" s="2042">
        <v>0</v>
      </c>
      <c r="U737" s="1669"/>
      <c r="V737" s="1669"/>
      <c r="W737" s="1669"/>
      <c r="X737" s="1669"/>
      <c r="Y737" s="1627">
        <f>T737*O737</f>
        <v>0</v>
      </c>
      <c r="Z737" s="1627"/>
      <c r="AA737" s="1627"/>
      <c r="AB737" s="1627"/>
      <c r="AC737" s="1627"/>
      <c r="AM737" s="72"/>
      <c r="AN737" s="72"/>
      <c r="AO737" s="72"/>
      <c r="AP737" s="72"/>
      <c r="AQ737" s="72"/>
      <c r="AR737" s="72"/>
      <c r="AS737" s="72"/>
      <c r="AT737" s="72"/>
      <c r="AU737" s="72"/>
      <c r="AV737" s="72"/>
      <c r="AW737" s="72"/>
      <c r="AX737" s="72"/>
      <c r="AY737" s="72"/>
      <c r="AZ737" s="72"/>
      <c r="BA737" s="72"/>
      <c r="BB737" s="72"/>
      <c r="BC737" s="72"/>
      <c r="BD737" s="72"/>
      <c r="BE737" s="72"/>
      <c r="BF737" s="72"/>
      <c r="BG737" s="72"/>
      <c r="BH737" s="72"/>
      <c r="BI737" s="72"/>
      <c r="BJ737" s="72"/>
      <c r="BK737" s="72"/>
      <c r="BL737" s="72"/>
      <c r="BM737" s="72"/>
      <c r="BN737" s="72"/>
      <c r="BO737" s="72"/>
      <c r="BP737" s="72"/>
      <c r="BQ737" s="72"/>
      <c r="BR737" s="72"/>
      <c r="BS737" s="72"/>
      <c r="BT737" s="72"/>
      <c r="BU737" s="72"/>
      <c r="BV737" s="72"/>
      <c r="BW737" s="72"/>
      <c r="BX737" s="72"/>
      <c r="BY737" s="72"/>
      <c r="BZ737" s="72"/>
      <c r="CA737" s="72"/>
      <c r="CB737" s="72"/>
      <c r="CC737" s="72"/>
      <c r="CD737" s="72"/>
      <c r="CE737" s="72"/>
      <c r="CF737" s="72"/>
      <c r="CG737" s="72"/>
      <c r="CH737" s="72"/>
      <c r="CI737" s="72"/>
      <c r="CJ737" s="72"/>
      <c r="CK737" s="72"/>
      <c r="CL737" s="72"/>
      <c r="CM737" s="72"/>
      <c r="CN737" s="72"/>
      <c r="CO737" s="72"/>
      <c r="CP737" s="72"/>
      <c r="CQ737" s="72"/>
      <c r="CR737" s="72"/>
    </row>
    <row r="738" spans="1:96" ht="12.75">
      <c r="J738" s="1670"/>
      <c r="K738" s="1671"/>
      <c r="L738" s="1671"/>
      <c r="M738" s="1671"/>
      <c r="N738" s="1672"/>
      <c r="O738" s="1668"/>
      <c r="P738" s="1668"/>
      <c r="Q738" s="1668"/>
      <c r="R738" s="1668"/>
      <c r="S738" s="1668"/>
      <c r="T738" s="1669"/>
      <c r="U738" s="1669"/>
      <c r="V738" s="1669"/>
      <c r="W738" s="1669"/>
      <c r="X738" s="1669"/>
      <c r="Y738" s="1627">
        <f>T738*O738</f>
        <v>0</v>
      </c>
      <c r="Z738" s="1627"/>
      <c r="AA738" s="1627"/>
      <c r="AB738" s="1627"/>
      <c r="AC738" s="1627"/>
      <c r="AM738" s="72"/>
      <c r="AN738" s="72"/>
      <c r="AO738" s="72"/>
      <c r="AP738" s="72"/>
      <c r="AQ738" s="72"/>
      <c r="AR738" s="72"/>
      <c r="AS738" s="72"/>
      <c r="AT738" s="72"/>
      <c r="AU738" s="72"/>
      <c r="AV738" s="72"/>
      <c r="AW738" s="72"/>
      <c r="AX738" s="72"/>
      <c r="AY738" s="72"/>
      <c r="AZ738" s="72"/>
      <c r="BA738" s="72"/>
      <c r="BB738" s="72"/>
      <c r="BC738" s="72"/>
      <c r="BD738" s="72"/>
      <c r="BE738" s="72"/>
      <c r="BF738" s="72"/>
      <c r="BG738" s="72"/>
      <c r="BH738" s="72"/>
      <c r="BI738" s="72"/>
      <c r="BJ738" s="72"/>
      <c r="BK738" s="72"/>
      <c r="BL738" s="72"/>
      <c r="BM738" s="72"/>
      <c r="BN738" s="72"/>
      <c r="BO738" s="72"/>
      <c r="BP738" s="72"/>
      <c r="BQ738" s="72"/>
      <c r="BR738" s="72"/>
      <c r="BS738" s="72"/>
      <c r="BT738" s="72"/>
      <c r="BU738" s="72"/>
      <c r="BV738" s="72"/>
      <c r="BW738" s="72"/>
      <c r="BX738" s="72"/>
      <c r="BY738" s="72"/>
      <c r="BZ738" s="72"/>
      <c r="CA738" s="72"/>
      <c r="CB738" s="72"/>
      <c r="CC738" s="72"/>
      <c r="CD738" s="72"/>
      <c r="CE738" s="72"/>
      <c r="CF738" s="72"/>
      <c r="CG738" s="72"/>
      <c r="CH738" s="72"/>
      <c r="CI738" s="72"/>
      <c r="CJ738" s="72"/>
      <c r="CK738" s="72"/>
      <c r="CL738" s="72"/>
      <c r="CM738" s="72"/>
      <c r="CN738" s="72"/>
      <c r="CO738" s="72"/>
      <c r="CP738" s="72"/>
      <c r="CQ738" s="72"/>
      <c r="CR738" s="72"/>
    </row>
    <row r="739" spans="1:96" ht="12.75">
      <c r="J739" s="1670"/>
      <c r="K739" s="1671"/>
      <c r="L739" s="1671"/>
      <c r="M739" s="1671"/>
      <c r="N739" s="1672"/>
      <c r="O739" s="1668"/>
      <c r="P739" s="1668"/>
      <c r="Q739" s="1668"/>
      <c r="R739" s="1668"/>
      <c r="S739" s="1668"/>
      <c r="T739" s="1669"/>
      <c r="U739" s="1669"/>
      <c r="V739" s="1669"/>
      <c r="W739" s="1669"/>
      <c r="X739" s="1669"/>
      <c r="Y739" s="1627">
        <f>T739*O739</f>
        <v>0</v>
      </c>
      <c r="Z739" s="1627"/>
      <c r="AA739" s="1627"/>
      <c r="AB739" s="1627"/>
      <c r="AC739" s="1627"/>
      <c r="AM739" s="72"/>
      <c r="AN739" s="72"/>
      <c r="AO739" s="72"/>
      <c r="AP739" s="72"/>
      <c r="AQ739" s="72"/>
      <c r="AR739" s="72"/>
      <c r="AS739" s="72"/>
      <c r="AT739" s="72"/>
      <c r="AU739" s="72"/>
      <c r="AV739" s="72"/>
      <c r="AW739" s="72"/>
      <c r="AX739" s="72"/>
      <c r="AY739" s="72"/>
      <c r="AZ739" s="72"/>
      <c r="BA739" s="72"/>
      <c r="BB739" s="72"/>
      <c r="BC739" s="72"/>
      <c r="BD739" s="72"/>
      <c r="BE739" s="72"/>
      <c r="BF739" s="72"/>
      <c r="BG739" s="72"/>
      <c r="BH739" s="72"/>
      <c r="BI739" s="72"/>
      <c r="BJ739" s="72"/>
      <c r="BK739" s="72"/>
      <c r="BL739" s="72"/>
      <c r="BM739" s="72"/>
      <c r="BN739" s="72"/>
      <c r="BO739" s="72"/>
      <c r="BP739" s="72"/>
      <c r="BQ739" s="72"/>
      <c r="BR739" s="72"/>
      <c r="BS739" s="72"/>
      <c r="BT739" s="72"/>
      <c r="BU739" s="72"/>
      <c r="BV739" s="72"/>
      <c r="BW739" s="72"/>
      <c r="BX739" s="72"/>
      <c r="BY739" s="72"/>
      <c r="BZ739" s="72"/>
      <c r="CA739" s="72"/>
      <c r="CB739" s="72"/>
      <c r="CC739" s="72"/>
      <c r="CD739" s="72"/>
      <c r="CE739" s="72"/>
      <c r="CF739" s="72"/>
      <c r="CG739" s="72"/>
      <c r="CH739" s="72"/>
      <c r="CI739" s="72"/>
      <c r="CJ739" s="72"/>
      <c r="CK739" s="72"/>
      <c r="CL739" s="72"/>
      <c r="CM739" s="72"/>
      <c r="CN739" s="72"/>
      <c r="CO739" s="72"/>
      <c r="CP739" s="72"/>
      <c r="CQ739" s="72"/>
      <c r="CR739" s="72"/>
    </row>
    <row r="740" spans="1:96" ht="12.75">
      <c r="J740" s="1670"/>
      <c r="K740" s="1671"/>
      <c r="L740" s="1671"/>
      <c r="M740" s="1671"/>
      <c r="N740" s="1672"/>
      <c r="O740" s="1668"/>
      <c r="P740" s="1668"/>
      <c r="Q740" s="1668"/>
      <c r="R740" s="1668"/>
      <c r="S740" s="1668"/>
      <c r="T740" s="1669"/>
      <c r="U740" s="1669"/>
      <c r="V740" s="1669"/>
      <c r="W740" s="1669"/>
      <c r="X740" s="1669"/>
      <c r="Y740" s="1627">
        <f>T740*O740</f>
        <v>0</v>
      </c>
      <c r="Z740" s="1627"/>
      <c r="AA740" s="1627"/>
      <c r="AB740" s="1627"/>
      <c r="AC740" s="1627"/>
      <c r="AM740" s="72"/>
      <c r="AN740" s="72"/>
      <c r="AO740" s="72"/>
      <c r="AP740" s="72"/>
      <c r="AQ740" s="72"/>
      <c r="AR740" s="72"/>
      <c r="AS740" s="72"/>
      <c r="AT740" s="72"/>
      <c r="AU740" s="72"/>
      <c r="AV740" s="72"/>
      <c r="AW740" s="72"/>
      <c r="AX740" s="72"/>
      <c r="AY740" s="72"/>
      <c r="AZ740" s="72"/>
      <c r="BA740" s="72"/>
      <c r="BB740" s="72"/>
      <c r="BC740" s="72"/>
      <c r="BD740" s="72"/>
      <c r="BE740" s="72"/>
      <c r="BF740" s="72"/>
      <c r="BG740" s="72"/>
      <c r="BH740" s="72"/>
      <c r="BI740" s="72"/>
      <c r="BJ740" s="72"/>
      <c r="BK740" s="72"/>
      <c r="BL740" s="72"/>
      <c r="BM740" s="72"/>
      <c r="BN740" s="72"/>
      <c r="BO740" s="72"/>
      <c r="BP740" s="72"/>
      <c r="BQ740" s="72"/>
      <c r="BR740" s="72"/>
      <c r="BS740" s="72"/>
      <c r="BT740" s="72"/>
      <c r="BU740" s="72"/>
      <c r="BV740" s="72"/>
      <c r="BW740" s="72"/>
      <c r="BX740" s="72"/>
      <c r="BY740" s="72"/>
      <c r="BZ740" s="72"/>
      <c r="CA740" s="72"/>
      <c r="CB740" s="72"/>
      <c r="CC740" s="72"/>
      <c r="CD740" s="72"/>
      <c r="CE740" s="72"/>
      <c r="CF740" s="72"/>
      <c r="CG740" s="72"/>
      <c r="CH740" s="72"/>
      <c r="CI740" s="72"/>
      <c r="CJ740" s="72"/>
      <c r="CK740" s="72"/>
      <c r="CL740" s="72"/>
      <c r="CM740" s="72"/>
      <c r="CN740" s="72"/>
      <c r="CO740" s="72"/>
      <c r="CP740" s="72"/>
      <c r="CQ740" s="72"/>
      <c r="CR740" s="72"/>
    </row>
    <row r="741" spans="1:96" ht="12.75">
      <c r="J741" s="1631" t="s">
        <v>986</v>
      </c>
      <c r="K741" s="1632"/>
      <c r="L741" s="1632"/>
      <c r="M741" s="1632"/>
      <c r="N741" s="1633"/>
      <c r="O741" s="2043">
        <f>SUM(O737:S740)</f>
        <v>1</v>
      </c>
      <c r="P741" s="2044"/>
      <c r="Q741" s="2044"/>
      <c r="R741" s="2044"/>
      <c r="S741" s="2045"/>
      <c r="T741" s="1635" t="s">
        <v>985</v>
      </c>
      <c r="U741" s="1636"/>
      <c r="V741" s="1636"/>
      <c r="W741" s="1636"/>
      <c r="X741" s="1637"/>
      <c r="Y741" s="1618">
        <f>SUM(Y737:AC740)</f>
        <v>0</v>
      </c>
      <c r="Z741" s="1628"/>
      <c r="AA741" s="1628"/>
      <c r="AB741" s="1628"/>
      <c r="AC741" s="1629"/>
      <c r="AM741" s="72"/>
      <c r="AN741" s="72"/>
      <c r="AO741" s="72"/>
      <c r="AP741" s="72"/>
      <c r="AQ741" s="72"/>
      <c r="AR741" s="72"/>
      <c r="AS741" s="72"/>
      <c r="AT741" s="72"/>
      <c r="AU741" s="72"/>
      <c r="AV741" s="72"/>
      <c r="AW741" s="72"/>
      <c r="AX741" s="72"/>
      <c r="AY741" s="72"/>
      <c r="AZ741" s="72"/>
      <c r="BA741" s="72"/>
      <c r="BB741" s="72"/>
      <c r="BC741" s="72"/>
      <c r="BD741" s="72"/>
      <c r="BE741" s="72"/>
      <c r="BF741" s="72"/>
      <c r="BG741" s="72"/>
      <c r="BH741" s="72"/>
      <c r="BI741" s="72"/>
      <c r="BJ741" s="72"/>
      <c r="BK741" s="72"/>
      <c r="BL741" s="72"/>
      <c r="BM741" s="72"/>
      <c r="BN741" s="72"/>
      <c r="BO741" s="72"/>
      <c r="BP741" s="72"/>
      <c r="BQ741" s="72"/>
      <c r="BR741" s="72"/>
      <c r="BS741" s="72"/>
      <c r="BT741" s="72"/>
      <c r="BU741" s="72"/>
      <c r="BV741" s="72"/>
      <c r="BW741" s="72"/>
      <c r="BX741" s="72"/>
      <c r="BY741" s="72"/>
      <c r="BZ741" s="72"/>
      <c r="CA741" s="72"/>
      <c r="CB741" s="72"/>
      <c r="CC741" s="72"/>
      <c r="CD741" s="72"/>
      <c r="CE741" s="72"/>
      <c r="CF741" s="72"/>
      <c r="CG741" s="72"/>
      <c r="CH741" s="72"/>
      <c r="CI741" s="72"/>
      <c r="CJ741" s="72"/>
      <c r="CK741" s="72"/>
      <c r="CL741" s="72"/>
      <c r="CM741" s="72"/>
      <c r="CN741" s="72"/>
      <c r="CO741" s="72"/>
      <c r="CP741" s="72"/>
      <c r="CQ741" s="72"/>
      <c r="CR741" s="72"/>
    </row>
    <row r="742" spans="1:96" ht="12.75">
      <c r="J742" s="103"/>
      <c r="K742" s="103"/>
      <c r="L742" s="103"/>
      <c r="M742" s="103"/>
      <c r="N742" s="103"/>
      <c r="O742" s="25"/>
      <c r="P742" s="25"/>
      <c r="Q742" s="25"/>
      <c r="R742" s="25"/>
      <c r="S742" s="25"/>
      <c r="T742" s="105"/>
      <c r="U742" s="105"/>
      <c r="V742" s="105"/>
      <c r="W742" s="105"/>
      <c r="X742" s="105"/>
      <c r="Y742" s="486"/>
      <c r="Z742" s="487"/>
      <c r="AA742" s="487"/>
      <c r="AB742" s="487"/>
      <c r="AC742" s="487"/>
      <c r="AM742" s="72"/>
      <c r="AN742" s="72"/>
      <c r="AO742" s="72"/>
      <c r="AP742" s="72"/>
      <c r="AQ742" s="72"/>
      <c r="AR742" s="72"/>
      <c r="AS742" s="72"/>
      <c r="AT742" s="72"/>
      <c r="AU742" s="72"/>
      <c r="AV742" s="72"/>
      <c r="AW742" s="72"/>
      <c r="AX742" s="72"/>
      <c r="AY742" s="72"/>
      <c r="AZ742" s="72"/>
      <c r="BA742" s="72"/>
      <c r="BB742" s="72"/>
      <c r="BC742" s="72"/>
      <c r="BD742" s="72"/>
      <c r="BE742" s="72"/>
      <c r="BF742" s="72"/>
      <c r="BG742" s="72"/>
      <c r="BH742" s="72"/>
      <c r="BI742" s="72"/>
      <c r="BJ742" s="72"/>
      <c r="BK742" s="72"/>
      <c r="BL742" s="72"/>
      <c r="BM742" s="72"/>
      <c r="BN742" s="72"/>
      <c r="BO742" s="72"/>
      <c r="BP742" s="72"/>
      <c r="BQ742" s="72"/>
      <c r="BR742" s="72"/>
      <c r="BS742" s="72"/>
      <c r="BT742" s="72"/>
      <c r="BU742" s="72"/>
      <c r="BV742" s="72"/>
      <c r="BW742" s="72"/>
      <c r="BX742" s="72"/>
      <c r="BY742" s="72"/>
      <c r="BZ742" s="72"/>
      <c r="CA742" s="72"/>
      <c r="CB742" s="72"/>
      <c r="CC742" s="72"/>
      <c r="CD742" s="72"/>
      <c r="CE742" s="72"/>
      <c r="CF742" s="72"/>
      <c r="CG742" s="72"/>
      <c r="CH742" s="72"/>
      <c r="CI742" s="72"/>
      <c r="CJ742" s="72"/>
      <c r="CK742" s="72"/>
      <c r="CL742" s="72"/>
      <c r="CM742" s="72"/>
      <c r="CN742" s="72"/>
      <c r="CO742" s="72"/>
      <c r="CP742" s="72"/>
      <c r="CQ742" s="72"/>
      <c r="CR742" s="72"/>
    </row>
    <row r="743" spans="1:96" ht="12.75">
      <c r="B743" s="103"/>
      <c r="C743" s="103"/>
      <c r="D743" s="103"/>
      <c r="E743" s="103"/>
      <c r="F743" s="103"/>
      <c r="G743" s="25"/>
      <c r="H743" s="25"/>
      <c r="I743" s="25"/>
      <c r="J743" s="1807" t="s">
        <v>537</v>
      </c>
      <c r="K743" s="1807"/>
      <c r="L743" s="105"/>
      <c r="M743" s="853" t="s">
        <v>1428</v>
      </c>
      <c r="N743" s="105"/>
      <c r="O743" s="105"/>
      <c r="P743" s="105"/>
      <c r="Q743" s="25"/>
      <c r="R743" s="25"/>
      <c r="S743" s="25"/>
      <c r="T743" s="25"/>
      <c r="U743" s="25"/>
      <c r="V743" s="50"/>
      <c r="W743" s="50"/>
      <c r="X743" s="50"/>
      <c r="Y743" s="50"/>
      <c r="Z743" s="50"/>
      <c r="AA743" s="50"/>
      <c r="AB743" s="50"/>
      <c r="AC743" s="50"/>
      <c r="AM743" s="72"/>
      <c r="AN743" s="72"/>
      <c r="AO743" s="72"/>
      <c r="AP743" s="72"/>
      <c r="AQ743" s="72"/>
      <c r="AR743" s="72"/>
      <c r="AS743" s="72"/>
      <c r="AT743" s="72"/>
      <c r="AU743" s="72"/>
      <c r="AV743" s="72"/>
      <c r="AW743" s="72"/>
      <c r="AX743" s="72"/>
      <c r="AY743" s="72"/>
      <c r="AZ743" s="72"/>
      <c r="BA743" s="72"/>
      <c r="BB743" s="72"/>
      <c r="BC743" s="72"/>
      <c r="BD743" s="72"/>
      <c r="BE743" s="72"/>
      <c r="BF743" s="72"/>
      <c r="BG743" s="72"/>
      <c r="BH743" s="72"/>
      <c r="BI743" s="72"/>
      <c r="BJ743" s="72"/>
      <c r="BK743" s="72"/>
      <c r="BL743" s="72"/>
      <c r="BM743" s="72"/>
      <c r="BN743" s="72"/>
      <c r="BO743" s="72"/>
      <c r="BP743" s="72"/>
      <c r="BQ743" s="72"/>
      <c r="BR743" s="72"/>
      <c r="BS743" s="72"/>
      <c r="BT743" s="72"/>
      <c r="BU743" s="72"/>
      <c r="BV743" s="72"/>
      <c r="BW743" s="72"/>
      <c r="BX743" s="72"/>
      <c r="BY743" s="72"/>
      <c r="BZ743" s="72"/>
      <c r="CA743" s="72"/>
      <c r="CB743" s="72"/>
      <c r="CC743" s="72"/>
      <c r="CD743" s="72"/>
      <c r="CE743" s="72"/>
      <c r="CF743" s="72"/>
      <c r="CG743" s="72"/>
      <c r="CH743" s="72"/>
      <c r="CI743" s="72"/>
      <c r="CJ743" s="72"/>
      <c r="CK743" s="72"/>
      <c r="CL743" s="72"/>
      <c r="CM743" s="72"/>
      <c r="CN743" s="72"/>
      <c r="CO743" s="72"/>
      <c r="CP743" s="72"/>
      <c r="CQ743" s="72"/>
      <c r="CR743" s="72"/>
    </row>
    <row r="744" spans="1:96" ht="12.75">
      <c r="B744" s="103"/>
      <c r="C744" s="103"/>
      <c r="D744" s="103"/>
      <c r="E744" s="103"/>
      <c r="F744" s="103"/>
      <c r="G744" s="25"/>
      <c r="H744" s="25"/>
      <c r="I744" s="25"/>
      <c r="J744" s="25"/>
      <c r="K744" s="25"/>
      <c r="L744" s="105"/>
      <c r="M744" s="853" t="s">
        <v>1429</v>
      </c>
      <c r="N744" s="105"/>
      <c r="O744" s="105"/>
      <c r="P744" s="105"/>
      <c r="Q744" s="25"/>
      <c r="R744" s="25"/>
      <c r="S744" s="25"/>
      <c r="T744" s="25"/>
      <c r="U744" s="25"/>
      <c r="AM744" s="72"/>
      <c r="AN744" s="72"/>
      <c r="AO744" s="72"/>
      <c r="AP744" s="72"/>
      <c r="AQ744" s="72"/>
      <c r="AR744" s="72"/>
      <c r="AS744" s="72"/>
      <c r="AT744" s="72"/>
      <c r="AU744" s="72"/>
      <c r="AV744" s="72"/>
      <c r="AW744" s="72"/>
      <c r="AX744" s="72"/>
      <c r="AY744" s="72"/>
      <c r="AZ744" s="72"/>
      <c r="BA744" s="72"/>
      <c r="BB744" s="72"/>
      <c r="BC744" s="72"/>
      <c r="BD744" s="72"/>
      <c r="BE744" s="72"/>
      <c r="BF744" s="72"/>
      <c r="BG744" s="72"/>
      <c r="BH744" s="72"/>
      <c r="BI744" s="72"/>
      <c r="BJ744" s="72"/>
      <c r="BK744" s="72"/>
      <c r="BL744" s="72"/>
      <c r="BM744" s="72"/>
      <c r="BN744" s="72"/>
      <c r="BO744" s="72"/>
      <c r="BP744" s="72"/>
      <c r="BQ744" s="72"/>
      <c r="BR744" s="72"/>
      <c r="BS744" s="72"/>
      <c r="BT744" s="72"/>
      <c r="BU744" s="72"/>
      <c r="BV744" s="72"/>
      <c r="BW744" s="72"/>
      <c r="BX744" s="72"/>
      <c r="BY744" s="72"/>
      <c r="BZ744" s="72"/>
      <c r="CA744" s="72"/>
      <c r="CB744" s="72"/>
      <c r="CC744" s="72"/>
      <c r="CD744" s="72"/>
      <c r="CE744" s="72"/>
      <c r="CF744" s="72"/>
      <c r="CG744" s="72"/>
      <c r="CH744" s="72"/>
      <c r="CI744" s="72"/>
      <c r="CJ744" s="72"/>
      <c r="CK744" s="72"/>
      <c r="CL744" s="72"/>
      <c r="CM744" s="72"/>
      <c r="CN744" s="72"/>
      <c r="CO744" s="72"/>
      <c r="CP744" s="72"/>
      <c r="CQ744" s="72"/>
      <c r="CR744" s="72"/>
    </row>
    <row r="745" spans="1:96" ht="12.75">
      <c r="A745" s="63" t="s">
        <v>131</v>
      </c>
      <c r="B745" s="107"/>
      <c r="C745" s="107" t="s">
        <v>289</v>
      </c>
      <c r="D745" s="103"/>
      <c r="E745" s="103"/>
      <c r="F745" s="103"/>
      <c r="G745" s="25"/>
      <c r="H745" s="25"/>
      <c r="I745" s="25"/>
      <c r="J745" s="25"/>
      <c r="K745" s="25"/>
      <c r="L745" s="105"/>
      <c r="M745" s="105"/>
      <c r="N745" s="105"/>
      <c r="O745" s="105"/>
      <c r="P745" s="105"/>
      <c r="Q745" s="25"/>
      <c r="R745" s="25"/>
      <c r="S745" s="25"/>
      <c r="T745" s="25"/>
      <c r="U745" s="25"/>
      <c r="AM745" s="72"/>
      <c r="AN745" s="72"/>
      <c r="AO745" s="72"/>
      <c r="AP745" s="72"/>
      <c r="AQ745" s="72"/>
      <c r="AR745" s="72"/>
      <c r="AS745" s="72"/>
      <c r="AT745" s="72"/>
      <c r="AU745" s="72"/>
      <c r="AV745" s="72"/>
      <c r="AW745" s="72"/>
      <c r="AX745" s="72"/>
      <c r="AY745" s="72"/>
      <c r="AZ745" s="72"/>
      <c r="BA745" s="72"/>
      <c r="BB745" s="72"/>
      <c r="BC745" s="72"/>
      <c r="BD745" s="72"/>
      <c r="BE745" s="72"/>
      <c r="BF745" s="72"/>
      <c r="BG745" s="72"/>
      <c r="BH745" s="72"/>
      <c r="BI745" s="72"/>
      <c r="BJ745" s="72"/>
      <c r="BK745" s="72"/>
      <c r="BL745" s="72"/>
      <c r="BM745" s="72"/>
      <c r="BN745" s="72"/>
      <c r="BO745" s="72"/>
      <c r="BP745" s="72"/>
      <c r="BQ745" s="72"/>
      <c r="BR745" s="72"/>
      <c r="BS745" s="72"/>
      <c r="BT745" s="72"/>
      <c r="BU745" s="72"/>
      <c r="BV745" s="72"/>
      <c r="BW745" s="72"/>
      <c r="BX745" s="72"/>
      <c r="BY745" s="72"/>
      <c r="BZ745" s="72"/>
      <c r="CA745" s="72"/>
      <c r="CB745" s="72"/>
      <c r="CC745" s="72"/>
      <c r="CD745" s="72"/>
      <c r="CE745" s="72"/>
      <c r="CF745" s="72"/>
      <c r="CG745" s="72"/>
      <c r="CH745" s="72"/>
      <c r="CI745" s="72"/>
      <c r="CJ745" s="72"/>
      <c r="CK745" s="72"/>
      <c r="CL745" s="72"/>
      <c r="CM745" s="72"/>
      <c r="CN745" s="72"/>
      <c r="CO745" s="72"/>
      <c r="CP745" s="72"/>
      <c r="CQ745" s="72"/>
      <c r="CR745" s="72"/>
    </row>
    <row r="746" spans="1:96" ht="12.75">
      <c r="B746" s="103"/>
      <c r="C746" s="103"/>
      <c r="D746" s="103"/>
      <c r="E746" s="103"/>
      <c r="F746" s="103"/>
      <c r="G746" s="25"/>
      <c r="H746" s="25"/>
      <c r="I746" s="25"/>
      <c r="J746" s="25"/>
      <c r="K746" s="25"/>
      <c r="L746" s="105"/>
      <c r="M746" s="105"/>
      <c r="N746" s="105"/>
      <c r="O746" s="105"/>
      <c r="P746" s="105"/>
      <c r="Q746" s="25"/>
      <c r="R746" s="25"/>
      <c r="S746" s="25"/>
      <c r="T746" s="25"/>
      <c r="U746" s="25"/>
      <c r="AM746" s="72"/>
      <c r="AN746" s="72"/>
      <c r="AO746" s="72"/>
      <c r="AP746" s="72"/>
      <c r="AQ746" s="72"/>
      <c r="AR746" s="72"/>
      <c r="AS746" s="72"/>
      <c r="AT746" s="72"/>
      <c r="AU746" s="72"/>
      <c r="AV746" s="72"/>
      <c r="AW746" s="72"/>
      <c r="AX746" s="72"/>
      <c r="AY746" s="72"/>
      <c r="AZ746" s="72"/>
      <c r="BA746" s="72"/>
      <c r="BB746" s="72"/>
      <c r="BC746" s="72"/>
      <c r="BD746" s="72"/>
      <c r="BE746" s="72"/>
      <c r="BF746" s="72"/>
      <c r="BG746" s="72"/>
      <c r="BH746" s="72"/>
      <c r="BI746" s="72"/>
      <c r="BJ746" s="72"/>
      <c r="BK746" s="72"/>
      <c r="BL746" s="72"/>
      <c r="BM746" s="72"/>
      <c r="BN746" s="72"/>
      <c r="BO746" s="72"/>
      <c r="BP746" s="72"/>
      <c r="BQ746" s="72"/>
      <c r="BR746" s="72"/>
      <c r="BS746" s="72"/>
      <c r="BT746" s="72"/>
      <c r="BU746" s="72"/>
      <c r="BV746" s="72"/>
      <c r="BW746" s="72"/>
      <c r="BX746" s="72"/>
      <c r="BY746" s="72"/>
      <c r="BZ746" s="72"/>
      <c r="CA746" s="72"/>
      <c r="CB746" s="72"/>
      <c r="CC746" s="72"/>
      <c r="CD746" s="72"/>
      <c r="CE746" s="72"/>
      <c r="CF746" s="72"/>
      <c r="CG746" s="72"/>
      <c r="CH746" s="72"/>
      <c r="CI746" s="72"/>
      <c r="CJ746" s="72"/>
      <c r="CK746" s="72"/>
      <c r="CL746" s="72"/>
      <c r="CM746" s="72"/>
      <c r="CN746" s="72"/>
      <c r="CO746" s="72"/>
      <c r="CP746" s="72"/>
      <c r="CQ746" s="72"/>
      <c r="CR746" s="72"/>
    </row>
    <row r="747" spans="1:96" ht="12.75">
      <c r="J747" s="1761" t="s">
        <v>59</v>
      </c>
      <c r="K747" s="1762"/>
      <c r="L747" s="1762"/>
      <c r="M747" s="1762"/>
      <c r="N747" s="1763"/>
      <c r="O747" s="1958" t="s">
        <v>285</v>
      </c>
      <c r="P747" s="1958"/>
      <c r="Q747" s="1958"/>
      <c r="R747" s="1958"/>
      <c r="S747" s="1958"/>
      <c r="T747" s="1958" t="s">
        <v>663</v>
      </c>
      <c r="U747" s="1958"/>
      <c r="V747" s="1958"/>
      <c r="W747" s="1958"/>
      <c r="X747" s="1958"/>
      <c r="Y747" s="1958" t="s">
        <v>286</v>
      </c>
      <c r="Z747" s="1958"/>
      <c r="AA747" s="1958"/>
      <c r="AB747" s="1958"/>
      <c r="AC747" s="1958"/>
      <c r="AM747" s="72"/>
      <c r="AN747" s="72"/>
      <c r="AO747" s="72"/>
      <c r="AP747" s="72"/>
      <c r="AQ747" s="72"/>
      <c r="AR747" s="72"/>
      <c r="AS747" s="72"/>
      <c r="AT747" s="72"/>
      <c r="AU747" s="72"/>
      <c r="AV747" s="72"/>
      <c r="AW747" s="72"/>
      <c r="AX747" s="72"/>
      <c r="AY747" s="72"/>
      <c r="AZ747" s="72"/>
      <c r="BA747" s="72"/>
      <c r="BB747" s="72"/>
      <c r="BC747" s="72"/>
      <c r="BD747" s="72"/>
      <c r="BE747" s="72"/>
      <c r="BF747" s="72"/>
      <c r="BG747" s="72"/>
      <c r="BH747" s="72"/>
      <c r="BI747" s="72"/>
      <c r="BJ747" s="72"/>
      <c r="BK747" s="72"/>
      <c r="BL747" s="72"/>
      <c r="BM747" s="72"/>
      <c r="BN747" s="72"/>
      <c r="BO747" s="72"/>
      <c r="BP747" s="72"/>
      <c r="BQ747" s="72"/>
      <c r="BR747" s="72"/>
      <c r="BS747" s="72"/>
      <c r="BT747" s="72"/>
      <c r="BU747" s="72"/>
      <c r="BV747" s="72"/>
      <c r="BW747" s="72"/>
      <c r="BX747" s="72"/>
      <c r="BY747" s="72"/>
      <c r="BZ747" s="72"/>
      <c r="CA747" s="72"/>
      <c r="CB747" s="72"/>
      <c r="CC747" s="72"/>
      <c r="CD747" s="72"/>
      <c r="CE747" s="72"/>
      <c r="CF747" s="72"/>
      <c r="CG747" s="72"/>
      <c r="CH747" s="72"/>
      <c r="CI747" s="72"/>
      <c r="CJ747" s="72"/>
      <c r="CK747" s="72"/>
      <c r="CL747" s="72"/>
      <c r="CM747" s="72"/>
      <c r="CN747" s="72"/>
      <c r="CO747" s="72"/>
      <c r="CP747" s="72"/>
      <c r="CQ747" s="72"/>
      <c r="CR747" s="72"/>
    </row>
    <row r="748" spans="1:96" ht="12.75">
      <c r="J748" s="1764"/>
      <c r="K748" s="1765"/>
      <c r="L748" s="1765"/>
      <c r="M748" s="1765"/>
      <c r="N748" s="1766"/>
      <c r="O748" s="1958"/>
      <c r="P748" s="1958"/>
      <c r="Q748" s="1958"/>
      <c r="R748" s="1958"/>
      <c r="S748" s="1958"/>
      <c r="T748" s="1958"/>
      <c r="U748" s="1958"/>
      <c r="V748" s="1958"/>
      <c r="W748" s="1958"/>
      <c r="X748" s="1958"/>
      <c r="Y748" s="1958"/>
      <c r="Z748" s="1958"/>
      <c r="AA748" s="1958"/>
      <c r="AB748" s="1958"/>
      <c r="AC748" s="1958"/>
      <c r="AM748" s="72"/>
      <c r="AN748" s="72"/>
      <c r="AO748" s="72"/>
      <c r="AP748" s="72"/>
      <c r="AQ748" s="72"/>
      <c r="AR748" s="72"/>
      <c r="AS748" s="72"/>
      <c r="AT748" s="72"/>
      <c r="AU748" s="72"/>
      <c r="AV748" s="72"/>
      <c r="AW748" s="72"/>
      <c r="AX748" s="72"/>
      <c r="AY748" s="72"/>
      <c r="AZ748" s="72"/>
      <c r="BA748" s="72"/>
      <c r="BB748" s="72"/>
      <c r="BC748" s="72"/>
      <c r="BD748" s="72"/>
      <c r="BE748" s="72"/>
      <c r="BF748" s="72"/>
      <c r="BG748" s="72"/>
      <c r="BH748" s="72"/>
      <c r="BI748" s="72"/>
      <c r="BJ748" s="72"/>
      <c r="BK748" s="72"/>
      <c r="BL748" s="72"/>
      <c r="BM748" s="72"/>
      <c r="BN748" s="72"/>
      <c r="BO748" s="72"/>
      <c r="BP748" s="72"/>
      <c r="BQ748" s="72"/>
      <c r="BR748" s="72"/>
      <c r="BS748" s="72"/>
      <c r="BT748" s="72"/>
      <c r="BU748" s="72"/>
      <c r="BV748" s="72"/>
      <c r="BW748" s="72"/>
      <c r="BX748" s="72"/>
      <c r="BY748" s="72"/>
      <c r="BZ748" s="72"/>
      <c r="CA748" s="72"/>
      <c r="CB748" s="72"/>
      <c r="CC748" s="72"/>
      <c r="CD748" s="72"/>
      <c r="CE748" s="72"/>
      <c r="CF748" s="72"/>
      <c r="CG748" s="72"/>
      <c r="CH748" s="72"/>
      <c r="CI748" s="72"/>
      <c r="CJ748" s="72"/>
      <c r="CK748" s="72"/>
      <c r="CL748" s="72"/>
      <c r="CM748" s="72"/>
      <c r="CN748" s="72"/>
      <c r="CO748" s="72"/>
      <c r="CP748" s="72"/>
      <c r="CQ748" s="72"/>
      <c r="CR748" s="72"/>
    </row>
    <row r="749" spans="1:96" ht="12.75">
      <c r="J749" s="1764"/>
      <c r="K749" s="1765"/>
      <c r="L749" s="1765"/>
      <c r="M749" s="1765"/>
      <c r="N749" s="1766"/>
      <c r="O749" s="1958"/>
      <c r="P749" s="1958"/>
      <c r="Q749" s="1958"/>
      <c r="R749" s="1958"/>
      <c r="S749" s="1958"/>
      <c r="T749" s="1958"/>
      <c r="U749" s="1958"/>
      <c r="V749" s="1958"/>
      <c r="W749" s="1958"/>
      <c r="X749" s="1958"/>
      <c r="Y749" s="1958"/>
      <c r="Z749" s="1958"/>
      <c r="AA749" s="1958"/>
      <c r="AB749" s="1958"/>
      <c r="AC749" s="1958"/>
      <c r="AM749" s="72"/>
      <c r="AN749" s="72"/>
      <c r="AO749" s="72"/>
      <c r="AP749" s="72"/>
      <c r="AQ749" s="72"/>
      <c r="AR749" s="72"/>
      <c r="AS749" s="72"/>
      <c r="AT749" s="72"/>
      <c r="AU749" s="72"/>
      <c r="AV749" s="72"/>
      <c r="AW749" s="72"/>
      <c r="AX749" s="72"/>
      <c r="AY749" s="72"/>
      <c r="AZ749" s="72"/>
      <c r="BA749" s="72"/>
      <c r="BB749" s="72"/>
      <c r="BC749" s="72"/>
      <c r="BD749" s="72"/>
      <c r="BE749" s="72"/>
      <c r="BF749" s="72"/>
      <c r="BG749" s="72"/>
      <c r="BH749" s="72"/>
      <c r="BI749" s="72"/>
      <c r="BJ749" s="72"/>
      <c r="BK749" s="72"/>
      <c r="BL749" s="72"/>
      <c r="BM749" s="72"/>
      <c r="BN749" s="72"/>
      <c r="BO749" s="72"/>
      <c r="BP749" s="72"/>
      <c r="BQ749" s="72"/>
      <c r="BR749" s="72"/>
      <c r="BS749" s="72"/>
      <c r="BT749" s="72"/>
      <c r="BU749" s="72"/>
      <c r="BV749" s="72"/>
      <c r="BW749" s="72"/>
      <c r="BX749" s="72"/>
      <c r="BY749" s="72"/>
      <c r="BZ749" s="72"/>
      <c r="CA749" s="72"/>
      <c r="CB749" s="72"/>
      <c r="CC749" s="72"/>
      <c r="CD749" s="72"/>
      <c r="CE749" s="72"/>
      <c r="CF749" s="72"/>
      <c r="CG749" s="72"/>
      <c r="CH749" s="72"/>
      <c r="CI749" s="72"/>
      <c r="CJ749" s="72"/>
      <c r="CK749" s="72"/>
      <c r="CL749" s="72"/>
      <c r="CM749" s="72"/>
      <c r="CN749" s="72"/>
      <c r="CO749" s="72"/>
      <c r="CP749" s="72"/>
      <c r="CQ749" s="72"/>
      <c r="CR749" s="72"/>
    </row>
    <row r="750" spans="1:96" ht="12.75">
      <c r="J750" s="1767"/>
      <c r="K750" s="1768"/>
      <c r="L750" s="1768"/>
      <c r="M750" s="1768"/>
      <c r="N750" s="1769"/>
      <c r="O750" s="1958"/>
      <c r="P750" s="1958"/>
      <c r="Q750" s="1958"/>
      <c r="R750" s="1958"/>
      <c r="S750" s="1958"/>
      <c r="T750" s="1958"/>
      <c r="U750" s="1958"/>
      <c r="V750" s="1958"/>
      <c r="W750" s="1958"/>
      <c r="X750" s="1958"/>
      <c r="Y750" s="1958"/>
      <c r="Z750" s="1958"/>
      <c r="AA750" s="1958"/>
      <c r="AB750" s="1958"/>
      <c r="AC750" s="1958"/>
      <c r="AM750" s="72"/>
      <c r="AN750" s="72"/>
      <c r="AO750" s="72"/>
      <c r="AP750" s="72"/>
      <c r="AQ750" s="72"/>
      <c r="AR750" s="72"/>
      <c r="AS750" s="72"/>
      <c r="AT750" s="72"/>
      <c r="AU750" s="72"/>
      <c r="AV750" s="72"/>
      <c r="AW750" s="72"/>
      <c r="AX750" s="72"/>
      <c r="AY750" s="72"/>
      <c r="AZ750" s="72"/>
      <c r="BA750" s="72"/>
      <c r="BB750" s="72"/>
      <c r="BC750" s="72"/>
      <c r="BD750" s="72"/>
      <c r="BE750" s="72"/>
      <c r="BF750" s="72"/>
      <c r="BG750" s="72"/>
      <c r="BH750" s="72"/>
      <c r="BI750" s="72"/>
      <c r="BJ750" s="72"/>
      <c r="BK750" s="72"/>
      <c r="BL750" s="72"/>
      <c r="BM750" s="72"/>
      <c r="BN750" s="72"/>
      <c r="BO750" s="72"/>
      <c r="BP750" s="72"/>
      <c r="BQ750" s="72"/>
      <c r="BR750" s="72"/>
      <c r="BS750" s="72"/>
      <c r="BT750" s="72"/>
      <c r="BU750" s="72"/>
      <c r="BV750" s="72"/>
      <c r="BW750" s="72"/>
      <c r="BX750" s="72"/>
      <c r="BY750" s="72"/>
      <c r="BZ750" s="72"/>
      <c r="CA750" s="72"/>
      <c r="CB750" s="72"/>
      <c r="CC750" s="72"/>
      <c r="CD750" s="72"/>
      <c r="CE750" s="72"/>
      <c r="CF750" s="72"/>
      <c r="CG750" s="72"/>
      <c r="CH750" s="72"/>
      <c r="CI750" s="72"/>
      <c r="CJ750" s="72"/>
      <c r="CK750" s="72"/>
      <c r="CL750" s="72"/>
      <c r="CM750" s="72"/>
      <c r="CN750" s="72"/>
      <c r="CO750" s="72"/>
      <c r="CP750" s="72"/>
      <c r="CQ750" s="72"/>
      <c r="CR750" s="72"/>
    </row>
    <row r="751" spans="1:96" ht="12.75">
      <c r="J751" s="1670"/>
      <c r="K751" s="1671"/>
      <c r="L751" s="1671"/>
      <c r="M751" s="1671"/>
      <c r="N751" s="1672"/>
      <c r="O751" s="1668"/>
      <c r="P751" s="1668"/>
      <c r="Q751" s="1668"/>
      <c r="R751" s="1668"/>
      <c r="S751" s="1668"/>
      <c r="T751" s="1669"/>
      <c r="U751" s="1669"/>
      <c r="V751" s="1669"/>
      <c r="W751" s="1669"/>
      <c r="X751" s="1669"/>
      <c r="Y751" s="1627">
        <f>T751*O751</f>
        <v>0</v>
      </c>
      <c r="Z751" s="1627"/>
      <c r="AA751" s="1627"/>
      <c r="AB751" s="1627"/>
      <c r="AC751" s="1627"/>
      <c r="AM751" s="72"/>
      <c r="AN751" s="72"/>
      <c r="AO751" s="72"/>
      <c r="AP751" s="72"/>
      <c r="AQ751" s="72"/>
      <c r="AR751" s="72"/>
      <c r="AS751" s="72"/>
      <c r="AT751" s="72"/>
      <c r="AU751" s="72"/>
      <c r="AV751" s="72"/>
      <c r="AW751" s="72"/>
      <c r="AX751" s="72"/>
      <c r="AY751" s="72"/>
      <c r="AZ751" s="72"/>
      <c r="BA751" s="72"/>
      <c r="BB751" s="72"/>
      <c r="BC751" s="72"/>
      <c r="BD751" s="72"/>
      <c r="BE751" s="72"/>
      <c r="BF751" s="72"/>
      <c r="BG751" s="72"/>
      <c r="BH751" s="72"/>
      <c r="BI751" s="72"/>
      <c r="BJ751" s="72"/>
      <c r="BK751" s="72"/>
      <c r="BL751" s="72"/>
      <c r="BM751" s="72"/>
      <c r="BN751" s="72"/>
      <c r="BO751" s="72"/>
      <c r="BP751" s="72"/>
      <c r="BQ751" s="72"/>
      <c r="BR751" s="72"/>
      <c r="BS751" s="72"/>
      <c r="BT751" s="72"/>
      <c r="BU751" s="72"/>
      <c r="BV751" s="72"/>
      <c r="BW751" s="72"/>
      <c r="BX751" s="72"/>
      <c r="BY751" s="72"/>
      <c r="BZ751" s="72"/>
      <c r="CA751" s="72"/>
      <c r="CB751" s="72"/>
      <c r="CC751" s="72"/>
      <c r="CD751" s="72"/>
      <c r="CE751" s="72"/>
      <c r="CF751" s="72"/>
      <c r="CG751" s="72"/>
      <c r="CH751" s="72"/>
      <c r="CI751" s="72"/>
      <c r="CJ751" s="72"/>
      <c r="CK751" s="72"/>
      <c r="CL751" s="72"/>
      <c r="CM751" s="72"/>
      <c r="CN751" s="72"/>
      <c r="CO751" s="72"/>
      <c r="CP751" s="72"/>
      <c r="CQ751" s="72"/>
      <c r="CR751" s="72"/>
    </row>
    <row r="752" spans="1:96" ht="12.75">
      <c r="J752" s="1670"/>
      <c r="K752" s="1671"/>
      <c r="L752" s="1671"/>
      <c r="M752" s="1671"/>
      <c r="N752" s="1672"/>
      <c r="O752" s="1668"/>
      <c r="P752" s="1668"/>
      <c r="Q752" s="1668"/>
      <c r="R752" s="1668"/>
      <c r="S752" s="1668"/>
      <c r="T752" s="1669"/>
      <c r="U752" s="1669"/>
      <c r="V752" s="1669"/>
      <c r="W752" s="1669"/>
      <c r="X752" s="1669"/>
      <c r="Y752" s="1627">
        <f t="shared" ref="Y752:Y760" si="29">T752*O752</f>
        <v>0</v>
      </c>
      <c r="Z752" s="1627"/>
      <c r="AA752" s="1627"/>
      <c r="AB752" s="1627"/>
      <c r="AC752" s="1627"/>
      <c r="AM752" s="72"/>
      <c r="AN752" s="72"/>
      <c r="AO752" s="72"/>
      <c r="AP752" s="72"/>
      <c r="AQ752" s="72"/>
      <c r="AR752" s="72"/>
      <c r="AS752" s="72"/>
      <c r="AT752" s="72"/>
      <c r="AU752" s="72"/>
      <c r="AV752" s="72"/>
      <c r="AW752" s="72"/>
      <c r="AX752" s="72"/>
      <c r="AY752" s="72"/>
      <c r="AZ752" s="72"/>
      <c r="BA752" s="72"/>
      <c r="BB752" s="72"/>
      <c r="BC752" s="72"/>
      <c r="BD752" s="72"/>
      <c r="BE752" s="72"/>
      <c r="BF752" s="72"/>
      <c r="BG752" s="72"/>
      <c r="BH752" s="72"/>
      <c r="BI752" s="72"/>
      <c r="BJ752" s="72"/>
      <c r="BK752" s="72"/>
      <c r="BL752" s="72"/>
      <c r="BM752" s="72"/>
      <c r="BN752" s="72"/>
      <c r="BO752" s="72"/>
      <c r="BP752" s="72"/>
      <c r="BQ752" s="72"/>
      <c r="BR752" s="72"/>
      <c r="BS752" s="72"/>
      <c r="BT752" s="72"/>
      <c r="BU752" s="72"/>
      <c r="BV752" s="72"/>
      <c r="BW752" s="72"/>
      <c r="BX752" s="72"/>
      <c r="BY752" s="72"/>
      <c r="BZ752" s="72"/>
      <c r="CA752" s="72"/>
      <c r="CB752" s="72"/>
      <c r="CC752" s="72"/>
      <c r="CD752" s="72"/>
      <c r="CE752" s="72"/>
      <c r="CF752" s="72"/>
      <c r="CG752" s="72"/>
      <c r="CH752" s="72"/>
      <c r="CI752" s="72"/>
      <c r="CJ752" s="72"/>
      <c r="CK752" s="72"/>
      <c r="CL752" s="72"/>
      <c r="CM752" s="72"/>
      <c r="CN752" s="72"/>
      <c r="CO752" s="72"/>
      <c r="CP752" s="72"/>
      <c r="CQ752" s="72"/>
      <c r="CR752" s="72"/>
    </row>
    <row r="753" spans="1:96" ht="12.75">
      <c r="J753" s="1670"/>
      <c r="K753" s="1671"/>
      <c r="L753" s="1671"/>
      <c r="M753" s="1671"/>
      <c r="N753" s="1672"/>
      <c r="O753" s="1668"/>
      <c r="P753" s="1668"/>
      <c r="Q753" s="1668"/>
      <c r="R753" s="1668"/>
      <c r="S753" s="1668"/>
      <c r="T753" s="1669"/>
      <c r="U753" s="1669"/>
      <c r="V753" s="1669"/>
      <c r="W753" s="1669"/>
      <c r="X753" s="1669"/>
      <c r="Y753" s="1627">
        <f t="shared" si="29"/>
        <v>0</v>
      </c>
      <c r="Z753" s="1627"/>
      <c r="AA753" s="1627"/>
      <c r="AB753" s="1627"/>
      <c r="AC753" s="1627"/>
      <c r="AM753" s="72"/>
      <c r="AN753" s="72"/>
      <c r="AO753" s="72"/>
      <c r="AP753" s="72"/>
      <c r="AQ753" s="72"/>
      <c r="AR753" s="72"/>
      <c r="AS753" s="72"/>
      <c r="AT753" s="72"/>
      <c r="AU753" s="72"/>
      <c r="AV753" s="72"/>
      <c r="AW753" s="72"/>
      <c r="AX753" s="72"/>
      <c r="AY753" s="72"/>
      <c r="AZ753" s="72"/>
      <c r="BA753" s="72"/>
      <c r="BB753" s="72"/>
      <c r="BC753" s="72"/>
      <c r="BD753" s="72"/>
      <c r="BE753" s="72"/>
      <c r="BF753" s="72"/>
      <c r="BG753" s="72"/>
      <c r="BH753" s="72"/>
      <c r="BI753" s="72"/>
      <c r="BJ753" s="72"/>
      <c r="BK753" s="72"/>
      <c r="BL753" s="72"/>
      <c r="BM753" s="72"/>
      <c r="BN753" s="72"/>
      <c r="BO753" s="72"/>
      <c r="BP753" s="72"/>
      <c r="BQ753" s="72"/>
      <c r="BR753" s="72"/>
      <c r="BS753" s="72"/>
      <c r="BT753" s="72"/>
      <c r="BU753" s="72"/>
      <c r="BV753" s="72"/>
      <c r="BW753" s="72"/>
      <c r="BX753" s="72"/>
      <c r="BY753" s="72"/>
      <c r="BZ753" s="72"/>
      <c r="CA753" s="72"/>
      <c r="CB753" s="72"/>
      <c r="CC753" s="72"/>
      <c r="CD753" s="72"/>
      <c r="CE753" s="72"/>
      <c r="CF753" s="72"/>
      <c r="CG753" s="72"/>
      <c r="CH753" s="72"/>
      <c r="CI753" s="72"/>
      <c r="CJ753" s="72"/>
      <c r="CK753" s="72"/>
      <c r="CL753" s="72"/>
      <c r="CM753" s="72"/>
      <c r="CN753" s="72"/>
      <c r="CO753" s="72"/>
      <c r="CP753" s="72"/>
      <c r="CQ753" s="72"/>
      <c r="CR753" s="72"/>
    </row>
    <row r="754" spans="1:96" ht="12.75">
      <c r="J754" s="1670"/>
      <c r="K754" s="1671"/>
      <c r="L754" s="1671"/>
      <c r="M754" s="1671"/>
      <c r="N754" s="1672"/>
      <c r="O754" s="1668"/>
      <c r="P754" s="1668"/>
      <c r="Q754" s="1668"/>
      <c r="R754" s="1668"/>
      <c r="S754" s="1668"/>
      <c r="T754" s="1669"/>
      <c r="U754" s="1669"/>
      <c r="V754" s="1669"/>
      <c r="W754" s="1669"/>
      <c r="X754" s="1669"/>
      <c r="Y754" s="1627">
        <f t="shared" si="29"/>
        <v>0</v>
      </c>
      <c r="Z754" s="1627"/>
      <c r="AA754" s="1627"/>
      <c r="AB754" s="1627"/>
      <c r="AC754" s="1627"/>
      <c r="AL754" s="72"/>
      <c r="AM754" s="72"/>
      <c r="AN754" s="72"/>
      <c r="AO754" s="72"/>
      <c r="AP754" s="72"/>
      <c r="AQ754" s="72"/>
      <c r="AR754" s="72"/>
      <c r="AS754" s="72"/>
      <c r="AT754" s="72"/>
      <c r="AU754" s="72"/>
      <c r="AV754" s="72"/>
      <c r="AW754" s="72"/>
      <c r="AX754" s="72"/>
      <c r="AY754" s="72"/>
      <c r="AZ754" s="72"/>
      <c r="BA754" s="72"/>
      <c r="BB754" s="72"/>
      <c r="BC754" s="72"/>
      <c r="BD754" s="72"/>
      <c r="BE754" s="72"/>
      <c r="BF754" s="72"/>
      <c r="BG754" s="72"/>
      <c r="BH754" s="72"/>
      <c r="BI754" s="72"/>
      <c r="BJ754" s="72"/>
      <c r="BK754" s="72"/>
      <c r="BL754" s="72"/>
      <c r="BM754" s="72"/>
      <c r="BN754" s="72"/>
      <c r="BO754" s="72"/>
      <c r="BP754" s="72"/>
      <c r="BQ754" s="72"/>
      <c r="BR754" s="72"/>
      <c r="BS754" s="72"/>
      <c r="BT754" s="72"/>
      <c r="BU754" s="72"/>
      <c r="BV754" s="72"/>
      <c r="BW754" s="72"/>
      <c r="BX754" s="72"/>
      <c r="BY754" s="72"/>
      <c r="BZ754" s="72"/>
      <c r="CA754" s="72"/>
      <c r="CB754" s="72"/>
      <c r="CC754" s="72"/>
      <c r="CD754" s="72"/>
      <c r="CE754" s="72"/>
      <c r="CF754" s="72"/>
      <c r="CG754" s="72"/>
      <c r="CH754" s="72"/>
      <c r="CI754" s="72"/>
      <c r="CJ754" s="72"/>
      <c r="CK754" s="72"/>
      <c r="CL754" s="72"/>
      <c r="CM754" s="72"/>
      <c r="CN754" s="72"/>
      <c r="CO754" s="72"/>
      <c r="CP754" s="72"/>
      <c r="CQ754" s="72"/>
      <c r="CR754" s="72"/>
    </row>
    <row r="755" spans="1:96" ht="12.75">
      <c r="J755" s="1670"/>
      <c r="K755" s="1671"/>
      <c r="L755" s="1671"/>
      <c r="M755" s="1671"/>
      <c r="N755" s="1672"/>
      <c r="O755" s="1668"/>
      <c r="P755" s="1668"/>
      <c r="Q755" s="1668"/>
      <c r="R755" s="1668"/>
      <c r="S755" s="1668"/>
      <c r="T755" s="1669"/>
      <c r="U755" s="1669"/>
      <c r="V755" s="1669"/>
      <c r="W755" s="1669"/>
      <c r="X755" s="1669"/>
      <c r="Y755" s="1627">
        <f t="shared" si="29"/>
        <v>0</v>
      </c>
      <c r="Z755" s="1627"/>
      <c r="AA755" s="1627"/>
      <c r="AB755" s="1627"/>
      <c r="AC755" s="1627"/>
      <c r="AL755" s="72"/>
      <c r="AM755" s="72"/>
      <c r="AN755" s="72"/>
      <c r="AO755" s="72"/>
      <c r="AP755" s="72"/>
      <c r="AQ755" s="72"/>
      <c r="AR755" s="72"/>
      <c r="AS755" s="72"/>
      <c r="AT755" s="72"/>
      <c r="AU755" s="72"/>
      <c r="AV755" s="72"/>
      <c r="AW755" s="72"/>
      <c r="AX755" s="72"/>
      <c r="AY755" s="72"/>
      <c r="AZ755" s="72"/>
      <c r="BA755" s="72"/>
      <c r="BB755" s="72"/>
      <c r="BC755" s="72"/>
      <c r="BD755" s="72"/>
      <c r="BE755" s="72"/>
      <c r="BF755" s="72"/>
      <c r="BG755" s="72"/>
      <c r="BH755" s="72"/>
      <c r="BI755" s="72"/>
      <c r="BJ755" s="72"/>
      <c r="BK755" s="72"/>
      <c r="BL755" s="72"/>
      <c r="BM755" s="72"/>
      <c r="BN755" s="72"/>
      <c r="BO755" s="72"/>
      <c r="BP755" s="72"/>
      <c r="BQ755" s="72"/>
      <c r="BR755" s="72"/>
      <c r="BS755" s="72"/>
      <c r="BT755" s="72"/>
      <c r="BU755" s="72"/>
      <c r="BV755" s="72"/>
      <c r="BW755" s="72"/>
      <c r="BX755" s="72"/>
      <c r="BY755" s="72"/>
      <c r="BZ755" s="72"/>
      <c r="CA755" s="72"/>
      <c r="CB755" s="72"/>
      <c r="CC755" s="72"/>
      <c r="CD755" s="72"/>
      <c r="CE755" s="72"/>
      <c r="CF755" s="72"/>
      <c r="CG755" s="72"/>
      <c r="CH755" s="72"/>
      <c r="CI755" s="72"/>
      <c r="CJ755" s="72"/>
      <c r="CK755" s="72"/>
      <c r="CL755" s="72"/>
      <c r="CM755" s="72"/>
      <c r="CN755" s="72"/>
      <c r="CO755" s="72"/>
      <c r="CP755" s="72"/>
      <c r="CQ755" s="72"/>
      <c r="CR755" s="72"/>
    </row>
    <row r="756" spans="1:96" ht="12.75">
      <c r="J756" s="1670"/>
      <c r="K756" s="1671"/>
      <c r="L756" s="1671"/>
      <c r="M756" s="1671"/>
      <c r="N756" s="1672"/>
      <c r="O756" s="1668"/>
      <c r="P756" s="1668"/>
      <c r="Q756" s="1668"/>
      <c r="R756" s="1668"/>
      <c r="S756" s="1668"/>
      <c r="T756" s="1669"/>
      <c r="U756" s="1669"/>
      <c r="V756" s="1669"/>
      <c r="W756" s="1669"/>
      <c r="X756" s="1669"/>
      <c r="Y756" s="1627">
        <f t="shared" si="29"/>
        <v>0</v>
      </c>
      <c r="Z756" s="1627"/>
      <c r="AA756" s="1627"/>
      <c r="AB756" s="1627"/>
      <c r="AC756" s="1627"/>
      <c r="AL756" s="72"/>
      <c r="AM756" s="72"/>
      <c r="AN756" s="72"/>
      <c r="AO756" s="72"/>
      <c r="AP756" s="72"/>
      <c r="AQ756" s="72"/>
      <c r="AR756" s="72"/>
      <c r="AS756" s="72"/>
      <c r="AT756" s="72"/>
      <c r="AU756" s="72"/>
      <c r="AV756" s="72"/>
      <c r="AW756" s="72"/>
      <c r="AX756" s="72"/>
      <c r="AY756" s="72"/>
      <c r="AZ756" s="72"/>
      <c r="BA756" s="72"/>
      <c r="BB756" s="72"/>
      <c r="BC756" s="72"/>
      <c r="BD756" s="72"/>
      <c r="BE756" s="72"/>
      <c r="BF756" s="72"/>
      <c r="BG756" s="72"/>
      <c r="BH756" s="72"/>
      <c r="BI756" s="72"/>
      <c r="BJ756" s="72"/>
      <c r="BK756" s="72"/>
      <c r="BL756" s="72"/>
      <c r="BM756" s="72"/>
      <c r="BN756" s="72"/>
      <c r="BO756" s="72"/>
      <c r="BP756" s="72"/>
      <c r="BQ756" s="72"/>
      <c r="BR756" s="72"/>
      <c r="BS756" s="72"/>
      <c r="BT756" s="72"/>
      <c r="BU756" s="72"/>
      <c r="BV756" s="72"/>
      <c r="BW756" s="72"/>
      <c r="BX756" s="72"/>
      <c r="BY756" s="72"/>
      <c r="BZ756" s="72"/>
      <c r="CA756" s="72"/>
      <c r="CB756" s="72"/>
      <c r="CC756" s="72"/>
      <c r="CD756" s="72"/>
      <c r="CE756" s="72"/>
      <c r="CF756" s="72"/>
      <c r="CG756" s="72"/>
      <c r="CH756" s="72"/>
      <c r="CI756" s="72"/>
      <c r="CJ756" s="72"/>
      <c r="CK756" s="72"/>
      <c r="CL756" s="72"/>
      <c r="CM756" s="72"/>
      <c r="CN756" s="72"/>
      <c r="CO756" s="72"/>
      <c r="CP756" s="72"/>
      <c r="CQ756" s="72"/>
      <c r="CR756" s="72"/>
    </row>
    <row r="757" spans="1:96" ht="12.75">
      <c r="J757" s="1670"/>
      <c r="K757" s="1671"/>
      <c r="L757" s="1671"/>
      <c r="M757" s="1671"/>
      <c r="N757" s="1672"/>
      <c r="O757" s="1668"/>
      <c r="P757" s="1668"/>
      <c r="Q757" s="1668"/>
      <c r="R757" s="1668"/>
      <c r="S757" s="1668"/>
      <c r="T757" s="1669"/>
      <c r="U757" s="1669"/>
      <c r="V757" s="1669"/>
      <c r="W757" s="1669"/>
      <c r="X757" s="1669"/>
      <c r="Y757" s="1627">
        <f t="shared" si="29"/>
        <v>0</v>
      </c>
      <c r="Z757" s="1627"/>
      <c r="AA757" s="1627"/>
      <c r="AB757" s="1627"/>
      <c r="AC757" s="1627"/>
      <c r="AL757" s="72"/>
      <c r="AM757" s="72"/>
      <c r="AN757" s="72"/>
      <c r="AO757" s="72"/>
      <c r="AP757" s="72"/>
      <c r="AQ757" s="72"/>
      <c r="AR757" s="72"/>
      <c r="AS757" s="72"/>
      <c r="AT757" s="72"/>
      <c r="AU757" s="72"/>
      <c r="AV757" s="72"/>
      <c r="AW757" s="72"/>
      <c r="AX757" s="72"/>
      <c r="AY757" s="72"/>
      <c r="AZ757" s="72"/>
      <c r="BA757" s="72"/>
      <c r="BB757" s="72"/>
      <c r="BC757" s="72"/>
      <c r="BD757" s="72"/>
      <c r="BE757" s="72"/>
      <c r="BF757" s="72"/>
      <c r="BG757" s="72"/>
      <c r="BH757" s="72"/>
      <c r="BI757" s="72"/>
      <c r="BJ757" s="72"/>
      <c r="BK757" s="72"/>
      <c r="BL757" s="72"/>
      <c r="BM757" s="72"/>
      <c r="BN757" s="72"/>
      <c r="BO757" s="72"/>
      <c r="BP757" s="72"/>
      <c r="BQ757" s="72"/>
      <c r="BR757" s="72"/>
      <c r="BS757" s="72"/>
      <c r="BT757" s="72"/>
      <c r="BU757" s="72"/>
      <c r="BV757" s="72"/>
      <c r="BW757" s="72"/>
      <c r="BX757" s="72"/>
      <c r="BY757" s="72"/>
      <c r="BZ757" s="72"/>
      <c r="CA757" s="72"/>
      <c r="CB757" s="72"/>
      <c r="CC757" s="72"/>
      <c r="CD757" s="72"/>
      <c r="CE757" s="72"/>
      <c r="CF757" s="72"/>
      <c r="CG757" s="72"/>
      <c r="CH757" s="72"/>
      <c r="CI757" s="72"/>
      <c r="CJ757" s="72"/>
      <c r="CK757" s="72"/>
      <c r="CL757" s="72"/>
      <c r="CM757" s="72"/>
      <c r="CN757" s="72"/>
      <c r="CO757" s="72"/>
      <c r="CP757" s="72"/>
      <c r="CQ757" s="72"/>
      <c r="CR757" s="72"/>
    </row>
    <row r="758" spans="1:96" ht="12.75">
      <c r="J758" s="1670"/>
      <c r="K758" s="1671"/>
      <c r="L758" s="1671"/>
      <c r="M758" s="1671"/>
      <c r="N758" s="1672"/>
      <c r="O758" s="1668"/>
      <c r="P758" s="1668"/>
      <c r="Q758" s="1668"/>
      <c r="R758" s="1668"/>
      <c r="S758" s="1668"/>
      <c r="T758" s="1669"/>
      <c r="U758" s="1669"/>
      <c r="V758" s="1669"/>
      <c r="W758" s="1669"/>
      <c r="X758" s="1669"/>
      <c r="Y758" s="1627">
        <f t="shared" si="29"/>
        <v>0</v>
      </c>
      <c r="Z758" s="1627"/>
      <c r="AA758" s="1627"/>
      <c r="AB758" s="1627"/>
      <c r="AC758" s="1627"/>
      <c r="AL758" s="72"/>
      <c r="AM758" s="72"/>
      <c r="AN758" s="72"/>
      <c r="AO758" s="72"/>
      <c r="AP758" s="72"/>
      <c r="AQ758" s="72"/>
      <c r="AR758" s="72"/>
      <c r="AS758" s="72"/>
      <c r="AT758" s="72"/>
      <c r="AU758" s="72"/>
      <c r="AV758" s="72"/>
      <c r="AW758" s="72"/>
      <c r="AX758" s="72"/>
      <c r="AY758" s="72"/>
      <c r="AZ758" s="72"/>
      <c r="BA758" s="72"/>
      <c r="BB758" s="72"/>
      <c r="BC758" s="72"/>
      <c r="BD758" s="72"/>
      <c r="BE758" s="72"/>
      <c r="BF758" s="72"/>
      <c r="BG758" s="72"/>
      <c r="BH758" s="72"/>
      <c r="BI758" s="72"/>
      <c r="BJ758" s="72"/>
      <c r="BK758" s="72"/>
      <c r="BL758" s="72"/>
      <c r="BM758" s="72"/>
      <c r="BN758" s="72"/>
      <c r="BO758" s="72"/>
      <c r="BP758" s="72"/>
      <c r="BQ758" s="72"/>
      <c r="BR758" s="72"/>
      <c r="BS758" s="72"/>
      <c r="BT758" s="72"/>
      <c r="BU758" s="72"/>
      <c r="BV758" s="72"/>
      <c r="BW758" s="72"/>
      <c r="BX758" s="72"/>
      <c r="BY758" s="72"/>
      <c r="BZ758" s="72"/>
      <c r="CA758" s="72"/>
      <c r="CB758" s="72"/>
      <c r="CC758" s="72"/>
      <c r="CD758" s="72"/>
      <c r="CE758" s="72"/>
      <c r="CF758" s="72"/>
      <c r="CG758" s="72"/>
      <c r="CH758" s="72"/>
      <c r="CI758" s="72"/>
      <c r="CJ758" s="72"/>
      <c r="CK758" s="72"/>
      <c r="CL758" s="72"/>
      <c r="CM758" s="72"/>
      <c r="CN758" s="72"/>
      <c r="CO758" s="72"/>
      <c r="CP758" s="72"/>
      <c r="CQ758" s="72"/>
      <c r="CR758" s="72"/>
    </row>
    <row r="759" spans="1:96" ht="12.75" customHeight="1">
      <c r="J759" s="1670"/>
      <c r="K759" s="1671"/>
      <c r="L759" s="1671"/>
      <c r="M759" s="1671"/>
      <c r="N759" s="1672"/>
      <c r="O759" s="1668"/>
      <c r="P759" s="1668"/>
      <c r="Q759" s="1668"/>
      <c r="R759" s="1668"/>
      <c r="S759" s="1668"/>
      <c r="T759" s="1669"/>
      <c r="U759" s="1669"/>
      <c r="V759" s="1669"/>
      <c r="W759" s="1669"/>
      <c r="X759" s="1669"/>
      <c r="Y759" s="1627">
        <f t="shared" si="29"/>
        <v>0</v>
      </c>
      <c r="Z759" s="1627"/>
      <c r="AA759" s="1627"/>
      <c r="AB759" s="1627"/>
      <c r="AC759" s="1627"/>
      <c r="AL759" s="72"/>
      <c r="AM759" s="72"/>
      <c r="AN759" s="72"/>
      <c r="AO759" s="72"/>
      <c r="AP759" s="72"/>
      <c r="AQ759" s="72"/>
      <c r="AR759" s="72"/>
      <c r="AS759" s="72"/>
      <c r="AT759" s="72"/>
      <c r="AU759" s="72"/>
      <c r="AV759" s="72"/>
      <c r="AW759" s="72"/>
      <c r="AX759" s="72"/>
      <c r="AY759" s="72"/>
      <c r="AZ759" s="72"/>
      <c r="BA759" s="72"/>
      <c r="BB759" s="72"/>
      <c r="BC759" s="72"/>
      <c r="BD759" s="72"/>
      <c r="BE759" s="72"/>
      <c r="BF759" s="72"/>
      <c r="BG759" s="72"/>
      <c r="BH759" s="72"/>
      <c r="BI759" s="72"/>
      <c r="BJ759" s="72"/>
      <c r="BK759" s="72"/>
      <c r="BL759" s="72"/>
      <c r="BM759" s="72"/>
      <c r="BN759" s="72"/>
      <c r="BO759" s="72"/>
      <c r="BP759" s="72"/>
      <c r="BQ759" s="72"/>
      <c r="BR759" s="72"/>
      <c r="BS759" s="72"/>
      <c r="BT759" s="72"/>
      <c r="BU759" s="72"/>
      <c r="BV759" s="72"/>
      <c r="BW759" s="72"/>
      <c r="BX759" s="72"/>
      <c r="BY759" s="72"/>
      <c r="BZ759" s="72"/>
      <c r="CA759" s="72"/>
      <c r="CB759" s="72"/>
      <c r="CC759" s="72"/>
      <c r="CD759" s="72"/>
      <c r="CE759" s="72"/>
      <c r="CF759" s="72"/>
      <c r="CG759" s="72"/>
      <c r="CH759" s="72"/>
      <c r="CI759" s="72"/>
      <c r="CJ759" s="72"/>
      <c r="CK759" s="72"/>
      <c r="CL759" s="72"/>
      <c r="CM759" s="72"/>
      <c r="CN759" s="72"/>
      <c r="CO759" s="72"/>
      <c r="CP759" s="72"/>
      <c r="CQ759" s="72"/>
      <c r="CR759" s="72"/>
    </row>
    <row r="760" spans="1:96" ht="13.9" customHeight="1">
      <c r="J760" s="1670"/>
      <c r="K760" s="1671"/>
      <c r="L760" s="1671"/>
      <c r="M760" s="1671"/>
      <c r="N760" s="1672"/>
      <c r="O760" s="1668"/>
      <c r="P760" s="1668"/>
      <c r="Q760" s="1668"/>
      <c r="R760" s="1668"/>
      <c r="S760" s="1668"/>
      <c r="T760" s="1669"/>
      <c r="U760" s="1669"/>
      <c r="V760" s="1669"/>
      <c r="W760" s="1669"/>
      <c r="X760" s="1669"/>
      <c r="Y760" s="1627">
        <f t="shared" si="29"/>
        <v>0</v>
      </c>
      <c r="Z760" s="1627"/>
      <c r="AA760" s="1627"/>
      <c r="AB760" s="1627"/>
      <c r="AC760" s="1627"/>
      <c r="AL760" s="72"/>
      <c r="AM760" s="72"/>
      <c r="AN760" s="72"/>
      <c r="AO760" s="72"/>
      <c r="AP760" s="72"/>
      <c r="AQ760" s="72"/>
      <c r="AR760" s="72"/>
      <c r="AS760" s="72"/>
      <c r="AT760" s="72"/>
      <c r="AU760" s="72"/>
      <c r="AV760" s="72"/>
      <c r="AW760" s="72"/>
      <c r="AX760" s="72"/>
      <c r="AY760" s="72"/>
      <c r="AZ760" s="72"/>
      <c r="BA760" s="72"/>
      <c r="BB760" s="72"/>
      <c r="BC760" s="72"/>
      <c r="BD760" s="72"/>
      <c r="BE760" s="72"/>
      <c r="BF760" s="72"/>
      <c r="BG760" s="72"/>
      <c r="BH760" s="72"/>
      <c r="BI760" s="72"/>
      <c r="BJ760" s="72"/>
      <c r="BK760" s="72"/>
      <c r="BL760" s="72"/>
      <c r="BM760" s="72"/>
      <c r="BN760" s="72"/>
      <c r="BO760" s="72"/>
      <c r="BP760" s="72"/>
      <c r="BQ760" s="72"/>
      <c r="BR760" s="72"/>
      <c r="BS760" s="72"/>
      <c r="BT760" s="72"/>
      <c r="BU760" s="72"/>
      <c r="BV760" s="72"/>
      <c r="BW760" s="72"/>
      <c r="BX760" s="72"/>
      <c r="BY760" s="72"/>
      <c r="BZ760" s="72"/>
      <c r="CA760" s="72"/>
      <c r="CB760" s="72"/>
      <c r="CC760" s="72"/>
      <c r="CD760" s="72"/>
      <c r="CE760" s="72"/>
      <c r="CF760" s="72"/>
      <c r="CG760" s="72"/>
      <c r="CH760" s="72"/>
      <c r="CI760" s="72"/>
      <c r="CJ760" s="72"/>
      <c r="CK760" s="72"/>
      <c r="CL760" s="72"/>
      <c r="CM760" s="72"/>
      <c r="CN760" s="72"/>
      <c r="CO760" s="72"/>
      <c r="CP760" s="72"/>
      <c r="CQ760" s="72"/>
      <c r="CR760" s="72"/>
    </row>
    <row r="761" spans="1:96" ht="12.75" customHeight="1">
      <c r="J761" s="1631" t="s">
        <v>986</v>
      </c>
      <c r="K761" s="1632"/>
      <c r="L761" s="1632"/>
      <c r="M761" s="1632"/>
      <c r="N761" s="1633"/>
      <c r="O761" s="1634">
        <f>SUM(O751:S760)</f>
        <v>0</v>
      </c>
      <c r="P761" s="1634"/>
      <c r="Q761" s="1634"/>
      <c r="R761" s="1634"/>
      <c r="S761" s="1634"/>
      <c r="T761" s="1635" t="s">
        <v>985</v>
      </c>
      <c r="U761" s="1636"/>
      <c r="V761" s="1636"/>
      <c r="W761" s="1636"/>
      <c r="X761" s="1637"/>
      <c r="Y761" s="1618">
        <f>SUM(Y751:AC760)</f>
        <v>0</v>
      </c>
      <c r="Z761" s="1619"/>
      <c r="AA761" s="1619"/>
      <c r="AB761" s="1619"/>
      <c r="AC761" s="1620"/>
      <c r="AL761" s="72"/>
      <c r="AM761" s="72"/>
      <c r="AN761" s="72"/>
      <c r="AO761" s="72"/>
      <c r="AP761" s="72"/>
      <c r="AQ761" s="72"/>
      <c r="AR761" s="72"/>
      <c r="AS761" s="72"/>
      <c r="AT761" s="72"/>
      <c r="AU761" s="72"/>
      <c r="AV761" s="72"/>
      <c r="AW761" s="72"/>
      <c r="AX761" s="72"/>
      <c r="AY761" s="72"/>
      <c r="AZ761" s="72"/>
      <c r="BA761" s="72"/>
      <c r="BB761" s="72"/>
      <c r="BC761" s="72"/>
      <c r="BD761" s="72"/>
      <c r="BE761" s="72"/>
      <c r="BF761" s="72"/>
      <c r="BG761" s="72"/>
      <c r="BH761" s="72"/>
      <c r="BI761" s="72"/>
      <c r="BJ761" s="72"/>
      <c r="BK761" s="72"/>
      <c r="BL761" s="72"/>
      <c r="BM761" s="72"/>
      <c r="BN761" s="72"/>
      <c r="BO761" s="72"/>
      <c r="BP761" s="72"/>
      <c r="BQ761" s="72"/>
      <c r="BR761" s="72"/>
      <c r="BS761" s="72"/>
      <c r="BT761" s="72"/>
      <c r="BU761" s="72"/>
      <c r="BV761" s="72"/>
      <c r="BW761" s="72"/>
      <c r="BX761" s="72"/>
      <c r="BY761" s="72"/>
      <c r="BZ761" s="72"/>
      <c r="CA761" s="72"/>
      <c r="CB761" s="72"/>
      <c r="CC761" s="72"/>
      <c r="CD761" s="72"/>
      <c r="CE761" s="72"/>
      <c r="CF761" s="72"/>
      <c r="CG761" s="72"/>
      <c r="CH761" s="72"/>
      <c r="CI761" s="72"/>
      <c r="CJ761" s="72"/>
      <c r="CK761" s="72"/>
      <c r="CL761" s="72"/>
      <c r="CM761" s="72"/>
      <c r="CN761" s="72"/>
      <c r="CO761" s="72"/>
      <c r="CP761" s="72"/>
      <c r="CQ761" s="72"/>
      <c r="CR761" s="72"/>
    </row>
    <row r="762" spans="1:96" ht="12.75" customHeight="1">
      <c r="AL762" s="72"/>
      <c r="AM762" s="72"/>
      <c r="AN762" s="72"/>
      <c r="AO762" s="72"/>
      <c r="AP762" s="72"/>
      <c r="AQ762" s="72"/>
      <c r="AR762" s="72"/>
      <c r="AS762" s="72"/>
      <c r="AT762" s="72"/>
      <c r="AU762" s="72"/>
      <c r="AV762" s="72"/>
      <c r="AW762" s="72"/>
      <c r="AX762" s="72"/>
      <c r="AY762" s="72"/>
      <c r="AZ762" s="72"/>
      <c r="BA762" s="72"/>
      <c r="BB762" s="72"/>
      <c r="BC762" s="72"/>
      <c r="BD762" s="72"/>
      <c r="BE762" s="72"/>
      <c r="BF762" s="72"/>
      <c r="BG762" s="72"/>
      <c r="BH762" s="72"/>
      <c r="BI762" s="72"/>
      <c r="BJ762" s="72"/>
      <c r="BK762" s="72"/>
      <c r="BL762" s="72"/>
      <c r="BM762" s="72"/>
      <c r="BN762" s="72"/>
      <c r="BO762" s="72"/>
      <c r="BP762" s="72"/>
      <c r="BQ762" s="72"/>
      <c r="BR762" s="72"/>
      <c r="BS762" s="72"/>
      <c r="BT762" s="72"/>
      <c r="BU762" s="72"/>
      <c r="BV762" s="72"/>
      <c r="BW762" s="72"/>
      <c r="BX762" s="72"/>
      <c r="BY762" s="72"/>
      <c r="BZ762" s="72"/>
      <c r="CA762" s="72"/>
      <c r="CB762" s="72"/>
      <c r="CC762" s="72"/>
      <c r="CD762" s="72"/>
      <c r="CE762" s="72"/>
      <c r="CF762" s="72"/>
      <c r="CG762" s="72"/>
      <c r="CH762" s="72"/>
      <c r="CI762" s="72"/>
      <c r="CJ762" s="72"/>
      <c r="CK762" s="72"/>
      <c r="CL762" s="72"/>
      <c r="CM762" s="72"/>
      <c r="CN762" s="72"/>
      <c r="CO762" s="72"/>
      <c r="CP762" s="72"/>
      <c r="CQ762" s="72"/>
      <c r="CR762" s="72"/>
    </row>
    <row r="763" spans="1:96" ht="12.75" customHeight="1">
      <c r="J763" s="90"/>
      <c r="K763" s="91"/>
      <c r="L763" s="91"/>
      <c r="M763" s="91"/>
      <c r="N763" s="91"/>
      <c r="O763" s="91"/>
      <c r="P763" s="91"/>
      <c r="Q763" s="91"/>
      <c r="R763" s="91"/>
      <c r="S763" s="91"/>
      <c r="T763" s="91"/>
      <c r="U763" s="91"/>
      <c r="V763" s="91"/>
      <c r="W763" s="91"/>
      <c r="X763" s="100" t="s">
        <v>859</v>
      </c>
      <c r="Y763" s="1653">
        <f>P716+Y741+Y761</f>
        <v>150028.4</v>
      </c>
      <c r="Z763" s="1653"/>
      <c r="AA763" s="1653"/>
      <c r="AB763" s="1653"/>
      <c r="AC763" s="1653"/>
      <c r="AL763" s="72"/>
      <c r="AM763" s="72"/>
      <c r="AN763" s="72"/>
      <c r="AO763" s="72"/>
      <c r="AP763" s="72"/>
      <c r="AQ763" s="72"/>
      <c r="AR763" s="72"/>
      <c r="AS763" s="72"/>
      <c r="AT763" s="72"/>
      <c r="AU763" s="72"/>
      <c r="AV763" s="72"/>
      <c r="AW763" s="72"/>
      <c r="AX763" s="72"/>
      <c r="AY763" s="72"/>
      <c r="AZ763" s="72"/>
      <c r="BA763" s="72"/>
      <c r="BB763" s="72"/>
      <c r="BC763" s="72"/>
      <c r="BD763" s="72"/>
      <c r="BE763" s="72"/>
      <c r="BF763" s="72"/>
      <c r="BG763" s="72"/>
      <c r="BH763" s="72"/>
      <c r="BI763" s="72"/>
      <c r="BJ763" s="72"/>
      <c r="BK763" s="72"/>
      <c r="BL763" s="72"/>
      <c r="BM763" s="72"/>
      <c r="BN763" s="72"/>
      <c r="BO763" s="72"/>
      <c r="BP763" s="72"/>
      <c r="BQ763" s="72"/>
      <c r="BR763" s="72"/>
      <c r="BS763" s="72"/>
      <c r="BT763" s="72"/>
      <c r="BU763" s="72"/>
      <c r="BV763" s="72"/>
      <c r="BW763" s="72"/>
      <c r="BX763" s="72"/>
      <c r="BY763" s="72"/>
      <c r="BZ763" s="72"/>
      <c r="CA763" s="72"/>
      <c r="CB763" s="72"/>
      <c r="CC763" s="72"/>
      <c r="CD763" s="72"/>
      <c r="CE763" s="72"/>
      <c r="CF763" s="72"/>
      <c r="CG763" s="72"/>
      <c r="CH763" s="72"/>
      <c r="CI763" s="72"/>
      <c r="CJ763" s="72"/>
      <c r="CK763" s="72"/>
      <c r="CL763" s="72"/>
      <c r="CM763" s="72"/>
      <c r="CN763" s="72"/>
      <c r="CO763" s="72"/>
      <c r="CP763" s="72"/>
      <c r="CQ763" s="72"/>
      <c r="CR763" s="72"/>
    </row>
    <row r="764" spans="1:96" ht="12.75" customHeight="1">
      <c r="J764" s="93"/>
      <c r="K764" s="94"/>
      <c r="L764" s="94"/>
      <c r="M764" s="94"/>
      <c r="N764" s="94"/>
      <c r="O764" s="94"/>
      <c r="P764" s="94"/>
      <c r="Q764" s="94"/>
      <c r="R764" s="94"/>
      <c r="S764" s="94"/>
      <c r="T764" s="94"/>
      <c r="U764" s="94"/>
      <c r="V764" s="94"/>
      <c r="W764" s="94"/>
      <c r="X764" s="270" t="s">
        <v>860</v>
      </c>
      <c r="Y764" s="1653">
        <f>(P716+Y741+Y761)*12</f>
        <v>1800340.7999999998</v>
      </c>
      <c r="Z764" s="1653"/>
      <c r="AA764" s="1653"/>
      <c r="AB764" s="1653"/>
      <c r="AC764" s="1653"/>
      <c r="AL764" s="72"/>
      <c r="AM764" s="72"/>
      <c r="AN764" s="72"/>
      <c r="AO764" s="72"/>
      <c r="AP764" s="72"/>
      <c r="AQ764" s="72"/>
      <c r="AR764" s="72"/>
      <c r="AS764" s="72"/>
      <c r="AT764" s="72"/>
      <c r="AU764" s="72"/>
      <c r="AV764" s="72"/>
      <c r="AW764" s="72"/>
      <c r="AX764" s="72"/>
      <c r="AY764" s="72"/>
      <c r="AZ764" s="72"/>
      <c r="BA764" s="72"/>
      <c r="BB764" s="72"/>
      <c r="BC764" s="72"/>
      <c r="BD764" s="72"/>
      <c r="BE764" s="72"/>
      <c r="BF764" s="72"/>
      <c r="BG764" s="72"/>
      <c r="BH764" s="72"/>
      <c r="BI764" s="72"/>
      <c r="BJ764" s="72"/>
      <c r="BK764" s="72"/>
      <c r="BL764" s="72"/>
      <c r="BM764" s="72"/>
      <c r="BN764" s="72"/>
      <c r="BO764" s="72"/>
      <c r="BP764" s="72"/>
      <c r="BQ764" s="72"/>
      <c r="BR764" s="72"/>
      <c r="BS764" s="72"/>
      <c r="BT764" s="72"/>
      <c r="BU764" s="72"/>
      <c r="BV764" s="72"/>
      <c r="BW764" s="72"/>
      <c r="BX764" s="72"/>
      <c r="BY764" s="72"/>
      <c r="BZ764" s="72"/>
      <c r="CA764" s="72"/>
      <c r="CB764" s="72"/>
      <c r="CC764" s="72"/>
      <c r="CD764" s="72"/>
      <c r="CE764" s="72"/>
      <c r="CF764" s="72"/>
      <c r="CG764" s="72"/>
      <c r="CH764" s="72"/>
      <c r="CI764" s="72"/>
      <c r="CJ764" s="72"/>
      <c r="CK764" s="72"/>
      <c r="CL764" s="72"/>
      <c r="CM764" s="72"/>
      <c r="CN764" s="72"/>
      <c r="CO764" s="72"/>
      <c r="CP764" s="72"/>
      <c r="CQ764" s="72"/>
      <c r="CR764" s="72"/>
    </row>
    <row r="765" spans="1:96" ht="13.9" customHeight="1">
      <c r="B765" s="63"/>
      <c r="X765" s="21"/>
      <c r="Y765" s="21"/>
      <c r="Z765" s="21"/>
      <c r="AA765" s="21"/>
      <c r="AB765" s="21"/>
      <c r="AC765" s="21"/>
      <c r="AD765" s="21"/>
      <c r="AM765" s="72"/>
      <c r="AN765" s="72"/>
      <c r="AO765" s="72"/>
      <c r="AP765" s="72"/>
      <c r="AQ765" s="72"/>
      <c r="AR765" s="72"/>
      <c r="AS765" s="72"/>
      <c r="AT765" s="72"/>
      <c r="AU765" s="72"/>
      <c r="AV765" s="72"/>
      <c r="AW765" s="72"/>
      <c r="AX765" s="72"/>
      <c r="AY765" s="72"/>
      <c r="AZ765" s="72"/>
      <c r="BA765" s="72"/>
      <c r="BB765" s="72"/>
      <c r="BC765" s="72"/>
      <c r="BD765" s="72"/>
      <c r="BE765" s="72"/>
      <c r="BF765" s="72"/>
      <c r="BG765" s="72"/>
      <c r="BH765" s="72"/>
      <c r="BI765" s="72"/>
      <c r="BJ765" s="72"/>
      <c r="BK765" s="72"/>
      <c r="BL765" s="72"/>
      <c r="BM765" s="72"/>
      <c r="BN765" s="72"/>
      <c r="BO765" s="72"/>
      <c r="BP765" s="72"/>
      <c r="BQ765" s="72"/>
      <c r="BR765" s="72"/>
      <c r="BS765" s="72"/>
      <c r="BT765" s="72"/>
      <c r="BU765" s="72"/>
      <c r="BV765" s="72"/>
      <c r="BW765" s="72"/>
      <c r="BX765" s="72"/>
      <c r="BY765" s="72"/>
      <c r="BZ765" s="72"/>
      <c r="CA765" s="72"/>
      <c r="CB765" s="72"/>
      <c r="CC765" s="72"/>
      <c r="CD765" s="72"/>
      <c r="CE765" s="72"/>
      <c r="CF765" s="72"/>
      <c r="CG765" s="72"/>
      <c r="CH765" s="72"/>
      <c r="CI765" s="72"/>
      <c r="CJ765" s="72"/>
      <c r="CK765" s="72"/>
      <c r="CL765" s="72"/>
      <c r="CM765" s="72"/>
      <c r="CN765" s="72"/>
      <c r="CO765" s="72"/>
      <c r="CP765" s="72"/>
      <c r="CQ765" s="72"/>
      <c r="CR765" s="72"/>
    </row>
    <row r="766" spans="1:96" ht="12.75" customHeight="1">
      <c r="A766" s="63" t="s">
        <v>134</v>
      </c>
      <c r="B766" s="63"/>
      <c r="C766" s="63" t="s">
        <v>168</v>
      </c>
      <c r="X766" s="21"/>
      <c r="Y766" s="21"/>
      <c r="Z766" s="21"/>
      <c r="AA766" s="21"/>
      <c r="AB766" s="21"/>
      <c r="AC766" s="21"/>
      <c r="AD766" s="21"/>
      <c r="AM766" s="72"/>
      <c r="AN766" s="72"/>
      <c r="AO766" s="72"/>
      <c r="AP766" s="72"/>
      <c r="AQ766" s="72"/>
      <c r="AR766" s="72"/>
      <c r="AS766" s="72"/>
      <c r="AT766" s="72"/>
      <c r="AU766" s="72"/>
      <c r="AV766" s="72"/>
      <c r="AW766" s="72"/>
      <c r="AX766" s="72"/>
      <c r="AY766" s="72"/>
      <c r="AZ766" s="72"/>
      <c r="BA766" s="72"/>
      <c r="BB766" s="72"/>
      <c r="BC766" s="72"/>
      <c r="BD766" s="72"/>
      <c r="BE766" s="72"/>
      <c r="BF766" s="72"/>
      <c r="BG766" s="72"/>
      <c r="BH766" s="72"/>
      <c r="BI766" s="72"/>
      <c r="BJ766" s="72"/>
      <c r="BK766" s="72"/>
      <c r="BL766" s="72"/>
      <c r="BM766" s="72"/>
      <c r="BN766" s="72"/>
      <c r="BO766" s="72"/>
      <c r="BP766" s="72"/>
      <c r="BQ766" s="72"/>
      <c r="BR766" s="72"/>
      <c r="BS766" s="72"/>
      <c r="BT766" s="72"/>
      <c r="BU766" s="72"/>
      <c r="BV766" s="72"/>
      <c r="BW766" s="72"/>
      <c r="BX766" s="72"/>
      <c r="BY766" s="72"/>
      <c r="BZ766" s="72"/>
      <c r="CA766" s="72"/>
      <c r="CB766" s="72"/>
      <c r="CC766" s="72"/>
      <c r="CD766" s="72"/>
      <c r="CE766" s="72"/>
      <c r="CF766" s="72"/>
      <c r="CG766" s="72"/>
      <c r="CH766" s="72"/>
      <c r="CI766" s="72"/>
      <c r="CJ766" s="72"/>
      <c r="CK766" s="72"/>
      <c r="CL766" s="72"/>
      <c r="CM766" s="72"/>
      <c r="CN766" s="72"/>
      <c r="CO766" s="72"/>
      <c r="CP766" s="72"/>
      <c r="CQ766" s="72"/>
      <c r="CR766" s="72"/>
    </row>
    <row r="767" spans="1:96" ht="12.75">
      <c r="A767" s="63"/>
      <c r="B767" s="63"/>
      <c r="C767" s="63" t="s">
        <v>1326</v>
      </c>
      <c r="X767" s="21"/>
      <c r="Y767" s="21"/>
      <c r="Z767" s="21"/>
      <c r="AA767" s="21"/>
      <c r="AB767" s="21"/>
      <c r="AC767" s="21"/>
      <c r="AD767" s="21"/>
      <c r="AM767" s="72"/>
      <c r="AN767" s="72"/>
      <c r="AO767" s="72"/>
      <c r="AP767" s="72"/>
      <c r="AQ767" s="72"/>
      <c r="AR767" s="72"/>
      <c r="AS767" s="72"/>
      <c r="AT767" s="72"/>
      <c r="AU767" s="72"/>
      <c r="AV767" s="72"/>
      <c r="AW767" s="72"/>
      <c r="AX767" s="72"/>
      <c r="AY767" s="72"/>
      <c r="AZ767" s="72"/>
      <c r="BA767" s="72"/>
      <c r="BB767" s="72"/>
      <c r="BC767" s="72"/>
      <c r="BD767" s="72"/>
      <c r="BE767" s="72"/>
      <c r="BF767" s="72"/>
      <c r="BG767" s="72"/>
      <c r="BH767" s="72"/>
      <c r="BI767" s="72"/>
      <c r="BJ767" s="72"/>
      <c r="BK767" s="72"/>
      <c r="BL767" s="72"/>
      <c r="BM767" s="72"/>
      <c r="BN767" s="72"/>
      <c r="BO767" s="72"/>
      <c r="BP767" s="72"/>
      <c r="BQ767" s="72"/>
      <c r="BR767" s="72"/>
      <c r="BS767" s="72"/>
      <c r="BT767" s="72"/>
      <c r="BU767" s="72"/>
      <c r="BV767" s="72"/>
      <c r="BW767" s="72"/>
      <c r="BX767" s="72"/>
      <c r="BY767" s="72"/>
      <c r="BZ767" s="72"/>
      <c r="CA767" s="72"/>
      <c r="CB767" s="72"/>
      <c r="CC767" s="72"/>
      <c r="CD767" s="72"/>
      <c r="CE767" s="72"/>
      <c r="CF767" s="72"/>
      <c r="CG767" s="72"/>
      <c r="CH767" s="72"/>
      <c r="CI767" s="72"/>
      <c r="CJ767" s="72"/>
      <c r="CK767" s="72"/>
      <c r="CL767" s="72"/>
      <c r="CM767" s="72"/>
      <c r="CN767" s="72"/>
      <c r="CO767" s="72"/>
      <c r="CP767" s="72"/>
      <c r="CQ767" s="72"/>
      <c r="CR767" s="72"/>
    </row>
    <row r="768" spans="1:96" ht="12.75" customHeight="1">
      <c r="B768" s="63"/>
      <c r="X768" s="21"/>
      <c r="Y768" s="21"/>
      <c r="Z768" s="21"/>
      <c r="AA768" s="21"/>
      <c r="AB768" s="21"/>
      <c r="AC768" s="21"/>
      <c r="AD768" s="21"/>
      <c r="AM768" s="72"/>
      <c r="AN768" s="72"/>
      <c r="AO768" s="72"/>
      <c r="AP768" s="72"/>
      <c r="AQ768" s="72"/>
      <c r="AR768" s="72"/>
      <c r="AS768" s="72"/>
      <c r="AT768" s="72"/>
      <c r="AU768" s="72"/>
      <c r="AV768" s="72"/>
      <c r="AW768" s="72"/>
      <c r="AX768" s="72"/>
      <c r="AY768" s="72"/>
      <c r="AZ768" s="72"/>
      <c r="BA768" s="72"/>
      <c r="BB768" s="72"/>
      <c r="BC768" s="72"/>
      <c r="BD768" s="72"/>
      <c r="BE768" s="72"/>
      <c r="BF768" s="72"/>
      <c r="BG768" s="72"/>
      <c r="BH768" s="72"/>
      <c r="BI768" s="72"/>
      <c r="BJ768" s="72"/>
      <c r="BK768" s="72"/>
      <c r="BL768" s="72"/>
      <c r="BM768" s="72"/>
      <c r="BN768" s="72"/>
      <c r="BO768" s="72"/>
      <c r="BP768" s="72"/>
      <c r="BQ768" s="72"/>
      <c r="BR768" s="72"/>
      <c r="BS768" s="72"/>
      <c r="BT768" s="72"/>
      <c r="BU768" s="72"/>
      <c r="BV768" s="72"/>
      <c r="BW768" s="72"/>
      <c r="BX768" s="72"/>
      <c r="BY768" s="72"/>
      <c r="BZ768" s="72"/>
      <c r="CA768" s="72"/>
      <c r="CB768" s="72"/>
      <c r="CC768" s="72"/>
      <c r="CD768" s="72"/>
      <c r="CE768" s="72"/>
      <c r="CF768" s="72"/>
      <c r="CG768" s="72"/>
      <c r="CH768" s="72"/>
      <c r="CI768" s="72"/>
      <c r="CJ768" s="72"/>
      <c r="CK768" s="72"/>
      <c r="CL768" s="72"/>
      <c r="CM768" s="72"/>
      <c r="CN768" s="72"/>
      <c r="CO768" s="72"/>
      <c r="CP768" s="72"/>
      <c r="CQ768" s="72"/>
      <c r="CR768" s="72"/>
    </row>
    <row r="769" spans="1:96" ht="12.75" customHeight="1">
      <c r="H769" s="90" t="s">
        <v>368</v>
      </c>
      <c r="I769" s="91"/>
      <c r="J769" s="91"/>
      <c r="K769" s="91"/>
      <c r="L769" s="91"/>
      <c r="M769" s="91"/>
      <c r="N769" s="91"/>
      <c r="O769" s="91"/>
      <c r="P769" s="91"/>
      <c r="Q769" s="91"/>
      <c r="R769" s="91"/>
      <c r="S769" s="91"/>
      <c r="T769" s="91"/>
      <c r="U769" s="91"/>
      <c r="V769" s="91"/>
      <c r="W769" s="91"/>
      <c r="X769" s="91"/>
      <c r="Y769" s="91"/>
      <c r="Z769" s="1898"/>
      <c r="AA769" s="1899"/>
      <c r="AB769" s="1899"/>
      <c r="AC769" s="1899"/>
      <c r="AD769" s="1899"/>
      <c r="AE769" s="1900"/>
      <c r="AM769" s="72"/>
      <c r="AN769" s="72"/>
      <c r="AO769" s="72"/>
      <c r="AP769" s="72"/>
      <c r="AQ769" s="72"/>
      <c r="AR769" s="72"/>
      <c r="AS769" s="72"/>
      <c r="AT769" s="72"/>
      <c r="AU769" s="72"/>
      <c r="AV769" s="72"/>
      <c r="AW769" s="72"/>
      <c r="AX769" s="72"/>
      <c r="AY769" s="72"/>
      <c r="AZ769" s="72"/>
      <c r="BA769" s="72"/>
      <c r="BB769" s="72"/>
      <c r="BC769" s="72"/>
      <c r="BD769" s="72"/>
      <c r="BE769" s="72"/>
      <c r="BF769" s="72"/>
      <c r="BG769" s="72"/>
      <c r="BH769" s="72"/>
      <c r="BI769" s="72"/>
      <c r="BJ769" s="72"/>
      <c r="BK769" s="72"/>
      <c r="BL769" s="72"/>
      <c r="BM769" s="72"/>
      <c r="BN769" s="72"/>
      <c r="BO769" s="72"/>
      <c r="BP769" s="72"/>
      <c r="BQ769" s="72"/>
      <c r="BR769" s="72"/>
      <c r="BS769" s="72"/>
      <c r="BT769" s="72"/>
      <c r="BU769" s="72"/>
      <c r="BV769" s="72"/>
      <c r="BW769" s="72"/>
      <c r="BX769" s="72"/>
      <c r="BY769" s="72"/>
      <c r="BZ769" s="72"/>
      <c r="CA769" s="72"/>
      <c r="CB769" s="72"/>
      <c r="CC769" s="72"/>
      <c r="CD769" s="72"/>
      <c r="CE769" s="72"/>
      <c r="CF769" s="72"/>
      <c r="CG769" s="72"/>
      <c r="CH769" s="72"/>
      <c r="CI769" s="72"/>
      <c r="CJ769" s="72"/>
      <c r="CK769" s="72"/>
      <c r="CL769" s="72"/>
      <c r="CM769" s="72"/>
      <c r="CN769" s="72"/>
      <c r="CO769" s="72"/>
      <c r="CP769" s="72"/>
      <c r="CQ769" s="72"/>
      <c r="CR769" s="72"/>
    </row>
    <row r="770" spans="1:96" ht="12.75" customHeight="1">
      <c r="H770" s="90" t="s">
        <v>369</v>
      </c>
      <c r="I770" s="91"/>
      <c r="J770" s="91"/>
      <c r="K770" s="91"/>
      <c r="L770" s="91"/>
      <c r="M770" s="91"/>
      <c r="N770" s="91"/>
      <c r="O770" s="91"/>
      <c r="P770" s="91"/>
      <c r="Q770" s="91"/>
      <c r="R770" s="91"/>
      <c r="S770" s="91"/>
      <c r="T770" s="91"/>
      <c r="U770" s="91"/>
      <c r="V770" s="91"/>
      <c r="W770" s="91"/>
      <c r="X770" s="91"/>
      <c r="Y770" s="91"/>
      <c r="Z770" s="2063">
        <v>0</v>
      </c>
      <c r="AA770" s="1899"/>
      <c r="AB770" s="1899"/>
      <c r="AC770" s="1899"/>
      <c r="AD770" s="1899"/>
      <c r="AE770" s="1900"/>
      <c r="AM770" s="72"/>
      <c r="AN770" s="72"/>
      <c r="AO770" s="72"/>
      <c r="AP770" s="72"/>
      <c r="AQ770" s="72"/>
      <c r="AR770" s="72"/>
      <c r="AS770" s="72"/>
      <c r="AT770" s="72"/>
      <c r="AU770" s="72"/>
      <c r="AV770" s="72"/>
      <c r="AW770" s="72"/>
      <c r="AX770" s="72"/>
      <c r="AY770" s="72"/>
      <c r="AZ770" s="72"/>
      <c r="BA770" s="72"/>
      <c r="BB770" s="72"/>
      <c r="BC770" s="72"/>
      <c r="BD770" s="72"/>
      <c r="BE770" s="72"/>
      <c r="BF770" s="72"/>
      <c r="BG770" s="72"/>
      <c r="BH770" s="72"/>
      <c r="BI770" s="72"/>
      <c r="BJ770" s="72"/>
      <c r="BK770" s="72"/>
      <c r="BL770" s="72"/>
      <c r="BM770" s="72"/>
      <c r="BN770" s="72"/>
      <c r="BO770" s="72"/>
      <c r="BP770" s="72"/>
      <c r="BQ770" s="72"/>
      <c r="BR770" s="72"/>
      <c r="BS770" s="72"/>
      <c r="BT770" s="72"/>
      <c r="BU770" s="72"/>
      <c r="BV770" s="72"/>
      <c r="BW770" s="72"/>
      <c r="BX770" s="72"/>
      <c r="BY770" s="72"/>
      <c r="BZ770" s="72"/>
      <c r="CA770" s="72"/>
      <c r="CB770" s="72"/>
      <c r="CC770" s="72"/>
      <c r="CD770" s="72"/>
      <c r="CE770" s="72"/>
      <c r="CF770" s="72"/>
      <c r="CG770" s="72"/>
      <c r="CH770" s="72"/>
      <c r="CI770" s="72"/>
      <c r="CJ770" s="72"/>
      <c r="CK770" s="72"/>
      <c r="CL770" s="72"/>
      <c r="CM770" s="72"/>
      <c r="CN770" s="72"/>
      <c r="CO770" s="72"/>
      <c r="CP770" s="72"/>
      <c r="CQ770" s="72"/>
      <c r="CR770" s="72"/>
    </row>
    <row r="771" spans="1:96" ht="12.75" customHeight="1">
      <c r="H771" s="90" t="s">
        <v>763</v>
      </c>
      <c r="I771" s="91"/>
      <c r="J771" s="91"/>
      <c r="K771" s="91"/>
      <c r="L771" s="91"/>
      <c r="M771" s="91"/>
      <c r="N771" s="91"/>
      <c r="O771" s="91"/>
      <c r="P771" s="91"/>
      <c r="Q771" s="91"/>
      <c r="R771" s="91"/>
      <c r="S771" s="91"/>
      <c r="T771" s="91"/>
      <c r="U771" s="91"/>
      <c r="V771" s="91"/>
      <c r="W771" s="91"/>
      <c r="X771" s="91"/>
      <c r="Y771" s="91"/>
      <c r="Z771" s="2051">
        <v>0</v>
      </c>
      <c r="AA771" s="1819"/>
      <c r="AB771" s="1819"/>
      <c r="AC771" s="1819"/>
      <c r="AD771" s="1819"/>
      <c r="AE771" s="1902"/>
      <c r="AM771" s="72"/>
      <c r="AN771" s="72"/>
      <c r="AO771" s="72"/>
      <c r="AP771" s="72"/>
      <c r="AQ771" s="72"/>
      <c r="AR771" s="72"/>
      <c r="AS771" s="72"/>
      <c r="AT771" s="72"/>
      <c r="AU771" s="72"/>
      <c r="AV771" s="72"/>
      <c r="AW771" s="72"/>
      <c r="AX771" s="72"/>
      <c r="AY771" s="72"/>
      <c r="AZ771" s="72"/>
      <c r="BA771" s="72"/>
      <c r="BB771" s="72"/>
      <c r="BC771" s="72"/>
      <c r="BD771" s="72"/>
      <c r="BE771" s="72"/>
      <c r="BF771" s="72"/>
      <c r="BG771" s="72"/>
      <c r="BH771" s="72"/>
      <c r="BI771" s="72"/>
      <c r="BJ771" s="72"/>
      <c r="BK771" s="72"/>
      <c r="BL771" s="72"/>
      <c r="BM771" s="72"/>
      <c r="BN771" s="72"/>
      <c r="BO771" s="72"/>
      <c r="BP771" s="72"/>
      <c r="BQ771" s="72"/>
      <c r="BR771" s="72"/>
      <c r="BS771" s="72"/>
      <c r="BT771" s="72"/>
      <c r="BU771" s="72"/>
      <c r="BV771" s="72"/>
      <c r="BW771" s="72"/>
      <c r="BX771" s="72"/>
      <c r="BY771" s="72"/>
      <c r="BZ771" s="72"/>
      <c r="CA771" s="72"/>
      <c r="CB771" s="72"/>
      <c r="CC771" s="72"/>
      <c r="CD771" s="72"/>
      <c r="CE771" s="72"/>
      <c r="CF771" s="72"/>
      <c r="CG771" s="72"/>
      <c r="CH771" s="72"/>
      <c r="CI771" s="72"/>
      <c r="CJ771" s="72"/>
      <c r="CK771" s="72"/>
      <c r="CL771" s="72"/>
      <c r="CM771" s="72"/>
      <c r="CN771" s="72"/>
      <c r="CO771" s="72"/>
      <c r="CP771" s="72"/>
      <c r="CQ771" s="72"/>
      <c r="CR771" s="72"/>
    </row>
    <row r="772" spans="1:96" ht="12.75" customHeight="1">
      <c r="H772" s="90"/>
      <c r="I772" s="91"/>
      <c r="J772" s="91"/>
      <c r="K772" s="91"/>
      <c r="L772" s="91"/>
      <c r="M772" s="91"/>
      <c r="N772" s="91"/>
      <c r="O772" s="91"/>
      <c r="P772" s="91"/>
      <c r="Q772" s="91"/>
      <c r="R772" s="91"/>
      <c r="S772" s="91"/>
      <c r="T772" s="91"/>
      <c r="U772" s="91"/>
      <c r="V772" s="91"/>
      <c r="W772" s="91"/>
      <c r="X772" s="91"/>
      <c r="Y772" s="99" t="s">
        <v>857</v>
      </c>
      <c r="Z772" s="1650">
        <f>'Subsidy Contract Calculation'!I30</f>
        <v>0</v>
      </c>
      <c r="AA772" s="1651"/>
      <c r="AB772" s="1651"/>
      <c r="AC772" s="1651"/>
      <c r="AD772" s="1651"/>
      <c r="AE772" s="1652"/>
      <c r="AM772" s="72"/>
      <c r="AN772" s="72"/>
      <c r="AO772" s="72"/>
      <c r="AP772" s="72"/>
      <c r="AQ772" s="72"/>
      <c r="AR772" s="72"/>
      <c r="AS772" s="72"/>
      <c r="AT772" s="72"/>
      <c r="AU772" s="72"/>
      <c r="AV772" s="72"/>
      <c r="AW772" s="72"/>
      <c r="AX772" s="72"/>
      <c r="AY772" s="72"/>
      <c r="AZ772" s="72"/>
      <c r="BA772" s="72"/>
      <c r="BB772" s="72"/>
      <c r="BC772" s="72"/>
      <c r="BD772" s="72"/>
      <c r="BE772" s="72"/>
      <c r="BF772" s="72"/>
      <c r="BG772" s="72"/>
      <c r="BH772" s="72"/>
      <c r="BI772" s="72"/>
      <c r="BJ772" s="72"/>
      <c r="BK772" s="72"/>
      <c r="BL772" s="72"/>
      <c r="BM772" s="72"/>
      <c r="BN772" s="72"/>
      <c r="BO772" s="72"/>
      <c r="BP772" s="72"/>
      <c r="BQ772" s="72"/>
      <c r="BR772" s="72"/>
      <c r="BS772" s="72"/>
      <c r="BT772" s="72"/>
      <c r="BU772" s="72"/>
      <c r="BV772" s="72"/>
      <c r="BW772" s="72"/>
      <c r="BX772" s="72"/>
      <c r="BY772" s="72"/>
      <c r="BZ772" s="72"/>
      <c r="CA772" s="72"/>
      <c r="CB772" s="72"/>
      <c r="CC772" s="72"/>
      <c r="CD772" s="72"/>
      <c r="CE772" s="72"/>
      <c r="CF772" s="72"/>
      <c r="CG772" s="72"/>
      <c r="CH772" s="72"/>
      <c r="CI772" s="72"/>
      <c r="CJ772" s="72"/>
      <c r="CK772" s="72"/>
      <c r="CL772" s="72"/>
      <c r="CM772" s="72"/>
      <c r="CN772" s="72"/>
      <c r="CO772" s="72"/>
      <c r="CP772" s="72"/>
      <c r="CQ772" s="72"/>
      <c r="CR772" s="72"/>
    </row>
    <row r="773" spans="1:96" ht="12.75" customHeight="1">
      <c r="X773" s="21"/>
      <c r="Y773" s="21"/>
      <c r="Z773" s="21"/>
      <c r="AA773" s="21"/>
      <c r="AB773" s="21"/>
      <c r="AC773" s="21"/>
      <c r="AD773" s="21"/>
      <c r="AM773" s="72"/>
      <c r="AN773" s="72"/>
      <c r="AO773" s="72"/>
      <c r="AP773" s="72"/>
      <c r="AQ773" s="72"/>
      <c r="AR773" s="72"/>
      <c r="AS773" s="72"/>
      <c r="AT773" s="72"/>
      <c r="AU773" s="72"/>
      <c r="AV773" s="72"/>
      <c r="AW773" s="72"/>
      <c r="AX773" s="72"/>
      <c r="AY773" s="72"/>
      <c r="AZ773" s="72"/>
      <c r="BA773" s="72"/>
      <c r="BB773" s="72"/>
      <c r="BC773" s="72"/>
      <c r="BD773" s="72"/>
      <c r="BE773" s="72"/>
      <c r="BF773" s="72"/>
      <c r="BG773" s="72"/>
      <c r="BH773" s="72"/>
      <c r="BI773" s="72"/>
      <c r="BJ773" s="72"/>
      <c r="BK773" s="72"/>
      <c r="BL773" s="72"/>
      <c r="BM773" s="72"/>
      <c r="BN773" s="72"/>
      <c r="BO773" s="72"/>
      <c r="BP773" s="72"/>
      <c r="BQ773" s="72"/>
      <c r="BR773" s="72"/>
      <c r="BS773" s="72"/>
      <c r="BT773" s="72"/>
      <c r="BU773" s="72"/>
      <c r="BV773" s="72"/>
      <c r="BW773" s="72"/>
      <c r="BX773" s="72"/>
      <c r="BY773" s="72"/>
      <c r="BZ773" s="72"/>
      <c r="CA773" s="72"/>
      <c r="CB773" s="72"/>
      <c r="CC773" s="72"/>
      <c r="CD773" s="72"/>
      <c r="CE773" s="72"/>
      <c r="CF773" s="72"/>
      <c r="CG773" s="72"/>
      <c r="CH773" s="72"/>
      <c r="CI773" s="72"/>
      <c r="CJ773" s="72"/>
      <c r="CK773" s="72"/>
      <c r="CL773" s="72"/>
      <c r="CM773" s="72"/>
      <c r="CN773" s="72"/>
      <c r="CO773" s="72"/>
      <c r="CP773" s="72"/>
      <c r="CQ773" s="72"/>
      <c r="CR773" s="72"/>
    </row>
    <row r="774" spans="1:96" ht="12.75" customHeight="1">
      <c r="A774" s="63" t="s">
        <v>135</v>
      </c>
      <c r="B774" s="63"/>
      <c r="C774" s="63" t="s">
        <v>290</v>
      </c>
      <c r="X774" s="21"/>
      <c r="Y774" s="21"/>
      <c r="Z774" s="21"/>
      <c r="AA774" s="21"/>
      <c r="AB774" s="21"/>
      <c r="AC774" s="21"/>
      <c r="AD774" s="21"/>
      <c r="AM774" s="72"/>
      <c r="AN774" s="72"/>
      <c r="AO774" s="72"/>
      <c r="AP774" s="72"/>
      <c r="AQ774" s="72"/>
      <c r="AR774" s="72"/>
      <c r="AS774" s="72"/>
      <c r="AT774" s="72"/>
      <c r="AU774" s="72"/>
      <c r="AV774" s="72"/>
      <c r="AW774" s="72"/>
      <c r="AX774" s="72"/>
      <c r="AY774" s="72"/>
      <c r="AZ774" s="72"/>
      <c r="BA774" s="72"/>
      <c r="BB774" s="72"/>
      <c r="BC774" s="72"/>
      <c r="BD774" s="72"/>
      <c r="BE774" s="72"/>
      <c r="BF774" s="72"/>
      <c r="BG774" s="72"/>
      <c r="BH774" s="72"/>
      <c r="BI774" s="72"/>
      <c r="BJ774" s="72"/>
      <c r="BK774" s="72"/>
      <c r="BL774" s="72"/>
      <c r="BM774" s="72"/>
      <c r="BN774" s="72"/>
      <c r="BO774" s="72"/>
      <c r="BP774" s="72"/>
      <c r="BQ774" s="72"/>
      <c r="BR774" s="72"/>
      <c r="BS774" s="72"/>
      <c r="BT774" s="72"/>
      <c r="BU774" s="72"/>
      <c r="BV774" s="72"/>
      <c r="BW774" s="72"/>
      <c r="BX774" s="72"/>
      <c r="BY774" s="72"/>
      <c r="BZ774" s="72"/>
      <c r="CA774" s="72"/>
      <c r="CB774" s="72"/>
      <c r="CC774" s="72"/>
      <c r="CD774" s="72"/>
      <c r="CE774" s="72"/>
      <c r="CF774" s="72"/>
      <c r="CG774" s="72"/>
      <c r="CH774" s="72"/>
      <c r="CI774" s="72"/>
      <c r="CJ774" s="72"/>
      <c r="CK774" s="72"/>
      <c r="CL774" s="72"/>
      <c r="CM774" s="72"/>
      <c r="CN774" s="72"/>
      <c r="CO774" s="72"/>
      <c r="CP774" s="72"/>
      <c r="CQ774" s="72"/>
      <c r="CR774" s="72"/>
    </row>
    <row r="775" spans="1:96" ht="12.75" customHeight="1">
      <c r="X775" s="21"/>
      <c r="Y775" s="21"/>
      <c r="Z775" s="21"/>
      <c r="AA775" s="21"/>
      <c r="AB775" s="21"/>
      <c r="AC775" s="21"/>
      <c r="AD775" s="21"/>
      <c r="AM775" s="72"/>
      <c r="AN775" s="72"/>
      <c r="AO775" s="72"/>
      <c r="AP775" s="72"/>
      <c r="AQ775" s="72"/>
      <c r="AR775" s="72"/>
      <c r="AS775" s="72"/>
      <c r="AT775" s="72"/>
      <c r="AU775" s="72"/>
      <c r="AV775" s="72"/>
      <c r="AW775" s="72"/>
      <c r="AX775" s="72"/>
      <c r="AY775" s="72"/>
      <c r="AZ775" s="72"/>
      <c r="BA775" s="72"/>
      <c r="BB775" s="72"/>
      <c r="BC775" s="72"/>
      <c r="BD775" s="72"/>
      <c r="BE775" s="72"/>
      <c r="BF775" s="72"/>
      <c r="BG775" s="72"/>
      <c r="BH775" s="72"/>
      <c r="BI775" s="72"/>
      <c r="BJ775" s="72"/>
      <c r="BK775" s="72"/>
      <c r="BL775" s="72"/>
      <c r="BM775" s="72"/>
      <c r="BN775" s="72"/>
      <c r="BO775" s="72"/>
      <c r="BP775" s="72"/>
      <c r="BQ775" s="72"/>
      <c r="BR775" s="72"/>
      <c r="BS775" s="72"/>
      <c r="BT775" s="72"/>
      <c r="BU775" s="72"/>
      <c r="BV775" s="72"/>
      <c r="BW775" s="72"/>
      <c r="BX775" s="72"/>
      <c r="BY775" s="72"/>
      <c r="BZ775" s="72"/>
      <c r="CA775" s="72"/>
      <c r="CB775" s="72"/>
      <c r="CC775" s="72"/>
      <c r="CD775" s="72"/>
      <c r="CE775" s="72"/>
      <c r="CF775" s="72"/>
      <c r="CG775" s="72"/>
      <c r="CH775" s="72"/>
      <c r="CI775" s="72"/>
      <c r="CJ775" s="72"/>
      <c r="CK775" s="72"/>
      <c r="CL775" s="72"/>
      <c r="CM775" s="72"/>
      <c r="CN775" s="72"/>
      <c r="CO775" s="72"/>
      <c r="CP775" s="72"/>
      <c r="CQ775" s="72"/>
      <c r="CR775" s="72"/>
    </row>
    <row r="776" spans="1:96" ht="12.75" customHeight="1">
      <c r="H776" s="90" t="s">
        <v>764</v>
      </c>
      <c r="I776" s="91"/>
      <c r="J776" s="91"/>
      <c r="K776" s="91"/>
      <c r="L776" s="91"/>
      <c r="M776" s="91"/>
      <c r="N776" s="91"/>
      <c r="O776" s="91"/>
      <c r="P776" s="91"/>
      <c r="Q776" s="91"/>
      <c r="R776" s="91"/>
      <c r="S776" s="91"/>
      <c r="T776" s="91"/>
      <c r="U776" s="91"/>
      <c r="V776" s="91"/>
      <c r="W776" s="91"/>
      <c r="X776" s="91"/>
      <c r="Y776" s="91"/>
      <c r="Z776" s="1638">
        <v>13920</v>
      </c>
      <c r="AA776" s="1639"/>
      <c r="AB776" s="1639"/>
      <c r="AC776" s="1639"/>
      <c r="AD776" s="1639"/>
      <c r="AE776" s="1640"/>
      <c r="AM776" s="72"/>
      <c r="AN776" s="72"/>
      <c r="AO776" s="72"/>
      <c r="AP776" s="72"/>
      <c r="AQ776" s="72"/>
      <c r="AR776" s="72"/>
      <c r="AS776" s="72"/>
      <c r="AT776" s="72"/>
      <c r="AU776" s="72"/>
      <c r="AV776" s="72"/>
      <c r="AW776" s="72"/>
      <c r="AX776" s="72"/>
      <c r="AY776" s="72"/>
      <c r="AZ776" s="72"/>
      <c r="BA776" s="72"/>
      <c r="BB776" s="72"/>
      <c r="BC776" s="72"/>
      <c r="BD776" s="72"/>
      <c r="BE776" s="72"/>
      <c r="BF776" s="72"/>
      <c r="BG776" s="72"/>
      <c r="BH776" s="72"/>
      <c r="BI776" s="72"/>
      <c r="BJ776" s="72"/>
      <c r="BK776" s="72"/>
      <c r="BL776" s="72"/>
      <c r="BM776" s="72"/>
      <c r="BN776" s="72"/>
      <c r="BO776" s="72"/>
      <c r="BP776" s="72"/>
      <c r="BQ776" s="72"/>
      <c r="BR776" s="72"/>
      <c r="BS776" s="72"/>
      <c r="BT776" s="72"/>
      <c r="BU776" s="72"/>
      <c r="BV776" s="72"/>
      <c r="BW776" s="72"/>
      <c r="BX776" s="72"/>
      <c r="BY776" s="72"/>
      <c r="BZ776" s="72"/>
      <c r="CA776" s="72"/>
      <c r="CB776" s="72"/>
      <c r="CC776" s="72"/>
      <c r="CD776" s="72"/>
      <c r="CE776" s="72"/>
      <c r="CF776" s="72"/>
      <c r="CG776" s="72"/>
      <c r="CH776" s="72"/>
      <c r="CI776" s="72"/>
      <c r="CJ776" s="72"/>
      <c r="CK776" s="72"/>
      <c r="CL776" s="72"/>
      <c r="CM776" s="72"/>
      <c r="CN776" s="72"/>
      <c r="CO776" s="72"/>
      <c r="CP776" s="72"/>
      <c r="CQ776" s="72"/>
      <c r="CR776" s="72"/>
    </row>
    <row r="777" spans="1:96" ht="12.75" customHeight="1">
      <c r="H777" s="90" t="s">
        <v>765</v>
      </c>
      <c r="I777" s="91"/>
      <c r="J777" s="91"/>
      <c r="K777" s="91"/>
      <c r="L777" s="91"/>
      <c r="M777" s="91"/>
      <c r="N777" s="91"/>
      <c r="O777" s="91"/>
      <c r="P777" s="91"/>
      <c r="Q777" s="91"/>
      <c r="R777" s="91"/>
      <c r="S777" s="91"/>
      <c r="T777" s="91"/>
      <c r="U777" s="91"/>
      <c r="V777" s="91"/>
      <c r="W777" s="91"/>
      <c r="X777" s="91"/>
      <c r="Y777" s="91"/>
      <c r="Z777" s="1638"/>
      <c r="AA777" s="1639"/>
      <c r="AB777" s="1639"/>
      <c r="AC777" s="1639"/>
      <c r="AD777" s="1639"/>
      <c r="AE777" s="1640"/>
      <c r="AM777" s="72"/>
      <c r="AN777" s="72"/>
      <c r="AO777" s="72"/>
      <c r="AP777" s="72"/>
      <c r="AQ777" s="72"/>
      <c r="AR777" s="72"/>
      <c r="AS777" s="72"/>
      <c r="AT777" s="72"/>
      <c r="AU777" s="72"/>
      <c r="AV777" s="72"/>
      <c r="AW777" s="72"/>
      <c r="AX777" s="72"/>
      <c r="AY777" s="72"/>
      <c r="AZ777" s="72"/>
      <c r="BA777" s="72"/>
      <c r="BB777" s="72"/>
      <c r="BC777" s="72"/>
      <c r="BD777" s="72"/>
      <c r="BE777" s="72"/>
      <c r="BF777" s="72"/>
      <c r="BG777" s="72"/>
      <c r="BH777" s="72"/>
      <c r="BI777" s="72"/>
      <c r="BJ777" s="72"/>
      <c r="BK777" s="72"/>
      <c r="BL777" s="72"/>
      <c r="BM777" s="72"/>
      <c r="BN777" s="72"/>
      <c r="BO777" s="72"/>
      <c r="BP777" s="72"/>
      <c r="BQ777" s="72"/>
      <c r="BR777" s="72"/>
      <c r="BS777" s="72"/>
      <c r="BT777" s="72"/>
      <c r="BU777" s="72"/>
      <c r="BV777" s="72"/>
      <c r="BW777" s="72"/>
      <c r="BX777" s="72"/>
      <c r="BY777" s="72"/>
      <c r="BZ777" s="72"/>
      <c r="CA777" s="72"/>
      <c r="CB777" s="72"/>
      <c r="CC777" s="72"/>
      <c r="CD777" s="72"/>
      <c r="CE777" s="72"/>
      <c r="CF777" s="72"/>
      <c r="CG777" s="72"/>
      <c r="CH777" s="72"/>
      <c r="CI777" s="72"/>
      <c r="CJ777" s="72"/>
      <c r="CK777" s="72"/>
      <c r="CL777" s="72"/>
      <c r="CM777" s="72"/>
      <c r="CN777" s="72"/>
      <c r="CO777" s="72"/>
      <c r="CP777" s="72"/>
      <c r="CQ777" s="72"/>
      <c r="CR777" s="72"/>
    </row>
    <row r="778" spans="1:96" ht="12.75" customHeight="1">
      <c r="H778" s="90" t="s">
        <v>766</v>
      </c>
      <c r="I778" s="91"/>
      <c r="J778" s="91"/>
      <c r="K778" s="91"/>
      <c r="L778" s="91"/>
      <c r="M778" s="91"/>
      <c r="N778" s="91"/>
      <c r="O778" s="91"/>
      <c r="P778" s="91"/>
      <c r="Q778" s="91"/>
      <c r="R778" s="91"/>
      <c r="S778" s="91"/>
      <c r="T778" s="91"/>
      <c r="U778" s="91"/>
      <c r="V778" s="91"/>
      <c r="W778" s="91"/>
      <c r="X778" s="91"/>
      <c r="Y778" s="91"/>
      <c r="Z778" s="1638"/>
      <c r="AA778" s="1639"/>
      <c r="AB778" s="1639"/>
      <c r="AC778" s="1639"/>
      <c r="AD778" s="1639"/>
      <c r="AE778" s="1640"/>
      <c r="AM778" s="72"/>
      <c r="AN778" s="72"/>
      <c r="AO778" s="72"/>
      <c r="AP778" s="72"/>
      <c r="AQ778" s="72"/>
      <c r="AR778" s="72"/>
      <c r="AS778" s="72"/>
      <c r="AT778" s="72"/>
      <c r="AU778" s="72"/>
      <c r="AV778" s="72"/>
      <c r="AW778" s="72"/>
      <c r="AX778" s="72"/>
      <c r="AY778" s="72"/>
      <c r="AZ778" s="72"/>
      <c r="BA778" s="72"/>
      <c r="BB778" s="72"/>
      <c r="BC778" s="72"/>
      <c r="BD778" s="72"/>
      <c r="BE778" s="72"/>
      <c r="BF778" s="72"/>
      <c r="BG778" s="72"/>
      <c r="BH778" s="72"/>
      <c r="BI778" s="72"/>
      <c r="BJ778" s="72"/>
      <c r="BK778" s="72"/>
      <c r="BL778" s="72"/>
      <c r="BM778" s="72"/>
      <c r="BN778" s="72"/>
      <c r="BO778" s="72"/>
      <c r="BP778" s="72"/>
      <c r="BQ778" s="72"/>
      <c r="BR778" s="72"/>
      <c r="BS778" s="72"/>
      <c r="BT778" s="72"/>
      <c r="BU778" s="72"/>
      <c r="BV778" s="72"/>
      <c r="BW778" s="72"/>
      <c r="BX778" s="72"/>
      <c r="BY778" s="72"/>
      <c r="BZ778" s="72"/>
      <c r="CA778" s="72"/>
      <c r="CB778" s="72"/>
      <c r="CC778" s="72"/>
      <c r="CD778" s="72"/>
      <c r="CE778" s="72"/>
      <c r="CF778" s="72"/>
      <c r="CG778" s="72"/>
      <c r="CH778" s="72"/>
      <c r="CI778" s="72"/>
      <c r="CJ778" s="72"/>
      <c r="CK778" s="72"/>
      <c r="CL778" s="72"/>
      <c r="CM778" s="72"/>
      <c r="CN778" s="72"/>
      <c r="CO778" s="72"/>
      <c r="CP778" s="72"/>
      <c r="CQ778" s="72"/>
      <c r="CR778" s="72"/>
    </row>
    <row r="779" spans="1:96" ht="12.75" customHeight="1">
      <c r="H779" s="90" t="s">
        <v>767</v>
      </c>
      <c r="I779" s="91"/>
      <c r="J779" s="91"/>
      <c r="K779" s="91"/>
      <c r="L779" s="91"/>
      <c r="M779" s="91"/>
      <c r="N779" s="91"/>
      <c r="O779" s="91"/>
      <c r="P779" s="1654" t="s">
        <v>630</v>
      </c>
      <c r="Q779" s="1655"/>
      <c r="R779" s="1655"/>
      <c r="S779" s="1655"/>
      <c r="T779" s="1655"/>
      <c r="U779" s="1655"/>
      <c r="V779" s="1655"/>
      <c r="W779" s="1655"/>
      <c r="X779" s="1655"/>
      <c r="Y779" s="1656"/>
      <c r="Z779" s="1638"/>
      <c r="AA779" s="1639"/>
      <c r="AB779" s="1639"/>
      <c r="AC779" s="1639"/>
      <c r="AD779" s="1639"/>
      <c r="AE779" s="1640"/>
      <c r="AM779" s="72"/>
      <c r="AN779" s="72"/>
      <c r="AO779" s="72"/>
      <c r="AP779" s="72"/>
      <c r="AQ779" s="72"/>
      <c r="AR779" s="72"/>
      <c r="AS779" s="72"/>
      <c r="AT779" s="72"/>
      <c r="AU779" s="72"/>
      <c r="AV779" s="72"/>
      <c r="AW779" s="72"/>
      <c r="AX779" s="72"/>
      <c r="AY779" s="72"/>
      <c r="AZ779" s="72"/>
      <c r="BA779" s="72"/>
      <c r="BB779" s="72"/>
      <c r="BC779" s="72"/>
      <c r="BD779" s="72"/>
      <c r="BE779" s="72"/>
      <c r="BF779" s="72"/>
      <c r="BG779" s="72"/>
      <c r="BH779" s="72"/>
      <c r="BI779" s="72"/>
      <c r="BJ779" s="72"/>
      <c r="BK779" s="72"/>
      <c r="BL779" s="72"/>
      <c r="BM779" s="72"/>
      <c r="BN779" s="72"/>
      <c r="BO779" s="72"/>
      <c r="BP779" s="72"/>
      <c r="BQ779" s="72"/>
      <c r="BR779" s="72"/>
      <c r="BS779" s="72"/>
      <c r="BT779" s="72"/>
      <c r="BU779" s="72"/>
      <c r="BV779" s="72"/>
      <c r="BW779" s="72"/>
      <c r="BX779" s="72"/>
      <c r="BY779" s="72"/>
      <c r="BZ779" s="72"/>
      <c r="CA779" s="72"/>
      <c r="CB779" s="72"/>
      <c r="CC779" s="72"/>
      <c r="CD779" s="72"/>
      <c r="CE779" s="72"/>
      <c r="CF779" s="72"/>
      <c r="CG779" s="72"/>
      <c r="CH779" s="72"/>
      <c r="CI779" s="72"/>
      <c r="CJ779" s="72"/>
      <c r="CK779" s="72"/>
      <c r="CL779" s="72"/>
      <c r="CM779" s="72"/>
      <c r="CN779" s="72"/>
      <c r="CO779" s="72"/>
      <c r="CP779" s="72"/>
      <c r="CQ779" s="72"/>
      <c r="CR779" s="72"/>
    </row>
    <row r="780" spans="1:96" ht="12.75" customHeight="1">
      <c r="H780" s="90"/>
      <c r="I780" s="91"/>
      <c r="J780" s="91"/>
      <c r="K780" s="91"/>
      <c r="L780" s="91"/>
      <c r="M780" s="91"/>
      <c r="N780" s="91"/>
      <c r="O780" s="91"/>
      <c r="P780" s="91"/>
      <c r="Q780" s="91"/>
      <c r="R780" s="91"/>
      <c r="S780" s="91"/>
      <c r="T780" s="91"/>
      <c r="U780" s="91"/>
      <c r="V780" s="91"/>
      <c r="W780" s="91"/>
      <c r="X780" s="91"/>
      <c r="Y780" s="99" t="s">
        <v>858</v>
      </c>
      <c r="Z780" s="1647">
        <f>SUM(Z776:AE779)</f>
        <v>13920</v>
      </c>
      <c r="AA780" s="1648"/>
      <c r="AB780" s="1648"/>
      <c r="AC780" s="1648"/>
      <c r="AD780" s="1648"/>
      <c r="AE780" s="1649"/>
      <c r="AM780" s="72"/>
      <c r="AN780" s="72"/>
      <c r="AO780" s="72"/>
      <c r="AP780" s="72"/>
      <c r="AQ780" s="72"/>
      <c r="AR780" s="72"/>
      <c r="AS780" s="72"/>
      <c r="AT780" s="72"/>
      <c r="AU780" s="72"/>
      <c r="AV780" s="72"/>
      <c r="AW780" s="72"/>
      <c r="AX780" s="72"/>
      <c r="AY780" s="72"/>
      <c r="AZ780" s="72"/>
      <c r="BA780" s="72"/>
      <c r="BB780" s="72"/>
      <c r="BC780" s="72"/>
      <c r="BD780" s="72"/>
      <c r="BE780" s="72"/>
      <c r="BF780" s="72"/>
      <c r="BG780" s="72"/>
      <c r="BH780" s="72"/>
      <c r="BI780" s="72"/>
      <c r="BJ780" s="72"/>
      <c r="BK780" s="72"/>
      <c r="BL780" s="72"/>
      <c r="BM780" s="72"/>
      <c r="BN780" s="72"/>
      <c r="BO780" s="72"/>
      <c r="BP780" s="72"/>
      <c r="BQ780" s="72"/>
      <c r="BR780" s="72"/>
      <c r="BS780" s="72"/>
      <c r="BT780" s="72"/>
      <c r="BU780" s="72"/>
      <c r="BV780" s="72"/>
      <c r="BW780" s="72"/>
      <c r="BX780" s="72"/>
      <c r="BY780" s="72"/>
      <c r="BZ780" s="72"/>
      <c r="CA780" s="72"/>
      <c r="CB780" s="72"/>
      <c r="CC780" s="72"/>
      <c r="CD780" s="72"/>
      <c r="CE780" s="72"/>
      <c r="CF780" s="72"/>
      <c r="CG780" s="72"/>
      <c r="CH780" s="72"/>
      <c r="CI780" s="72"/>
      <c r="CJ780" s="72"/>
      <c r="CK780" s="72"/>
      <c r="CL780" s="72"/>
      <c r="CM780" s="72"/>
      <c r="CN780" s="72"/>
      <c r="CO780" s="72"/>
      <c r="CP780" s="72"/>
      <c r="CQ780" s="72"/>
      <c r="CR780" s="72"/>
    </row>
    <row r="781" spans="1:96" ht="12.75" customHeight="1">
      <c r="H781" s="90"/>
      <c r="I781" s="91"/>
      <c r="J781" s="91"/>
      <c r="K781" s="91"/>
      <c r="L781" s="91"/>
      <c r="M781" s="91"/>
      <c r="N781" s="91"/>
      <c r="O781" s="91"/>
      <c r="P781" s="91"/>
      <c r="Q781" s="91"/>
      <c r="R781" s="91"/>
      <c r="S781" s="91"/>
      <c r="T781" s="91"/>
      <c r="U781" s="91"/>
      <c r="V781" s="91"/>
      <c r="W781" s="91"/>
      <c r="X781" s="91"/>
      <c r="Y781" s="99" t="s">
        <v>729</v>
      </c>
      <c r="Z781" s="1647">
        <f>Z780+Y764+Z772</f>
        <v>1814260.7999999998</v>
      </c>
      <c r="AA781" s="1648"/>
      <c r="AB781" s="1648"/>
      <c r="AC781" s="1648"/>
      <c r="AD781" s="1648"/>
      <c r="AE781" s="1649"/>
      <c r="AM781" s="72"/>
      <c r="AN781" s="72"/>
      <c r="AO781" s="72"/>
      <c r="AP781" s="72"/>
      <c r="AQ781" s="72"/>
      <c r="AR781" s="72"/>
      <c r="AS781" s="72"/>
      <c r="AT781" s="72"/>
      <c r="AU781" s="72"/>
      <c r="AV781" s="72"/>
      <c r="AW781" s="72"/>
      <c r="AX781" s="72"/>
      <c r="AY781" s="72"/>
      <c r="AZ781" s="72"/>
      <c r="BA781" s="72"/>
      <c r="BB781" s="72"/>
      <c r="BC781" s="72"/>
      <c r="BD781" s="72"/>
      <c r="BE781" s="72"/>
      <c r="BF781" s="72"/>
      <c r="BG781" s="72"/>
      <c r="BH781" s="72"/>
      <c r="BI781" s="72"/>
      <c r="BJ781" s="72"/>
      <c r="BK781" s="72"/>
      <c r="BL781" s="72"/>
      <c r="BM781" s="72"/>
      <c r="BN781" s="72"/>
      <c r="BO781" s="72"/>
      <c r="BP781" s="72"/>
      <c r="BQ781" s="72"/>
      <c r="BR781" s="72"/>
      <c r="BS781" s="72"/>
      <c r="BT781" s="72"/>
      <c r="BU781" s="72"/>
      <c r="BV781" s="72"/>
      <c r="BW781" s="72"/>
      <c r="BX781" s="72"/>
      <c r="BY781" s="72"/>
      <c r="BZ781" s="72"/>
      <c r="CA781" s="72"/>
      <c r="CB781" s="72"/>
      <c r="CC781" s="72"/>
      <c r="CD781" s="72"/>
      <c r="CE781" s="72"/>
      <c r="CF781" s="72"/>
      <c r="CG781" s="72"/>
      <c r="CH781" s="72"/>
      <c r="CI781" s="72"/>
      <c r="CJ781" s="72"/>
      <c r="CK781" s="72"/>
      <c r="CL781" s="72"/>
      <c r="CM781" s="72"/>
      <c r="CN781" s="72"/>
      <c r="CO781" s="72"/>
      <c r="CP781" s="72"/>
      <c r="CQ781" s="72"/>
      <c r="CR781" s="72"/>
    </row>
    <row r="782" spans="1:96" ht="12.75" customHeight="1">
      <c r="X782" s="21"/>
      <c r="Y782" s="21"/>
      <c r="Z782" s="21"/>
      <c r="AA782" s="21"/>
      <c r="AB782" s="21"/>
      <c r="AC782" s="21"/>
      <c r="AD782" s="21"/>
      <c r="AM782" s="72"/>
      <c r="AN782" s="72"/>
      <c r="AO782" s="72"/>
      <c r="AP782" s="72"/>
      <c r="AQ782" s="72"/>
      <c r="AR782" s="72"/>
      <c r="AS782" s="72"/>
      <c r="AT782" s="72"/>
      <c r="AU782" s="72"/>
      <c r="AV782" s="72"/>
      <c r="AW782" s="72"/>
      <c r="AX782" s="72"/>
      <c r="AY782" s="72"/>
      <c r="AZ782" s="72"/>
      <c r="BA782" s="72"/>
      <c r="BB782" s="72"/>
      <c r="BC782" s="72"/>
      <c r="BD782" s="72"/>
      <c r="BE782" s="72"/>
      <c r="BF782" s="72"/>
      <c r="BG782" s="72"/>
      <c r="BH782" s="72"/>
      <c r="BI782" s="72"/>
      <c r="BJ782" s="72"/>
      <c r="BK782" s="72"/>
      <c r="BL782" s="72"/>
      <c r="BM782" s="72"/>
      <c r="BN782" s="72"/>
      <c r="BO782" s="72"/>
      <c r="BP782" s="72"/>
      <c r="BQ782" s="72"/>
      <c r="BR782" s="72"/>
      <c r="BS782" s="72"/>
      <c r="BT782" s="72"/>
      <c r="BU782" s="72"/>
      <c r="BV782" s="72"/>
      <c r="BW782" s="72"/>
      <c r="BX782" s="72"/>
      <c r="BY782" s="72"/>
      <c r="BZ782" s="72"/>
      <c r="CA782" s="72"/>
      <c r="CB782" s="72"/>
      <c r="CC782" s="72"/>
      <c r="CD782" s="72"/>
      <c r="CE782" s="72"/>
      <c r="CF782" s="72"/>
      <c r="CG782" s="72"/>
      <c r="CH782" s="72"/>
      <c r="CI782" s="72"/>
      <c r="CJ782" s="72"/>
      <c r="CK782" s="72"/>
      <c r="CL782" s="72"/>
      <c r="CM782" s="72"/>
      <c r="CN782" s="72"/>
      <c r="CO782" s="72"/>
      <c r="CP782" s="72"/>
      <c r="CQ782" s="72"/>
      <c r="CR782" s="72"/>
    </row>
    <row r="783" spans="1:96" ht="12.75" customHeight="1">
      <c r="A783" s="63" t="s">
        <v>137</v>
      </c>
      <c r="B783" s="63"/>
      <c r="C783" s="63" t="s">
        <v>404</v>
      </c>
      <c r="F783" s="35"/>
      <c r="G783" s="35"/>
      <c r="H783" s="35"/>
      <c r="I783" s="35"/>
      <c r="J783" s="35"/>
      <c r="K783" s="35"/>
      <c r="L783" s="35"/>
      <c r="M783" s="35"/>
      <c r="N783" s="35"/>
      <c r="O783" s="35"/>
      <c r="P783" s="35"/>
      <c r="Q783" s="35"/>
      <c r="R783" s="35"/>
      <c r="S783" s="35"/>
      <c r="T783" s="35"/>
      <c r="U783" s="35"/>
      <c r="V783" s="35"/>
      <c r="W783" s="103"/>
      <c r="X783" s="35"/>
      <c r="Y783" s="35"/>
      <c r="Z783" s="35"/>
      <c r="AA783" s="35"/>
      <c r="AB783" s="35"/>
      <c r="AC783" s="35"/>
      <c r="AD783" s="35"/>
      <c r="AE783" s="35"/>
      <c r="AM783" s="72"/>
      <c r="AN783" s="72"/>
      <c r="AO783" s="72"/>
      <c r="AP783" s="72"/>
      <c r="AQ783" s="72"/>
      <c r="AR783" s="72"/>
      <c r="AS783" s="72"/>
      <c r="AT783" s="72"/>
      <c r="AU783" s="72"/>
      <c r="AV783" s="72"/>
      <c r="AW783" s="72"/>
      <c r="AX783" s="72"/>
      <c r="AY783" s="72"/>
      <c r="AZ783" s="72"/>
      <c r="BA783" s="72"/>
      <c r="BB783" s="72"/>
      <c r="BC783" s="72"/>
      <c r="BD783" s="72"/>
      <c r="BE783" s="72"/>
      <c r="BF783" s="72"/>
      <c r="BG783" s="72"/>
      <c r="BH783" s="72"/>
      <c r="BI783" s="72"/>
      <c r="BJ783" s="72"/>
      <c r="BK783" s="72"/>
      <c r="BL783" s="72"/>
      <c r="BM783" s="72"/>
      <c r="BN783" s="72"/>
      <c r="BO783" s="72"/>
      <c r="BP783" s="72"/>
      <c r="BQ783" s="72"/>
      <c r="BR783" s="72"/>
      <c r="BS783" s="72"/>
      <c r="BT783" s="72"/>
      <c r="BU783" s="72"/>
      <c r="BV783" s="72"/>
      <c r="BW783" s="72"/>
      <c r="BX783" s="72"/>
      <c r="BY783" s="72"/>
      <c r="BZ783" s="72"/>
      <c r="CA783" s="72"/>
      <c r="CB783" s="72"/>
      <c r="CC783" s="72"/>
      <c r="CD783" s="72"/>
      <c r="CE783" s="72"/>
      <c r="CF783" s="72"/>
      <c r="CG783" s="72"/>
      <c r="CH783" s="72"/>
      <c r="CI783" s="72"/>
      <c r="CJ783" s="72"/>
      <c r="CK783" s="72"/>
      <c r="CL783" s="72"/>
      <c r="CM783" s="72"/>
      <c r="CN783" s="72"/>
      <c r="CO783" s="72"/>
      <c r="CP783" s="72"/>
      <c r="CQ783" s="72"/>
      <c r="CR783" s="72"/>
    </row>
    <row r="784" spans="1:96" ht="12.75" customHeight="1">
      <c r="C784" s="46" t="s">
        <v>1176</v>
      </c>
      <c r="F784" s="35"/>
      <c r="G784" s="35"/>
      <c r="H784" s="35"/>
      <c r="I784" s="35"/>
      <c r="J784" s="35"/>
      <c r="K784" s="35"/>
      <c r="L784" s="35"/>
      <c r="M784" s="35"/>
      <c r="N784" s="35"/>
      <c r="O784" s="35"/>
      <c r="P784" s="35"/>
      <c r="Q784" s="35"/>
      <c r="R784" s="35"/>
      <c r="S784" s="35"/>
      <c r="T784" s="35"/>
      <c r="U784" s="35"/>
      <c r="V784" s="35"/>
      <c r="W784" s="103"/>
      <c r="X784" s="35"/>
      <c r="Y784" s="35"/>
      <c r="Z784" s="35"/>
      <c r="AA784" s="35"/>
      <c r="AB784" s="35"/>
      <c r="AC784" s="35"/>
      <c r="AD784" s="35"/>
      <c r="AE784" s="35"/>
      <c r="AM784" s="72"/>
      <c r="AN784" s="72"/>
      <c r="AO784" s="72"/>
      <c r="AP784" s="72"/>
      <c r="AQ784" s="72"/>
      <c r="AR784" s="72"/>
      <c r="AS784" s="72"/>
      <c r="AT784" s="72"/>
      <c r="AU784" s="72"/>
      <c r="AV784" s="72"/>
      <c r="AW784" s="72"/>
      <c r="AX784" s="72"/>
      <c r="AY784" s="72"/>
      <c r="AZ784" s="72"/>
      <c r="BA784" s="72"/>
      <c r="BB784" s="72"/>
      <c r="BC784" s="72"/>
      <c r="BD784" s="72"/>
      <c r="BE784" s="72"/>
      <c r="BF784" s="72"/>
      <c r="BG784" s="72"/>
      <c r="BH784" s="72"/>
      <c r="BI784" s="72"/>
      <c r="BJ784" s="72"/>
      <c r="BK784" s="72"/>
      <c r="BL784" s="72"/>
      <c r="BM784" s="72"/>
      <c r="BN784" s="72"/>
      <c r="BO784" s="72"/>
      <c r="BP784" s="72"/>
      <c r="BQ784" s="72"/>
      <c r="BR784" s="72"/>
      <c r="BS784" s="72"/>
      <c r="BT784" s="72"/>
      <c r="BU784" s="72"/>
      <c r="BV784" s="72"/>
      <c r="BW784" s="72"/>
      <c r="BX784" s="72"/>
      <c r="BY784" s="72"/>
      <c r="BZ784" s="72"/>
      <c r="CA784" s="72"/>
      <c r="CB784" s="72"/>
      <c r="CC784" s="72"/>
      <c r="CD784" s="72"/>
      <c r="CE784" s="72"/>
      <c r="CF784" s="72"/>
      <c r="CG784" s="72"/>
      <c r="CH784" s="72"/>
      <c r="CI784" s="72"/>
      <c r="CJ784" s="72"/>
      <c r="CK784" s="72"/>
      <c r="CL784" s="72"/>
      <c r="CM784" s="72"/>
      <c r="CN784" s="72"/>
      <c r="CO784" s="72"/>
      <c r="CP784" s="72"/>
      <c r="CQ784" s="72"/>
      <c r="CR784" s="72"/>
    </row>
    <row r="785" spans="3:96" ht="12.75" customHeight="1">
      <c r="C785" s="81"/>
      <c r="F785" s="35"/>
      <c r="G785" s="35"/>
      <c r="H785" s="35"/>
      <c r="I785" s="35"/>
      <c r="J785" s="35"/>
      <c r="K785" s="35"/>
      <c r="L785" s="35"/>
      <c r="M785" s="35"/>
      <c r="N785" s="35"/>
      <c r="O785" s="35"/>
      <c r="P785" s="35"/>
      <c r="Q785" s="35"/>
      <c r="R785" s="35"/>
      <c r="S785" s="35"/>
      <c r="T785" s="35"/>
      <c r="U785" s="35"/>
      <c r="V785" s="35"/>
      <c r="W785" s="103"/>
      <c r="X785" s="35"/>
      <c r="Y785" s="35"/>
      <c r="Z785" s="35"/>
      <c r="AA785" s="35"/>
      <c r="AB785" s="35"/>
      <c r="AC785" s="35"/>
      <c r="AD785" s="35"/>
      <c r="AE785" s="35"/>
      <c r="AM785" s="72"/>
      <c r="AN785" s="72"/>
      <c r="AO785" s="72"/>
      <c r="AP785" s="72"/>
      <c r="AQ785" s="72"/>
      <c r="AR785" s="72"/>
      <c r="AS785" s="72"/>
      <c r="AT785" s="72"/>
      <c r="AU785" s="72"/>
      <c r="AV785" s="72"/>
      <c r="AW785" s="72"/>
      <c r="AX785" s="72"/>
      <c r="AY785" s="72"/>
      <c r="AZ785" s="72"/>
      <c r="BA785" s="72"/>
      <c r="BB785" s="72"/>
      <c r="BC785" s="72"/>
      <c r="BD785" s="72"/>
      <c r="BE785" s="72"/>
      <c r="BF785" s="72"/>
      <c r="BG785" s="72"/>
      <c r="BH785" s="72"/>
      <c r="BI785" s="72"/>
      <c r="BJ785" s="72"/>
      <c r="BK785" s="72"/>
      <c r="BL785" s="72"/>
      <c r="BM785" s="72"/>
      <c r="BN785" s="72"/>
      <c r="BO785" s="72"/>
      <c r="BP785" s="72"/>
      <c r="BQ785" s="72"/>
      <c r="BR785" s="72"/>
      <c r="BS785" s="72"/>
      <c r="BT785" s="72"/>
      <c r="BU785" s="72"/>
      <c r="BV785" s="72"/>
      <c r="BW785" s="72"/>
      <c r="BX785" s="72"/>
      <c r="BY785" s="72"/>
      <c r="BZ785" s="72"/>
      <c r="CA785" s="72"/>
      <c r="CB785" s="72"/>
      <c r="CC785" s="72"/>
      <c r="CD785" s="72"/>
      <c r="CE785" s="72"/>
      <c r="CF785" s="72"/>
      <c r="CG785" s="72"/>
      <c r="CH785" s="72"/>
      <c r="CI785" s="72"/>
      <c r="CJ785" s="72"/>
      <c r="CK785" s="72"/>
      <c r="CL785" s="72"/>
      <c r="CM785" s="72"/>
      <c r="CN785" s="72"/>
      <c r="CO785" s="72"/>
      <c r="CP785" s="72"/>
      <c r="CQ785" s="72"/>
      <c r="CR785" s="72"/>
    </row>
    <row r="786" spans="3:96" ht="12.75" customHeight="1">
      <c r="C786" s="85"/>
      <c r="D786" s="86"/>
      <c r="E786" s="86"/>
      <c r="F786" s="86"/>
      <c r="G786" s="86"/>
      <c r="H786" s="86"/>
      <c r="I786" s="86"/>
      <c r="J786" s="86"/>
      <c r="K786" s="86"/>
      <c r="L786" s="108"/>
      <c r="M786" s="2047" t="s">
        <v>987</v>
      </c>
      <c r="N786" s="2047"/>
      <c r="O786" s="2047"/>
      <c r="P786" s="2048"/>
      <c r="Q786" s="1776" t="s">
        <v>292</v>
      </c>
      <c r="R786" s="1776"/>
      <c r="S786" s="1776"/>
      <c r="T786" s="1776"/>
      <c r="U786" s="1776" t="s">
        <v>293</v>
      </c>
      <c r="V786" s="1776"/>
      <c r="W786" s="1776"/>
      <c r="X786" s="1776"/>
      <c r="Y786" s="1776" t="s">
        <v>294</v>
      </c>
      <c r="Z786" s="1776"/>
      <c r="AA786" s="1776"/>
      <c r="AB786" s="1776"/>
      <c r="AC786" s="1776" t="s">
        <v>36</v>
      </c>
      <c r="AD786" s="1776"/>
      <c r="AE786" s="1776"/>
      <c r="AF786" s="1776"/>
      <c r="AG786" s="2046" t="s">
        <v>631</v>
      </c>
      <c r="AH786" s="2046"/>
      <c r="AI786" s="2046"/>
      <c r="AJ786" s="2046"/>
      <c r="AM786" s="72"/>
      <c r="AN786" s="72"/>
      <c r="AO786" s="72"/>
      <c r="AP786" s="72"/>
      <c r="AQ786" s="72"/>
      <c r="AR786" s="72"/>
      <c r="AS786" s="72"/>
      <c r="AT786" s="72"/>
      <c r="AU786" s="72"/>
      <c r="AV786" s="72"/>
      <c r="AW786" s="72"/>
      <c r="AX786" s="72"/>
      <c r="AY786" s="72"/>
      <c r="AZ786" s="72"/>
      <c r="BA786" s="72"/>
      <c r="BB786" s="72"/>
      <c r="BC786" s="72"/>
      <c r="BD786" s="72"/>
      <c r="BE786" s="72"/>
      <c r="BF786" s="72"/>
      <c r="BG786" s="72"/>
      <c r="BH786" s="72"/>
      <c r="BI786" s="72"/>
      <c r="BJ786" s="72"/>
      <c r="BK786" s="72"/>
      <c r="BL786" s="72"/>
      <c r="BM786" s="72"/>
      <c r="BN786" s="72"/>
      <c r="BO786" s="72"/>
      <c r="BP786" s="72"/>
      <c r="BQ786" s="72"/>
      <c r="BR786" s="72"/>
      <c r="BS786" s="72"/>
      <c r="BT786" s="72"/>
      <c r="BU786" s="72"/>
      <c r="BV786" s="72"/>
      <c r="BW786" s="72"/>
      <c r="BX786" s="72"/>
      <c r="BY786" s="72"/>
      <c r="BZ786" s="72"/>
      <c r="CA786" s="72"/>
      <c r="CB786" s="72"/>
      <c r="CC786" s="72"/>
      <c r="CD786" s="72"/>
      <c r="CE786" s="72"/>
      <c r="CF786" s="72"/>
      <c r="CG786" s="72"/>
      <c r="CH786" s="72"/>
      <c r="CI786" s="72"/>
      <c r="CJ786" s="72"/>
      <c r="CK786" s="72"/>
      <c r="CL786" s="72"/>
      <c r="CM786" s="72"/>
      <c r="CN786" s="72"/>
      <c r="CO786" s="72"/>
      <c r="CP786" s="72"/>
      <c r="CQ786" s="72"/>
      <c r="CR786" s="72"/>
    </row>
    <row r="787" spans="3:96" ht="12.75" customHeight="1">
      <c r="C787" s="93"/>
      <c r="D787" s="94"/>
      <c r="E787" s="94"/>
      <c r="F787" s="94"/>
      <c r="G787" s="94"/>
      <c r="H787" s="94"/>
      <c r="I787" s="94"/>
      <c r="J787" s="94"/>
      <c r="K787" s="94"/>
      <c r="L787" s="95"/>
      <c r="M787" s="2049"/>
      <c r="N787" s="2049"/>
      <c r="O787" s="2049"/>
      <c r="P787" s="2050"/>
      <c r="Q787" s="1776"/>
      <c r="R787" s="1776"/>
      <c r="S787" s="1776"/>
      <c r="T787" s="1776"/>
      <c r="U787" s="1776"/>
      <c r="V787" s="1776"/>
      <c r="W787" s="1776"/>
      <c r="X787" s="1776"/>
      <c r="Y787" s="1776"/>
      <c r="Z787" s="1776"/>
      <c r="AA787" s="1776"/>
      <c r="AB787" s="1776"/>
      <c r="AC787" s="1776"/>
      <c r="AD787" s="1776"/>
      <c r="AE787" s="1776"/>
      <c r="AF787" s="1776"/>
      <c r="AG787" s="2046"/>
      <c r="AH787" s="2046"/>
      <c r="AI787" s="2046"/>
      <c r="AJ787" s="2046"/>
      <c r="AM787" s="72"/>
      <c r="AN787" s="72"/>
      <c r="AO787" s="72"/>
      <c r="AP787" s="72"/>
      <c r="AQ787" s="72"/>
      <c r="AR787" s="72"/>
      <c r="AS787" s="72"/>
      <c r="AT787" s="72"/>
      <c r="AU787" s="72"/>
      <c r="AV787" s="72"/>
      <c r="AW787" s="72"/>
      <c r="AX787" s="72"/>
      <c r="AY787" s="72"/>
      <c r="AZ787" s="72"/>
      <c r="BA787" s="72"/>
      <c r="BB787" s="72"/>
      <c r="BC787" s="72"/>
      <c r="BD787" s="72"/>
      <c r="BE787" s="72"/>
      <c r="BF787" s="72"/>
      <c r="BG787" s="72"/>
      <c r="BH787" s="72"/>
      <c r="BI787" s="72"/>
      <c r="BJ787" s="72"/>
      <c r="BK787" s="72"/>
      <c r="BL787" s="72"/>
      <c r="BM787" s="72"/>
      <c r="BN787" s="72"/>
      <c r="BO787" s="72"/>
      <c r="BP787" s="72"/>
      <c r="BQ787" s="72"/>
      <c r="BR787" s="72"/>
      <c r="BS787" s="72"/>
      <c r="BT787" s="72"/>
      <c r="BU787" s="72"/>
      <c r="BV787" s="72"/>
      <c r="BW787" s="72"/>
      <c r="BX787" s="72"/>
      <c r="BY787" s="72"/>
      <c r="BZ787" s="72"/>
      <c r="CA787" s="72"/>
      <c r="CB787" s="72"/>
      <c r="CC787" s="72"/>
      <c r="CD787" s="72"/>
      <c r="CE787" s="72"/>
      <c r="CF787" s="72"/>
      <c r="CG787" s="72"/>
      <c r="CH787" s="72"/>
      <c r="CI787" s="72"/>
      <c r="CJ787" s="72"/>
      <c r="CK787" s="72"/>
      <c r="CL787" s="72"/>
      <c r="CM787" s="72"/>
      <c r="CN787" s="72"/>
      <c r="CO787" s="72"/>
      <c r="CP787" s="72"/>
      <c r="CQ787" s="72"/>
      <c r="CR787" s="72"/>
    </row>
    <row r="788" spans="3:96" ht="12.75" customHeight="1">
      <c r="C788" s="1831" t="s">
        <v>768</v>
      </c>
      <c r="D788" s="1832"/>
      <c r="E788" s="1832"/>
      <c r="F788" s="1832"/>
      <c r="G788" s="1832"/>
      <c r="H788" s="1832"/>
      <c r="I788" s="94"/>
      <c r="J788" s="94"/>
      <c r="K788" s="94"/>
      <c r="L788" s="95"/>
      <c r="M788" s="1772">
        <v>5</v>
      </c>
      <c r="N788" s="1772"/>
      <c r="O788" s="1772"/>
      <c r="P788" s="1772"/>
      <c r="Q788" s="1772">
        <v>8</v>
      </c>
      <c r="R788" s="1772"/>
      <c r="S788" s="1772"/>
      <c r="T788" s="1772"/>
      <c r="U788" s="1772">
        <v>10</v>
      </c>
      <c r="V788" s="1772"/>
      <c r="W788" s="1772"/>
      <c r="X788" s="1772"/>
      <c r="Y788" s="1772">
        <v>12</v>
      </c>
      <c r="Z788" s="1772"/>
      <c r="AA788" s="1772"/>
      <c r="AB788" s="1772"/>
      <c r="AC788" s="1773">
        <v>15</v>
      </c>
      <c r="AD788" s="1774"/>
      <c r="AE788" s="1774"/>
      <c r="AF788" s="1775"/>
      <c r="AG788" s="1773"/>
      <c r="AH788" s="1774"/>
      <c r="AI788" s="1774"/>
      <c r="AJ788" s="1775"/>
      <c r="AM788" s="72"/>
      <c r="AN788" s="72"/>
      <c r="AO788" s="72"/>
      <c r="AP788" s="72"/>
      <c r="AQ788" s="72"/>
      <c r="AR788" s="72"/>
      <c r="AS788" s="72"/>
      <c r="AT788" s="72"/>
      <c r="AU788" s="72"/>
      <c r="AV788" s="72"/>
      <c r="AW788" s="72"/>
      <c r="AX788" s="72"/>
      <c r="AY788" s="72"/>
      <c r="AZ788" s="72"/>
      <c r="BA788" s="72"/>
      <c r="BB788" s="72"/>
      <c r="BC788" s="72"/>
      <c r="BD788" s="72"/>
      <c r="BE788" s="72"/>
      <c r="BF788" s="72"/>
      <c r="BG788" s="72"/>
      <c r="BH788" s="72"/>
      <c r="BI788" s="72"/>
      <c r="BJ788" s="72"/>
      <c r="BK788" s="72"/>
      <c r="BL788" s="72"/>
      <c r="BM788" s="72"/>
      <c r="BN788" s="72"/>
      <c r="BO788" s="72"/>
      <c r="BP788" s="72"/>
      <c r="BQ788" s="72"/>
      <c r="BR788" s="72"/>
      <c r="BS788" s="72"/>
      <c r="BT788" s="72"/>
      <c r="BU788" s="72"/>
      <c r="BV788" s="72"/>
      <c r="BW788" s="72"/>
      <c r="BX788" s="72"/>
      <c r="BY788" s="72"/>
      <c r="BZ788" s="72"/>
      <c r="CA788" s="72"/>
      <c r="CB788" s="72"/>
      <c r="CC788" s="72"/>
      <c r="CD788" s="72"/>
      <c r="CE788" s="72"/>
      <c r="CF788" s="72"/>
      <c r="CG788" s="72"/>
      <c r="CH788" s="72"/>
      <c r="CI788" s="72"/>
      <c r="CJ788" s="72"/>
      <c r="CK788" s="72"/>
      <c r="CL788" s="72"/>
      <c r="CM788" s="72"/>
      <c r="CN788" s="72"/>
      <c r="CO788" s="72"/>
      <c r="CP788" s="72"/>
      <c r="CQ788" s="72"/>
      <c r="CR788" s="72"/>
    </row>
    <row r="789" spans="3:96" ht="12.75" customHeight="1">
      <c r="C789" s="1770" t="s">
        <v>769</v>
      </c>
      <c r="D789" s="1771"/>
      <c r="E789" s="1771"/>
      <c r="F789" s="1771"/>
      <c r="G789" s="1771"/>
      <c r="H789" s="1771"/>
      <c r="I789" s="91"/>
      <c r="J789" s="91"/>
      <c r="K789" s="91"/>
      <c r="L789" s="92"/>
      <c r="M789" s="1772"/>
      <c r="N789" s="1772"/>
      <c r="O789" s="1772"/>
      <c r="P789" s="1772"/>
      <c r="Q789" s="1772"/>
      <c r="R789" s="1772"/>
      <c r="S789" s="1772"/>
      <c r="T789" s="1772"/>
      <c r="U789" s="1772"/>
      <c r="V789" s="1772"/>
      <c r="W789" s="1772"/>
      <c r="X789" s="1772"/>
      <c r="Y789" s="1772"/>
      <c r="Z789" s="1772"/>
      <c r="AA789" s="1772"/>
      <c r="AB789" s="1772"/>
      <c r="AC789" s="1773"/>
      <c r="AD789" s="1774"/>
      <c r="AE789" s="1774"/>
      <c r="AF789" s="1775"/>
      <c r="AG789" s="1773"/>
      <c r="AH789" s="1774"/>
      <c r="AI789" s="1774"/>
      <c r="AJ789" s="1775"/>
      <c r="AM789" s="72"/>
      <c r="AN789" s="72"/>
      <c r="AO789" s="72"/>
      <c r="AP789" s="72"/>
      <c r="AQ789" s="72"/>
      <c r="AR789" s="72"/>
      <c r="AS789" s="72"/>
      <c r="AT789" s="72"/>
      <c r="AU789" s="72"/>
      <c r="AV789" s="72"/>
      <c r="AW789" s="72"/>
      <c r="AX789" s="72"/>
      <c r="AY789" s="72"/>
      <c r="AZ789" s="72"/>
      <c r="BA789" s="72"/>
      <c r="BB789" s="72"/>
      <c r="BC789" s="72"/>
      <c r="BD789" s="72"/>
      <c r="BE789" s="72"/>
      <c r="BF789" s="72"/>
      <c r="BG789" s="72"/>
      <c r="BH789" s="72"/>
      <c r="BI789" s="72"/>
      <c r="BJ789" s="72"/>
      <c r="BK789" s="72"/>
      <c r="BL789" s="72"/>
      <c r="BM789" s="72"/>
      <c r="BN789" s="72"/>
      <c r="BO789" s="72"/>
      <c r="BP789" s="72"/>
      <c r="BQ789" s="72"/>
      <c r="BR789" s="72"/>
      <c r="BS789" s="72"/>
      <c r="BT789" s="72"/>
      <c r="BU789" s="72"/>
      <c r="BV789" s="72"/>
      <c r="BW789" s="72"/>
      <c r="BX789" s="72"/>
      <c r="BY789" s="72"/>
      <c r="BZ789" s="72"/>
      <c r="CA789" s="72"/>
      <c r="CB789" s="72"/>
      <c r="CC789" s="72"/>
      <c r="CD789" s="72"/>
      <c r="CE789" s="72"/>
      <c r="CF789" s="72"/>
      <c r="CG789" s="72"/>
      <c r="CH789" s="72"/>
      <c r="CI789" s="72"/>
      <c r="CJ789" s="72"/>
      <c r="CK789" s="72"/>
      <c r="CL789" s="72"/>
      <c r="CM789" s="72"/>
      <c r="CN789" s="72"/>
      <c r="CO789" s="72"/>
      <c r="CP789" s="72"/>
      <c r="CQ789" s="72"/>
      <c r="CR789" s="72"/>
    </row>
    <row r="790" spans="3:96" ht="12.75" customHeight="1">
      <c r="C790" s="1770" t="s">
        <v>78</v>
      </c>
      <c r="D790" s="1771"/>
      <c r="E790" s="1771"/>
      <c r="F790" s="1771"/>
      <c r="G790" s="1771"/>
      <c r="H790" s="1771"/>
      <c r="I790" s="110"/>
      <c r="J790" s="110"/>
      <c r="K790" s="110"/>
      <c r="L790" s="111"/>
      <c r="M790" s="1772">
        <v>3</v>
      </c>
      <c r="N790" s="1772"/>
      <c r="O790" s="1772"/>
      <c r="P790" s="1772"/>
      <c r="Q790" s="1772">
        <v>4</v>
      </c>
      <c r="R790" s="1772"/>
      <c r="S790" s="1772"/>
      <c r="T790" s="1772"/>
      <c r="U790" s="1772">
        <v>6</v>
      </c>
      <c r="V790" s="1772"/>
      <c r="W790" s="1772"/>
      <c r="X790" s="1772"/>
      <c r="Y790" s="1772">
        <v>7</v>
      </c>
      <c r="Z790" s="1772"/>
      <c r="AA790" s="1772"/>
      <c r="AB790" s="1772"/>
      <c r="AC790" s="1773">
        <v>9</v>
      </c>
      <c r="AD790" s="1774"/>
      <c r="AE790" s="1774"/>
      <c r="AF790" s="1775"/>
      <c r="AG790" s="1773"/>
      <c r="AH790" s="1774"/>
      <c r="AI790" s="1774"/>
      <c r="AJ790" s="1775"/>
      <c r="AM790" s="72"/>
      <c r="AN790" s="72"/>
      <c r="AO790" s="72"/>
      <c r="AP790" s="72"/>
      <c r="AQ790" s="72"/>
      <c r="AR790" s="72"/>
      <c r="AS790" s="72"/>
      <c r="AT790" s="72"/>
      <c r="AU790" s="72"/>
      <c r="AV790" s="72"/>
      <c r="AW790" s="72"/>
      <c r="AX790" s="72"/>
      <c r="AY790" s="72"/>
      <c r="AZ790" s="72"/>
      <c r="BA790" s="72"/>
      <c r="BB790" s="72"/>
      <c r="BC790" s="72"/>
      <c r="BD790" s="72"/>
      <c r="BE790" s="72"/>
      <c r="BF790" s="72"/>
      <c r="BG790" s="72"/>
      <c r="BH790" s="72"/>
      <c r="BI790" s="72"/>
      <c r="BJ790" s="72"/>
      <c r="BK790" s="72"/>
      <c r="BL790" s="72"/>
      <c r="BM790" s="72"/>
      <c r="BN790" s="72"/>
      <c r="BO790" s="72"/>
      <c r="BP790" s="72"/>
      <c r="BQ790" s="72"/>
      <c r="BR790" s="72"/>
      <c r="BS790" s="72"/>
      <c r="BT790" s="72"/>
      <c r="BU790" s="72"/>
      <c r="BV790" s="72"/>
      <c r="BW790" s="72"/>
      <c r="BX790" s="72"/>
      <c r="BY790" s="72"/>
      <c r="BZ790" s="72"/>
      <c r="CA790" s="72"/>
      <c r="CB790" s="72"/>
      <c r="CC790" s="72"/>
      <c r="CD790" s="72"/>
      <c r="CE790" s="72"/>
      <c r="CF790" s="72"/>
      <c r="CG790" s="72"/>
      <c r="CH790" s="72"/>
      <c r="CI790" s="72"/>
      <c r="CJ790" s="72"/>
      <c r="CK790" s="72"/>
      <c r="CL790" s="72"/>
      <c r="CM790" s="72"/>
      <c r="CN790" s="72"/>
      <c r="CO790" s="72"/>
      <c r="CP790" s="72"/>
      <c r="CQ790" s="72"/>
      <c r="CR790" s="72"/>
    </row>
    <row r="791" spans="3:96" ht="12.75">
      <c r="C791" s="1770" t="s">
        <v>196</v>
      </c>
      <c r="D791" s="1771"/>
      <c r="E791" s="1771"/>
      <c r="F791" s="1771"/>
      <c r="G791" s="1771"/>
      <c r="H791" s="1771"/>
      <c r="I791" s="110"/>
      <c r="J791" s="110"/>
      <c r="K791" s="110"/>
      <c r="L791" s="111"/>
      <c r="M791" s="1772"/>
      <c r="N791" s="1772"/>
      <c r="O791" s="1772"/>
      <c r="P791" s="1772"/>
      <c r="Q791" s="1772"/>
      <c r="R791" s="1772"/>
      <c r="S791" s="1772"/>
      <c r="T791" s="1772"/>
      <c r="U791" s="1772"/>
      <c r="V791" s="1772"/>
      <c r="W791" s="1772"/>
      <c r="X791" s="1772"/>
      <c r="Y791" s="1772"/>
      <c r="Z791" s="1772"/>
      <c r="AA791" s="1772"/>
      <c r="AB791" s="1772"/>
      <c r="AC791" s="1773"/>
      <c r="AD791" s="1774"/>
      <c r="AE791" s="1774"/>
      <c r="AF791" s="1775"/>
      <c r="AG791" s="1773"/>
      <c r="AH791" s="1774"/>
      <c r="AI791" s="1774"/>
      <c r="AJ791" s="1775"/>
      <c r="AM791" s="72"/>
      <c r="AN791" s="72"/>
      <c r="AO791" s="72"/>
      <c r="AP791" s="72"/>
      <c r="AQ791" s="72"/>
      <c r="AR791" s="72"/>
      <c r="AS791" s="72"/>
      <c r="AT791" s="72"/>
      <c r="AU791" s="72"/>
      <c r="AV791" s="72"/>
      <c r="AW791" s="72"/>
      <c r="AX791" s="72"/>
      <c r="AY791" s="72"/>
      <c r="AZ791" s="72"/>
      <c r="BA791" s="72"/>
      <c r="BB791" s="72"/>
      <c r="BC791" s="72"/>
      <c r="BD791" s="72"/>
      <c r="BE791" s="72"/>
      <c r="BF791" s="72"/>
      <c r="BG791" s="72"/>
      <c r="BH791" s="72"/>
      <c r="BI791" s="72"/>
      <c r="BJ791" s="72"/>
      <c r="BK791" s="72"/>
      <c r="BL791" s="72"/>
      <c r="BM791" s="72"/>
      <c r="BN791" s="72"/>
      <c r="BO791" s="72"/>
      <c r="BP791" s="72"/>
      <c r="BQ791" s="72"/>
      <c r="BR791" s="72"/>
      <c r="BS791" s="72"/>
      <c r="BT791" s="72"/>
      <c r="BU791" s="72"/>
      <c r="BV791" s="72"/>
      <c r="BW791" s="72"/>
      <c r="BX791" s="72"/>
      <c r="BY791" s="72"/>
      <c r="BZ791" s="72"/>
      <c r="CA791" s="72"/>
      <c r="CB791" s="72"/>
      <c r="CC791" s="72"/>
      <c r="CD791" s="72"/>
      <c r="CE791" s="72"/>
      <c r="CF791" s="72"/>
      <c r="CG791" s="72"/>
      <c r="CH791" s="72"/>
      <c r="CI791" s="72"/>
      <c r="CJ791" s="72"/>
      <c r="CK791" s="72"/>
      <c r="CL791" s="72"/>
      <c r="CM791" s="72"/>
      <c r="CN791" s="72"/>
      <c r="CO791" s="72"/>
      <c r="CP791" s="72"/>
      <c r="CQ791" s="72"/>
      <c r="CR791" s="72"/>
    </row>
    <row r="792" spans="3:96" ht="12.75">
      <c r="C792" s="1770" t="s">
        <v>874</v>
      </c>
      <c r="D792" s="1771"/>
      <c r="E792" s="1771"/>
      <c r="F792" s="1771"/>
      <c r="G792" s="1771"/>
      <c r="H792" s="1771"/>
      <c r="I792" s="110"/>
      <c r="J792" s="110"/>
      <c r="K792" s="110"/>
      <c r="L792" s="111"/>
      <c r="M792" s="1772">
        <v>17</v>
      </c>
      <c r="N792" s="1772"/>
      <c r="O792" s="1772"/>
      <c r="P792" s="1772"/>
      <c r="Q792" s="1772">
        <v>24</v>
      </c>
      <c r="R792" s="1772"/>
      <c r="S792" s="1772"/>
      <c r="T792" s="1772"/>
      <c r="U792" s="1772">
        <v>30</v>
      </c>
      <c r="V792" s="1772"/>
      <c r="W792" s="1772"/>
      <c r="X792" s="1772"/>
      <c r="Y792" s="1772">
        <v>37</v>
      </c>
      <c r="Z792" s="1772"/>
      <c r="AA792" s="1772"/>
      <c r="AB792" s="1772"/>
      <c r="AC792" s="1773">
        <v>47</v>
      </c>
      <c r="AD792" s="1774"/>
      <c r="AE792" s="1774"/>
      <c r="AF792" s="1775"/>
      <c r="AG792" s="1773"/>
      <c r="AH792" s="1774"/>
      <c r="AI792" s="1774"/>
      <c r="AJ792" s="1775"/>
      <c r="AM792" s="72"/>
      <c r="AN792" s="72"/>
      <c r="AO792" s="72"/>
      <c r="AP792" s="72"/>
      <c r="AQ792" s="72"/>
      <c r="AR792" s="72"/>
      <c r="AS792" s="72"/>
      <c r="AT792" s="72"/>
      <c r="AU792" s="72"/>
      <c r="AV792" s="72"/>
      <c r="AW792" s="72"/>
      <c r="AX792" s="72"/>
      <c r="AY792" s="72"/>
      <c r="AZ792" s="72"/>
      <c r="BA792" s="72"/>
      <c r="BB792" s="72"/>
      <c r="BC792" s="72"/>
      <c r="BD792" s="72"/>
      <c r="BE792" s="72"/>
      <c r="BF792" s="72"/>
      <c r="BG792" s="72"/>
      <c r="BH792" s="72"/>
      <c r="BI792" s="72"/>
      <c r="BJ792" s="72"/>
      <c r="BK792" s="72"/>
      <c r="BL792" s="72"/>
      <c r="BM792" s="72"/>
      <c r="BN792" s="72"/>
      <c r="BO792" s="72"/>
      <c r="BP792" s="72"/>
      <c r="BQ792" s="72"/>
      <c r="BR792" s="72"/>
      <c r="BS792" s="72"/>
      <c r="BT792" s="72"/>
      <c r="BU792" s="72"/>
      <c r="BV792" s="72"/>
      <c r="BW792" s="72"/>
      <c r="BX792" s="72"/>
      <c r="BY792" s="72"/>
      <c r="BZ792" s="72"/>
      <c r="CA792" s="72"/>
      <c r="CB792" s="72"/>
      <c r="CC792" s="72"/>
      <c r="CD792" s="72"/>
      <c r="CE792" s="72"/>
      <c r="CF792" s="72"/>
      <c r="CG792" s="72"/>
      <c r="CH792" s="72"/>
      <c r="CI792" s="72"/>
      <c r="CJ792" s="72"/>
      <c r="CK792" s="72"/>
      <c r="CL792" s="72"/>
      <c r="CM792" s="72"/>
      <c r="CN792" s="72"/>
      <c r="CO792" s="72"/>
      <c r="CP792" s="72"/>
      <c r="CQ792" s="72"/>
      <c r="CR792" s="72"/>
    </row>
    <row r="793" spans="3:96" ht="12.75">
      <c r="C793" s="1783" t="s">
        <v>1060</v>
      </c>
      <c r="D793" s="1771"/>
      <c r="E793" s="1771"/>
      <c r="F793" s="1771"/>
      <c r="G793" s="1771"/>
      <c r="H793" s="1771"/>
      <c r="I793" s="110"/>
      <c r="J793" s="110"/>
      <c r="K793" s="110"/>
      <c r="L793" s="111"/>
      <c r="M793" s="1772"/>
      <c r="N793" s="1772"/>
      <c r="O793" s="1772"/>
      <c r="P793" s="1772"/>
      <c r="Q793" s="1772"/>
      <c r="R793" s="1772"/>
      <c r="S793" s="1772"/>
      <c r="T793" s="1772"/>
      <c r="U793" s="1772"/>
      <c r="V793" s="1772"/>
      <c r="W793" s="1772"/>
      <c r="X793" s="1772"/>
      <c r="Y793" s="1772"/>
      <c r="Z793" s="1772"/>
      <c r="AA793" s="1772"/>
      <c r="AB793" s="1772"/>
      <c r="AC793" s="1773"/>
      <c r="AD793" s="1774"/>
      <c r="AE793" s="1774"/>
      <c r="AF793" s="1775"/>
      <c r="AG793" s="1773"/>
      <c r="AH793" s="1774"/>
      <c r="AI793" s="1774"/>
      <c r="AJ793" s="1775"/>
      <c r="AM793" s="72"/>
      <c r="AN793" s="72"/>
      <c r="AO793" s="72"/>
      <c r="AP793" s="72"/>
      <c r="AQ793" s="72"/>
      <c r="AR793" s="72"/>
      <c r="AS793" s="72"/>
      <c r="AT793" s="72"/>
      <c r="AU793" s="72"/>
      <c r="AV793" s="72"/>
      <c r="AW793" s="72"/>
      <c r="AX793" s="72"/>
      <c r="AY793" s="72"/>
      <c r="AZ793" s="72"/>
      <c r="BA793" s="72"/>
      <c r="BB793" s="72"/>
      <c r="BC793" s="72"/>
      <c r="BD793" s="72"/>
      <c r="BE793" s="72"/>
      <c r="BF793" s="72"/>
      <c r="BG793" s="72"/>
      <c r="BH793" s="72"/>
      <c r="BI793" s="72"/>
      <c r="BJ793" s="72"/>
      <c r="BK793" s="72"/>
      <c r="BL793" s="72"/>
      <c r="BM793" s="72"/>
      <c r="BN793" s="72"/>
      <c r="BO793" s="72"/>
      <c r="BP793" s="72"/>
      <c r="BQ793" s="72"/>
      <c r="BR793" s="72"/>
      <c r="BS793" s="72"/>
      <c r="BT793" s="72"/>
      <c r="BU793" s="72"/>
      <c r="BV793" s="72"/>
      <c r="BW793" s="72"/>
      <c r="BX793" s="72"/>
      <c r="BY793" s="72"/>
      <c r="BZ793" s="72"/>
      <c r="CA793" s="72"/>
      <c r="CB793" s="72"/>
      <c r="CC793" s="72"/>
      <c r="CD793" s="72"/>
      <c r="CE793" s="72"/>
      <c r="CF793" s="72"/>
      <c r="CG793" s="72"/>
      <c r="CH793" s="72"/>
      <c r="CI793" s="72"/>
      <c r="CJ793" s="72"/>
      <c r="CK793" s="72"/>
      <c r="CL793" s="72"/>
      <c r="CM793" s="72"/>
      <c r="CN793" s="72"/>
      <c r="CO793" s="72"/>
      <c r="CP793" s="72"/>
      <c r="CQ793" s="72"/>
      <c r="CR793" s="72"/>
    </row>
    <row r="794" spans="3:96" ht="12.75" customHeight="1">
      <c r="C794" s="109" t="s">
        <v>295</v>
      </c>
      <c r="D794" s="110"/>
      <c r="E794" s="110"/>
      <c r="F794" s="1684" t="s">
        <v>2397</v>
      </c>
      <c r="G794" s="1663"/>
      <c r="H794" s="1663"/>
      <c r="I794" s="1663"/>
      <c r="J794" s="1663"/>
      <c r="K794" s="1663"/>
      <c r="L794" s="1664"/>
      <c r="M794" s="1772">
        <v>1</v>
      </c>
      <c r="N794" s="1772"/>
      <c r="O794" s="1772"/>
      <c r="P794" s="1772"/>
      <c r="Q794" s="1772">
        <v>1</v>
      </c>
      <c r="R794" s="1772"/>
      <c r="S794" s="1772"/>
      <c r="T794" s="1772"/>
      <c r="U794" s="1772">
        <v>1</v>
      </c>
      <c r="V794" s="1772"/>
      <c r="W794" s="1772"/>
      <c r="X794" s="1772"/>
      <c r="Y794" s="1772">
        <v>2</v>
      </c>
      <c r="Z794" s="1772"/>
      <c r="AA794" s="1772"/>
      <c r="AB794" s="1772"/>
      <c r="AC794" s="1773">
        <v>2</v>
      </c>
      <c r="AD794" s="1774"/>
      <c r="AE794" s="1774"/>
      <c r="AF794" s="1775"/>
      <c r="AG794" s="1773"/>
      <c r="AH794" s="1774"/>
      <c r="AI794" s="1774"/>
      <c r="AJ794" s="1775"/>
      <c r="AM794" s="72"/>
      <c r="AN794" s="72"/>
      <c r="AO794" s="72"/>
      <c r="AP794" s="72"/>
      <c r="AQ794" s="72"/>
      <c r="AR794" s="72"/>
      <c r="AS794" s="72"/>
      <c r="AT794" s="72"/>
      <c r="AU794" s="72"/>
      <c r="AV794" s="72"/>
      <c r="AW794" s="72"/>
      <c r="AX794" s="72"/>
      <c r="AY794" s="72"/>
      <c r="AZ794" s="72"/>
      <c r="BA794" s="72"/>
      <c r="BB794" s="72"/>
      <c r="BC794" s="72"/>
      <c r="BD794" s="72"/>
      <c r="BE794" s="72"/>
      <c r="BF794" s="72"/>
      <c r="BG794" s="72"/>
      <c r="BH794" s="72"/>
      <c r="BI794" s="72"/>
      <c r="BJ794" s="72"/>
      <c r="BK794" s="72"/>
      <c r="BL794" s="72"/>
      <c r="BM794" s="72"/>
      <c r="BN794" s="72"/>
      <c r="BO794" s="72"/>
      <c r="BP794" s="72"/>
      <c r="BQ794" s="72"/>
      <c r="BR794" s="72"/>
      <c r="BS794" s="72"/>
      <c r="BT794" s="72"/>
      <c r="BU794" s="72"/>
      <c r="BV794" s="72"/>
      <c r="BW794" s="72"/>
      <c r="BX794" s="72"/>
      <c r="BY794" s="72"/>
      <c r="BZ794" s="72"/>
      <c r="CA794" s="72"/>
      <c r="CB794" s="72"/>
      <c r="CC794" s="72"/>
      <c r="CD794" s="72"/>
      <c r="CE794" s="72"/>
      <c r="CF794" s="72"/>
      <c r="CG794" s="72"/>
      <c r="CH794" s="72"/>
      <c r="CI794" s="72"/>
      <c r="CJ794" s="72"/>
      <c r="CK794" s="72"/>
      <c r="CL794" s="72"/>
      <c r="CM794" s="72"/>
      <c r="CN794" s="72"/>
      <c r="CO794" s="72"/>
      <c r="CP794" s="72"/>
      <c r="CQ794" s="72"/>
      <c r="CR794" s="72"/>
    </row>
    <row r="795" spans="3:96" ht="12.75">
      <c r="C795" s="1631" t="s">
        <v>985</v>
      </c>
      <c r="D795" s="1632"/>
      <c r="E795" s="1632"/>
      <c r="F795" s="1632"/>
      <c r="G795" s="1632"/>
      <c r="H795" s="1632"/>
      <c r="I795" s="1632"/>
      <c r="J795" s="1632"/>
      <c r="K795" s="1632"/>
      <c r="L795" s="1633"/>
      <c r="M795" s="1784">
        <f>SUM(M788:P794)</f>
        <v>26</v>
      </c>
      <c r="N795" s="1784"/>
      <c r="O795" s="1784"/>
      <c r="P795" s="1784"/>
      <c r="Q795" s="1784">
        <f>SUM(Q788:T794)</f>
        <v>37</v>
      </c>
      <c r="R795" s="1784"/>
      <c r="S795" s="1784"/>
      <c r="T795" s="1784"/>
      <c r="U795" s="1784">
        <f>SUM(U788:X794)</f>
        <v>47</v>
      </c>
      <c r="V795" s="1784"/>
      <c r="W795" s="1784"/>
      <c r="X795" s="1784"/>
      <c r="Y795" s="1784">
        <f>SUM(Y788:AB794)</f>
        <v>58</v>
      </c>
      <c r="Z795" s="1784"/>
      <c r="AA795" s="1784"/>
      <c r="AB795" s="1784"/>
      <c r="AC795" s="1784">
        <f>SUM(AC788:AF794)</f>
        <v>73</v>
      </c>
      <c r="AD795" s="1784"/>
      <c r="AE795" s="1784"/>
      <c r="AF795" s="1784"/>
      <c r="AG795" s="1784">
        <f>SUM(AG788:AJ794)</f>
        <v>0</v>
      </c>
      <c r="AH795" s="1784"/>
      <c r="AI795" s="1784"/>
      <c r="AJ795" s="1784"/>
      <c r="AM795" s="72"/>
      <c r="AN795" s="72"/>
      <c r="AO795" s="72"/>
      <c r="AP795" s="72"/>
      <c r="AQ795" s="72"/>
      <c r="AR795" s="72"/>
      <c r="AS795" s="72"/>
      <c r="AT795" s="72"/>
      <c r="AU795" s="72"/>
      <c r="AV795" s="72"/>
      <c r="AW795" s="72"/>
      <c r="AX795" s="72"/>
      <c r="AY795" s="72"/>
      <c r="AZ795" s="72"/>
      <c r="BA795" s="72"/>
      <c r="BB795" s="72"/>
      <c r="BC795" s="72"/>
      <c r="BD795" s="72"/>
      <c r="BE795" s="72"/>
      <c r="BF795" s="72"/>
      <c r="BG795" s="72"/>
      <c r="BH795" s="72"/>
      <c r="BI795" s="72"/>
      <c r="BJ795" s="72"/>
      <c r="BK795" s="72"/>
      <c r="BL795" s="72"/>
      <c r="BM795" s="72"/>
      <c r="BN795" s="72"/>
      <c r="BO795" s="72"/>
      <c r="BP795" s="72"/>
      <c r="BQ795" s="72"/>
      <c r="BR795" s="72"/>
      <c r="BS795" s="72"/>
      <c r="BT795" s="72"/>
      <c r="BU795" s="72"/>
      <c r="BV795" s="72"/>
      <c r="BW795" s="72"/>
      <c r="BX795" s="72"/>
      <c r="BY795" s="72"/>
      <c r="BZ795" s="72"/>
      <c r="CA795" s="72"/>
      <c r="CB795" s="72"/>
      <c r="CC795" s="72"/>
      <c r="CD795" s="72"/>
      <c r="CE795" s="72"/>
      <c r="CF795" s="72"/>
      <c r="CG795" s="72"/>
      <c r="CH795" s="72"/>
      <c r="CI795" s="72"/>
      <c r="CJ795" s="72"/>
      <c r="CK795" s="72"/>
      <c r="CL795" s="72"/>
      <c r="CM795" s="72"/>
      <c r="CN795" s="72"/>
      <c r="CO795" s="72"/>
      <c r="CP795" s="72"/>
      <c r="CQ795" s="72"/>
      <c r="CR795" s="72"/>
    </row>
    <row r="796" spans="3:96" ht="12.75" customHeight="1">
      <c r="C796" s="107" t="s">
        <v>1061</v>
      </c>
      <c r="D796" s="103"/>
      <c r="E796" s="103"/>
      <c r="F796" s="103"/>
      <c r="G796" s="103"/>
      <c r="H796" s="103"/>
      <c r="I796" s="103"/>
      <c r="J796" s="103"/>
      <c r="K796" s="103"/>
      <c r="L796" s="103"/>
      <c r="M796" s="514"/>
      <c r="N796" s="514"/>
      <c r="O796" s="514"/>
      <c r="P796" s="514"/>
      <c r="Q796" s="514"/>
      <c r="R796" s="514"/>
      <c r="S796" s="514"/>
      <c r="T796" s="514"/>
      <c r="U796" s="514"/>
      <c r="V796" s="514"/>
      <c r="W796" s="514"/>
      <c r="X796" s="514"/>
      <c r="Y796" s="514"/>
      <c r="Z796" s="514"/>
      <c r="AA796" s="514"/>
      <c r="AB796" s="514"/>
      <c r="AC796" s="514"/>
      <c r="AD796" s="514"/>
      <c r="AE796" s="514"/>
      <c r="AF796" s="514"/>
      <c r="AG796" s="514"/>
      <c r="AH796" s="514"/>
      <c r="AI796" s="514"/>
      <c r="AJ796" s="514"/>
      <c r="AM796" s="72"/>
      <c r="AN796" s="72"/>
      <c r="AO796" s="72"/>
      <c r="AP796" s="72"/>
      <c r="AQ796" s="72"/>
      <c r="AR796" s="72"/>
      <c r="AS796" s="72"/>
      <c r="AT796" s="72"/>
      <c r="AU796" s="72"/>
      <c r="AV796" s="72"/>
      <c r="AW796" s="72"/>
      <c r="AX796" s="72"/>
      <c r="AY796" s="72"/>
      <c r="AZ796" s="72"/>
      <c r="BA796" s="72"/>
      <c r="BB796" s="72"/>
      <c r="BC796" s="72"/>
      <c r="BD796" s="72"/>
      <c r="BE796" s="72"/>
      <c r="BF796" s="72"/>
      <c r="BG796" s="72"/>
      <c r="BH796" s="72"/>
      <c r="BI796" s="72"/>
      <c r="BJ796" s="72"/>
      <c r="BK796" s="72"/>
      <c r="BL796" s="72"/>
      <c r="BM796" s="72"/>
      <c r="BN796" s="72"/>
      <c r="BO796" s="72"/>
      <c r="BP796" s="72"/>
      <c r="BQ796" s="72"/>
      <c r="BR796" s="72"/>
      <c r="BS796" s="72"/>
      <c r="BT796" s="72"/>
      <c r="BU796" s="72"/>
      <c r="BV796" s="72"/>
      <c r="BW796" s="72"/>
      <c r="BX796" s="72"/>
      <c r="BY796" s="72"/>
      <c r="BZ796" s="72"/>
      <c r="CA796" s="72"/>
      <c r="CB796" s="72"/>
      <c r="CC796" s="72"/>
      <c r="CD796" s="72"/>
      <c r="CE796" s="72"/>
      <c r="CF796" s="72"/>
      <c r="CG796" s="72"/>
      <c r="CH796" s="72"/>
      <c r="CI796" s="72"/>
      <c r="CJ796" s="72"/>
      <c r="CK796" s="72"/>
      <c r="CL796" s="72"/>
      <c r="CM796" s="72"/>
      <c r="CN796" s="72"/>
      <c r="CO796" s="72"/>
      <c r="CP796" s="72"/>
      <c r="CQ796" s="72"/>
      <c r="CR796" s="72"/>
    </row>
    <row r="797" spans="3:96" ht="12.75">
      <c r="C797" s="107" t="s">
        <v>1062</v>
      </c>
      <c r="D797" s="103"/>
      <c r="E797" s="103"/>
      <c r="F797" s="103"/>
      <c r="G797" s="103"/>
      <c r="H797" s="103"/>
      <c r="I797" s="103"/>
      <c r="J797" s="103"/>
      <c r="K797" s="103"/>
      <c r="L797" s="103"/>
      <c r="M797" s="514"/>
      <c r="N797" s="514"/>
      <c r="O797" s="514"/>
      <c r="P797" s="514"/>
      <c r="Q797" s="514"/>
      <c r="R797" s="514"/>
      <c r="S797" s="514"/>
      <c r="T797" s="514"/>
      <c r="U797" s="514"/>
      <c r="V797" s="514"/>
      <c r="W797" s="514"/>
      <c r="X797" s="514"/>
      <c r="Y797" s="514"/>
      <c r="Z797" s="514"/>
      <c r="AA797" s="514"/>
      <c r="AB797" s="514"/>
      <c r="AC797" s="514"/>
      <c r="AD797" s="514"/>
      <c r="AE797" s="514"/>
      <c r="AF797" s="514"/>
      <c r="AG797" s="514"/>
      <c r="AH797" s="514"/>
      <c r="AI797" s="514"/>
      <c r="AJ797" s="514"/>
      <c r="AM797" s="72"/>
      <c r="AN797" s="72"/>
      <c r="AO797" s="72"/>
      <c r="AP797" s="72"/>
      <c r="AQ797" s="72"/>
      <c r="AR797" s="72"/>
      <c r="AS797" s="72"/>
      <c r="AT797" s="72"/>
      <c r="AU797" s="72"/>
      <c r="AV797" s="72"/>
      <c r="AW797" s="72"/>
      <c r="AX797" s="72"/>
      <c r="AY797" s="72"/>
      <c r="AZ797" s="72"/>
      <c r="BA797" s="72"/>
      <c r="BB797" s="72"/>
      <c r="BC797" s="72"/>
      <c r="BD797" s="72"/>
      <c r="BE797" s="72"/>
      <c r="BF797" s="72"/>
      <c r="BG797" s="72"/>
      <c r="BH797" s="72"/>
      <c r="BI797" s="72"/>
      <c r="BJ797" s="72"/>
      <c r="BK797" s="72"/>
      <c r="BL797" s="72"/>
      <c r="BM797" s="72"/>
      <c r="BN797" s="72"/>
      <c r="BO797" s="72"/>
      <c r="BP797" s="72"/>
      <c r="BQ797" s="72"/>
      <c r="BR797" s="72"/>
      <c r="BS797" s="72"/>
      <c r="BT797" s="72"/>
      <c r="BU797" s="72"/>
      <c r="BV797" s="72"/>
      <c r="BW797" s="72"/>
      <c r="BX797" s="72"/>
      <c r="BY797" s="72"/>
      <c r="BZ797" s="72"/>
      <c r="CA797" s="72"/>
      <c r="CB797" s="72"/>
      <c r="CC797" s="72"/>
      <c r="CD797" s="72"/>
      <c r="CE797" s="72"/>
      <c r="CF797" s="72"/>
      <c r="CG797" s="72"/>
      <c r="CH797" s="72"/>
      <c r="CI797" s="72"/>
      <c r="CJ797" s="72"/>
      <c r="CK797" s="72"/>
      <c r="CL797" s="72"/>
      <c r="CM797" s="72"/>
      <c r="CN797" s="72"/>
      <c r="CO797" s="72"/>
      <c r="CP797" s="72"/>
      <c r="CQ797" s="72"/>
      <c r="CR797" s="72"/>
    </row>
    <row r="798" spans="3:96" ht="12.75" customHeight="1">
      <c r="C798" s="103"/>
      <c r="D798" s="103"/>
      <c r="E798" s="103"/>
      <c r="F798" s="103"/>
      <c r="G798" s="103"/>
      <c r="H798" s="103"/>
      <c r="I798" s="103"/>
      <c r="J798" s="103"/>
      <c r="K798" s="103"/>
      <c r="L798" s="103"/>
      <c r="M798" s="514"/>
      <c r="N798" s="514"/>
      <c r="O798" s="514"/>
      <c r="P798" s="514"/>
      <c r="Q798" s="514"/>
      <c r="R798" s="514"/>
      <c r="S798" s="514"/>
      <c r="T798" s="514"/>
      <c r="U798" s="514"/>
      <c r="V798" s="514"/>
      <c r="W798" s="514"/>
      <c r="X798" s="514"/>
      <c r="Y798" s="514"/>
      <c r="Z798" s="514"/>
      <c r="AA798" s="514"/>
      <c r="AB798" s="514"/>
      <c r="AC798" s="514"/>
      <c r="AD798" s="514"/>
      <c r="AE798" s="514"/>
      <c r="AF798" s="514"/>
      <c r="AG798" s="514"/>
      <c r="AH798" s="514"/>
      <c r="AI798" s="514"/>
      <c r="AJ798" s="514"/>
      <c r="AM798" s="72"/>
      <c r="AN798" s="72"/>
      <c r="AO798" s="72"/>
      <c r="AP798" s="72"/>
      <c r="AQ798" s="72"/>
      <c r="AR798" s="72"/>
      <c r="AS798" s="72"/>
      <c r="AT798" s="72"/>
      <c r="AU798" s="72"/>
      <c r="AV798" s="72"/>
      <c r="AW798" s="72"/>
      <c r="AX798" s="72"/>
      <c r="AY798" s="72"/>
      <c r="AZ798" s="72"/>
      <c r="BA798" s="72"/>
      <c r="BB798" s="72"/>
      <c r="BC798" s="72"/>
      <c r="BD798" s="72"/>
      <c r="BE798" s="72"/>
      <c r="BF798" s="72"/>
      <c r="BG798" s="72"/>
      <c r="BH798" s="72"/>
      <c r="BI798" s="72"/>
      <c r="BJ798" s="72"/>
      <c r="BK798" s="72"/>
      <c r="BL798" s="72"/>
      <c r="BM798" s="72"/>
      <c r="BN798" s="72"/>
      <c r="BO798" s="72"/>
      <c r="BP798" s="72"/>
      <c r="BQ798" s="72"/>
      <c r="BR798" s="72"/>
      <c r="BS798" s="72"/>
      <c r="BT798" s="72"/>
      <c r="BU798" s="72"/>
      <c r="BV798" s="72"/>
      <c r="BW798" s="72"/>
      <c r="BX798" s="72"/>
      <c r="BY798" s="72"/>
      <c r="BZ798" s="72"/>
      <c r="CA798" s="72"/>
      <c r="CB798" s="72"/>
      <c r="CC798" s="72"/>
      <c r="CD798" s="72"/>
      <c r="CE798" s="72"/>
      <c r="CF798" s="72"/>
      <c r="CG798" s="72"/>
      <c r="CH798" s="72"/>
      <c r="CI798" s="72"/>
      <c r="CJ798" s="72"/>
      <c r="CK798" s="72"/>
      <c r="CL798" s="72"/>
      <c r="CM798" s="72"/>
      <c r="CN798" s="72"/>
      <c r="CO798" s="72"/>
      <c r="CP798" s="72"/>
      <c r="CQ798" s="72"/>
      <c r="CR798" s="72"/>
    </row>
    <row r="799" spans="3:96" ht="12.75" customHeight="1">
      <c r="C799" s="63" t="s">
        <v>780</v>
      </c>
      <c r="Q799" s="3"/>
      <c r="R799" s="18"/>
      <c r="S799" s="18"/>
      <c r="T799" s="18"/>
      <c r="U799" s="18"/>
      <c r="V799" s="18"/>
      <c r="W799" s="18"/>
      <c r="X799" s="18"/>
      <c r="Y799" s="18"/>
      <c r="Z799" s="18"/>
      <c r="AA799" s="18"/>
      <c r="AB799" s="18"/>
      <c r="AC799" s="18"/>
      <c r="AD799" s="18"/>
      <c r="AE799" s="18"/>
      <c r="AF799" s="18"/>
      <c r="AG799" s="18"/>
      <c r="AH799" s="18"/>
      <c r="AI799" s="18"/>
      <c r="AJ799" s="18"/>
      <c r="AM799" s="72"/>
      <c r="AN799" s="72"/>
      <c r="AO799" s="72"/>
      <c r="AP799" s="72"/>
      <c r="AQ799" s="72"/>
      <c r="AR799" s="72"/>
      <c r="AS799" s="72"/>
      <c r="AT799" s="72"/>
      <c r="AU799" s="72"/>
      <c r="AV799" s="72"/>
      <c r="AW799" s="72"/>
      <c r="AX799" s="72"/>
      <c r="AY799" s="72"/>
      <c r="AZ799" s="72"/>
      <c r="BA799" s="72"/>
      <c r="BB799" s="72"/>
      <c r="BC799" s="72"/>
      <c r="BD799" s="72"/>
      <c r="BE799" s="72"/>
      <c r="BF799" s="72"/>
      <c r="BG799" s="72"/>
      <c r="BH799" s="72"/>
      <c r="BI799" s="72"/>
      <c r="BJ799" s="72"/>
      <c r="BK799" s="72"/>
      <c r="BL799" s="72"/>
      <c r="BM799" s="72"/>
      <c r="BN799" s="72"/>
      <c r="BO799" s="72"/>
      <c r="BP799" s="72"/>
      <c r="BQ799" s="72"/>
      <c r="BR799" s="72"/>
      <c r="BS799" s="72"/>
      <c r="BT799" s="72"/>
      <c r="BU799" s="72"/>
      <c r="BV799" s="72"/>
      <c r="BW799" s="72"/>
      <c r="BX799" s="72"/>
      <c r="BY799" s="72"/>
      <c r="BZ799" s="72"/>
      <c r="CA799" s="72"/>
      <c r="CB799" s="72"/>
      <c r="CC799" s="72"/>
      <c r="CD799" s="72"/>
      <c r="CE799" s="72"/>
      <c r="CF799" s="72"/>
      <c r="CG799" s="72"/>
      <c r="CH799" s="72"/>
      <c r="CI799" s="72"/>
      <c r="CJ799" s="72"/>
      <c r="CK799" s="72"/>
      <c r="CL799" s="72"/>
      <c r="CM799" s="72"/>
      <c r="CN799" s="72"/>
      <c r="CO799" s="72"/>
      <c r="CP799" s="72"/>
      <c r="CQ799" s="72"/>
      <c r="CR799" s="72"/>
    </row>
    <row r="800" spans="3:96" ht="12.75" customHeight="1">
      <c r="C800" s="2054" t="s">
        <v>2424</v>
      </c>
      <c r="D800" s="2055"/>
      <c r="E800" s="2055"/>
      <c r="F800" s="2055"/>
      <c r="G800" s="2055"/>
      <c r="H800" s="2055"/>
      <c r="I800" s="2055"/>
      <c r="J800" s="2055"/>
      <c r="K800" s="2055"/>
      <c r="L800" s="2055"/>
      <c r="M800" s="2055"/>
      <c r="N800" s="2055"/>
      <c r="O800" s="2055"/>
      <c r="P800" s="2055"/>
      <c r="Q800" s="2055"/>
      <c r="R800" s="2055"/>
      <c r="S800" s="2055"/>
      <c r="T800" s="2055"/>
      <c r="U800" s="2055"/>
      <c r="V800" s="2055"/>
      <c r="W800" s="2055"/>
      <c r="X800" s="2055"/>
      <c r="Y800" s="2055"/>
      <c r="Z800" s="2055"/>
      <c r="AA800" s="2055"/>
      <c r="AB800" s="2055"/>
      <c r="AC800" s="2055"/>
      <c r="AD800" s="2055"/>
      <c r="AE800" s="2055"/>
      <c r="AF800" s="2055"/>
      <c r="AG800" s="2055"/>
      <c r="AH800" s="2055"/>
      <c r="AI800" s="2055"/>
      <c r="AJ800" s="2056"/>
      <c r="AM800" s="72"/>
      <c r="AN800" s="72"/>
      <c r="AO800" s="72"/>
      <c r="AP800" s="72"/>
      <c r="AQ800" s="72"/>
      <c r="AR800" s="72"/>
      <c r="AS800" s="72"/>
      <c r="AT800" s="72"/>
      <c r="AU800" s="72"/>
      <c r="AV800" s="72"/>
      <c r="AW800" s="72"/>
      <c r="AX800" s="72"/>
      <c r="AY800" s="72"/>
      <c r="AZ800" s="72"/>
      <c r="BA800" s="72"/>
      <c r="BB800" s="72"/>
      <c r="BC800" s="72"/>
      <c r="BD800" s="72"/>
      <c r="BE800" s="72"/>
      <c r="BF800" s="72"/>
      <c r="BG800" s="72"/>
      <c r="BH800" s="72"/>
      <c r="BI800" s="72"/>
      <c r="BJ800" s="72"/>
      <c r="BK800" s="72"/>
      <c r="BL800" s="72"/>
      <c r="BM800" s="72"/>
      <c r="BN800" s="72"/>
      <c r="BO800" s="72"/>
      <c r="BP800" s="72"/>
      <c r="BQ800" s="72"/>
      <c r="BR800" s="72"/>
      <c r="BS800" s="72"/>
      <c r="BT800" s="72"/>
      <c r="BU800" s="72"/>
      <c r="BV800" s="72"/>
      <c r="BW800" s="72"/>
      <c r="BX800" s="72"/>
      <c r="BY800" s="72"/>
      <c r="BZ800" s="72"/>
      <c r="CA800" s="72"/>
      <c r="CB800" s="72"/>
      <c r="CC800" s="72"/>
      <c r="CD800" s="72"/>
      <c r="CE800" s="72"/>
      <c r="CF800" s="72"/>
      <c r="CG800" s="72"/>
      <c r="CH800" s="72"/>
      <c r="CI800" s="72"/>
      <c r="CJ800" s="72"/>
      <c r="CK800" s="72"/>
      <c r="CL800" s="72"/>
      <c r="CM800" s="72"/>
      <c r="CN800" s="72"/>
      <c r="CO800" s="72"/>
      <c r="CP800" s="72"/>
      <c r="CQ800" s="72"/>
      <c r="CR800" s="72"/>
    </row>
    <row r="801" spans="1:96" ht="12.75" customHeight="1">
      <c r="C801" s="263" t="s">
        <v>1940</v>
      </c>
      <c r="D801" s="263"/>
      <c r="E801" s="263"/>
      <c r="F801" s="263"/>
      <c r="G801" s="263"/>
      <c r="H801" s="263"/>
      <c r="I801" s="263"/>
      <c r="J801" s="263"/>
      <c r="K801" s="263"/>
      <c r="L801" s="263"/>
      <c r="M801" s="263"/>
      <c r="N801" s="263"/>
      <c r="O801" s="263"/>
      <c r="P801" s="263"/>
      <c r="Q801" s="263"/>
      <c r="R801" s="263"/>
      <c r="S801" s="263"/>
      <c r="T801" s="263"/>
      <c r="U801" s="263"/>
      <c r="V801" s="263"/>
      <c r="W801" s="263"/>
      <c r="X801" s="263"/>
      <c r="Y801" s="263"/>
      <c r="Z801" s="263"/>
      <c r="AA801" s="263"/>
      <c r="AB801" s="263"/>
      <c r="AC801" s="263"/>
      <c r="AD801" s="263"/>
      <c r="AE801" s="263"/>
      <c r="AF801" s="263"/>
      <c r="AG801" s="263"/>
      <c r="AH801" s="263"/>
      <c r="AI801" s="263"/>
      <c r="AJ801" s="263"/>
      <c r="AM801" s="72"/>
      <c r="AN801" s="72"/>
      <c r="AO801" s="72"/>
      <c r="AP801" s="72"/>
      <c r="AQ801" s="72"/>
      <c r="AR801" s="72"/>
      <c r="AS801" s="72"/>
      <c r="AT801" s="72"/>
      <c r="AU801" s="72"/>
      <c r="AV801" s="72"/>
      <c r="AW801" s="72"/>
      <c r="AX801" s="72"/>
      <c r="AY801" s="72"/>
      <c r="AZ801" s="72"/>
      <c r="BA801" s="72"/>
      <c r="BB801" s="72"/>
      <c r="BC801" s="72"/>
      <c r="BD801" s="72"/>
      <c r="BE801" s="72"/>
      <c r="BF801" s="72"/>
      <c r="BG801" s="72"/>
      <c r="BH801" s="72"/>
      <c r="BI801" s="72"/>
      <c r="BJ801" s="72"/>
      <c r="BK801" s="72"/>
      <c r="BL801" s="72"/>
      <c r="BM801" s="72"/>
      <c r="BN801" s="72"/>
      <c r="BO801" s="72"/>
      <c r="BP801" s="72"/>
      <c r="BQ801" s="72"/>
      <c r="BR801" s="72"/>
      <c r="BS801" s="72"/>
      <c r="BT801" s="72"/>
      <c r="BU801" s="72"/>
      <c r="BV801" s="72"/>
      <c r="BW801" s="72"/>
      <c r="BX801" s="72"/>
      <c r="BY801" s="72"/>
      <c r="BZ801" s="72"/>
      <c r="CA801" s="72"/>
      <c r="CB801" s="72"/>
      <c r="CC801" s="72"/>
      <c r="CD801" s="72"/>
      <c r="CE801" s="72"/>
      <c r="CF801" s="72"/>
      <c r="CG801" s="72"/>
      <c r="CH801" s="72"/>
      <c r="CI801" s="72"/>
      <c r="CJ801" s="72"/>
      <c r="CK801" s="72"/>
      <c r="CL801" s="72"/>
      <c r="CM801" s="72"/>
      <c r="CN801" s="72"/>
      <c r="CO801" s="72"/>
      <c r="CP801" s="72"/>
      <c r="CQ801" s="72"/>
      <c r="CR801" s="72"/>
    </row>
    <row r="802" spans="1:96" ht="12.75" customHeight="1">
      <c r="A802" s="35"/>
      <c r="C802" s="63"/>
      <c r="AM802" s="72"/>
      <c r="AN802" s="72"/>
      <c r="AO802" s="72"/>
      <c r="AP802" s="72"/>
      <c r="AQ802" s="72"/>
      <c r="AR802" s="72"/>
      <c r="AS802" s="72"/>
      <c r="AT802" s="72"/>
      <c r="AU802" s="72"/>
      <c r="AV802" s="72"/>
      <c r="AW802" s="72"/>
      <c r="AX802" s="72"/>
      <c r="AY802" s="72"/>
      <c r="AZ802" s="72"/>
      <c r="BA802" s="72"/>
      <c r="BB802" s="72"/>
      <c r="BC802" s="72"/>
      <c r="BD802" s="72"/>
      <c r="BE802" s="72"/>
      <c r="BF802" s="72"/>
      <c r="BG802" s="72"/>
      <c r="BH802" s="72"/>
      <c r="BI802" s="72"/>
      <c r="BJ802" s="72"/>
      <c r="BK802" s="72"/>
      <c r="BL802" s="72"/>
      <c r="BM802" s="72"/>
      <c r="BN802" s="72"/>
      <c r="BO802" s="72"/>
      <c r="BP802" s="72"/>
      <c r="BQ802" s="72"/>
      <c r="BR802" s="72"/>
      <c r="BS802" s="72"/>
      <c r="BT802" s="72"/>
      <c r="BU802" s="72"/>
      <c r="BV802" s="72"/>
      <c r="BW802" s="72"/>
      <c r="BX802" s="72"/>
      <c r="BY802" s="72"/>
      <c r="BZ802" s="72"/>
      <c r="CA802" s="72"/>
      <c r="CB802" s="72"/>
      <c r="CC802" s="72"/>
      <c r="CD802" s="72"/>
      <c r="CE802" s="72"/>
      <c r="CF802" s="72"/>
      <c r="CG802" s="72"/>
      <c r="CH802" s="72"/>
      <c r="CI802" s="72"/>
      <c r="CJ802" s="72"/>
      <c r="CK802" s="72"/>
      <c r="CL802" s="72"/>
      <c r="CM802" s="72"/>
      <c r="CN802" s="72"/>
      <c r="CO802" s="72"/>
      <c r="CP802" s="72"/>
      <c r="CQ802" s="72"/>
      <c r="CR802" s="72"/>
    </row>
    <row r="803" spans="1:96" ht="12.75" customHeight="1">
      <c r="A803" s="63" t="s">
        <v>417</v>
      </c>
      <c r="C803" s="63" t="s">
        <v>713</v>
      </c>
      <c r="AM803" s="72"/>
      <c r="AN803" s="65" t="s">
        <v>473</v>
      </c>
      <c r="AO803" s="65"/>
      <c r="AP803" s="65"/>
      <c r="AQ803" s="65"/>
      <c r="AR803" s="65"/>
      <c r="AS803" s="65"/>
      <c r="AT803" s="65"/>
      <c r="AU803" s="65"/>
      <c r="AV803" s="65"/>
      <c r="AW803" s="65"/>
      <c r="AX803" s="65"/>
      <c r="AY803" s="65"/>
      <c r="AZ803" s="65"/>
      <c r="BA803" s="1781" t="s">
        <v>418</v>
      </c>
      <c r="BB803" s="1782"/>
      <c r="BC803" s="72"/>
      <c r="BD803" s="72"/>
      <c r="BE803" s="72"/>
      <c r="BF803" s="65" t="s">
        <v>475</v>
      </c>
      <c r="BG803" s="65"/>
      <c r="BH803" s="65"/>
      <c r="BI803" s="65"/>
      <c r="BJ803" s="65"/>
      <c r="BK803" s="65"/>
      <c r="BL803" s="65"/>
      <c r="BM803" s="65"/>
      <c r="BN803" s="65"/>
      <c r="BO803" s="1778" t="str">
        <f>T196</f>
        <v>San Diego</v>
      </c>
      <c r="BP803" s="1779"/>
      <c r="BQ803" s="1779"/>
      <c r="BR803" s="1779"/>
      <c r="BS803" s="1779"/>
      <c r="BT803" s="1779"/>
      <c r="BU803" s="1780"/>
      <c r="BV803" s="72"/>
      <c r="BW803" s="72"/>
      <c r="BX803" s="72"/>
      <c r="BY803" s="72"/>
      <c r="BZ803" s="72"/>
      <c r="CA803" s="72"/>
      <c r="CB803" s="72"/>
      <c r="CC803" s="72"/>
      <c r="CD803" s="72"/>
      <c r="CE803" s="72"/>
      <c r="CF803" s="72"/>
      <c r="CG803" s="72"/>
      <c r="CH803" s="72"/>
      <c r="CI803" s="72"/>
      <c r="CJ803" s="72"/>
      <c r="CK803" s="72"/>
      <c r="CL803" s="72"/>
      <c r="CM803" s="72"/>
      <c r="CN803" s="72"/>
      <c r="CO803" s="72"/>
      <c r="CP803" s="72"/>
      <c r="CQ803" s="72"/>
      <c r="CR803" s="72"/>
    </row>
    <row r="804" spans="1:96" ht="13.9" customHeight="1">
      <c r="B804" s="35"/>
      <c r="C804" s="35"/>
      <c r="D804" s="35"/>
      <c r="E804" s="35"/>
      <c r="F804" s="35"/>
      <c r="G804" s="3"/>
      <c r="H804" s="35"/>
      <c r="AM804" s="72"/>
      <c r="BH804" s="72"/>
      <c r="BI804" s="72"/>
      <c r="BJ804" s="72"/>
      <c r="BK804" s="72"/>
      <c r="BL804" s="72"/>
      <c r="BM804" s="72"/>
      <c r="BN804" s="72"/>
      <c r="BO804" s="72"/>
      <c r="BP804" s="72"/>
      <c r="BQ804" s="72"/>
      <c r="BR804" s="72"/>
      <c r="BS804" s="72"/>
      <c r="BT804" s="72"/>
      <c r="BU804" s="72"/>
      <c r="BV804" s="72"/>
      <c r="BW804" s="72"/>
      <c r="BX804" s="72"/>
      <c r="BY804" s="72"/>
      <c r="BZ804" s="72"/>
      <c r="CA804" s="72"/>
      <c r="CB804" s="72"/>
      <c r="CC804" s="72"/>
      <c r="CD804" s="72"/>
      <c r="CE804" s="72"/>
      <c r="CF804" s="72"/>
      <c r="CG804" s="72"/>
      <c r="CH804" s="72"/>
      <c r="CI804" s="72"/>
      <c r="CJ804" s="72"/>
      <c r="CK804" s="72"/>
      <c r="CL804" s="72"/>
      <c r="CM804" s="72"/>
      <c r="CN804" s="72"/>
      <c r="CO804" s="72"/>
      <c r="CP804" s="72"/>
      <c r="CQ804" s="72"/>
      <c r="CR804" s="72"/>
    </row>
    <row r="805" spans="1:96" s="65" customFormat="1" ht="12.75" customHeight="1">
      <c r="A805" s="16"/>
      <c r="B805" s="16"/>
      <c r="C805" s="63" t="s">
        <v>522</v>
      </c>
      <c r="D805" s="16"/>
      <c r="E805" s="16"/>
      <c r="F805" s="16"/>
      <c r="G805" s="16"/>
      <c r="H805" s="16"/>
      <c r="I805" s="16"/>
      <c r="J805" s="90" t="s">
        <v>367</v>
      </c>
      <c r="K805" s="91"/>
      <c r="L805" s="91"/>
      <c r="M805" s="91"/>
      <c r="N805" s="91"/>
      <c r="O805" s="91"/>
      <c r="P805" s="91"/>
      <c r="Q805" s="91"/>
      <c r="R805" s="91"/>
      <c r="S805" s="91"/>
      <c r="T805" s="91"/>
      <c r="U805" s="91"/>
      <c r="V805" s="92"/>
      <c r="W805" s="1715">
        <v>2500</v>
      </c>
      <c r="X805" s="1715"/>
      <c r="Y805" s="1715"/>
      <c r="Z805" s="1715"/>
      <c r="AA805" s="1715"/>
      <c r="AB805" s="1715"/>
      <c r="AC805" s="1715"/>
      <c r="AD805" s="16"/>
      <c r="AE805" s="16"/>
      <c r="AF805" s="16"/>
      <c r="AG805" s="16"/>
      <c r="AH805" s="16"/>
      <c r="AI805" s="16"/>
      <c r="AJ805" s="16"/>
      <c r="AK805" s="16"/>
      <c r="AL805" s="16"/>
      <c r="AM805" s="66"/>
      <c r="AN805" s="66"/>
      <c r="AO805" s="30"/>
      <c r="AP805" s="30"/>
      <c r="AQ805" s="30"/>
      <c r="AR805" s="30"/>
      <c r="AS805" s="30"/>
      <c r="BA805" s="120" t="s">
        <v>420</v>
      </c>
      <c r="BC805" s="68"/>
      <c r="BD805" s="68"/>
      <c r="BE805" s="68"/>
      <c r="BF805" s="68"/>
      <c r="BG805" s="68"/>
    </row>
    <row r="806" spans="1:96" s="65" customFormat="1" ht="12.75" customHeight="1">
      <c r="A806" s="16"/>
      <c r="B806" s="16"/>
      <c r="C806" s="16"/>
      <c r="D806" s="16"/>
      <c r="E806" s="16"/>
      <c r="F806" s="16"/>
      <c r="G806" s="16"/>
      <c r="H806" s="16"/>
      <c r="I806" s="16"/>
      <c r="J806" s="90" t="s">
        <v>366</v>
      </c>
      <c r="K806" s="91"/>
      <c r="L806" s="91"/>
      <c r="M806" s="91"/>
      <c r="N806" s="91"/>
      <c r="O806" s="91"/>
      <c r="P806" s="91"/>
      <c r="Q806" s="91"/>
      <c r="R806" s="91"/>
      <c r="S806" s="91"/>
      <c r="T806" s="91"/>
      <c r="U806" s="91"/>
      <c r="V806" s="92"/>
      <c r="W806" s="1715">
        <v>6000</v>
      </c>
      <c r="X806" s="1715"/>
      <c r="Y806" s="1715"/>
      <c r="Z806" s="1715"/>
      <c r="AA806" s="1715"/>
      <c r="AB806" s="1715"/>
      <c r="AC806" s="1715"/>
      <c r="AD806" s="16"/>
      <c r="AE806" s="16"/>
      <c r="AF806" s="16"/>
      <c r="AG806" s="16"/>
      <c r="AH806" s="16"/>
      <c r="AI806" s="16"/>
      <c r="AJ806" s="16"/>
      <c r="AK806" s="16"/>
      <c r="AL806" s="16"/>
      <c r="AM806" s="66"/>
      <c r="AN806" s="66"/>
      <c r="AO806" s="30"/>
      <c r="AP806" s="30"/>
      <c r="AQ806" s="30"/>
      <c r="AR806" s="30"/>
      <c r="AS806" s="30"/>
      <c r="BA806" s="120"/>
      <c r="BC806" s="68"/>
      <c r="BD806" s="68"/>
      <c r="BE806" s="68"/>
      <c r="BF806" s="68"/>
      <c r="BG806" s="68"/>
    </row>
    <row r="807" spans="1:96" s="65" customFormat="1" ht="12.75" customHeight="1">
      <c r="A807" s="16"/>
      <c r="B807" s="16"/>
      <c r="C807" s="16"/>
      <c r="D807" s="16"/>
      <c r="E807" s="16"/>
      <c r="F807" s="16"/>
      <c r="G807" s="16"/>
      <c r="H807" s="16"/>
      <c r="I807" s="16"/>
      <c r="J807" s="90" t="s">
        <v>365</v>
      </c>
      <c r="K807" s="91"/>
      <c r="L807" s="91"/>
      <c r="M807" s="91"/>
      <c r="N807" s="91"/>
      <c r="O807" s="91"/>
      <c r="P807" s="91"/>
      <c r="Q807" s="91"/>
      <c r="R807" s="91"/>
      <c r="S807" s="91"/>
      <c r="T807" s="91"/>
      <c r="U807" s="91"/>
      <c r="V807" s="92"/>
      <c r="W807" s="1715">
        <v>6000</v>
      </c>
      <c r="X807" s="1715"/>
      <c r="Y807" s="1715"/>
      <c r="Z807" s="1715"/>
      <c r="AA807" s="1715"/>
      <c r="AB807" s="1715"/>
      <c r="AC807" s="1715"/>
      <c r="AD807" s="16"/>
      <c r="AE807" s="16"/>
      <c r="AF807" s="16"/>
      <c r="AG807" s="16"/>
      <c r="AH807" s="16"/>
      <c r="AI807" s="16"/>
      <c r="AJ807" s="16"/>
      <c r="AK807" s="16"/>
      <c r="AL807" s="16"/>
      <c r="AM807" s="66"/>
      <c r="AN807" s="66"/>
      <c r="AO807" s="30"/>
      <c r="AP807" s="30"/>
      <c r="AQ807" s="30"/>
      <c r="AR807" s="30"/>
      <c r="AS807" s="30"/>
      <c r="BA807" s="120" t="s">
        <v>418</v>
      </c>
      <c r="BB807" s="67" t="s">
        <v>2295</v>
      </c>
      <c r="BC807" s="68"/>
      <c r="BD807" s="68"/>
      <c r="BE807" s="68"/>
      <c r="BF807" s="68"/>
      <c r="BG807" s="68"/>
      <c r="BI807" s="67" t="s">
        <v>2296</v>
      </c>
      <c r="BO807" s="121"/>
      <c r="BP807" s="121"/>
      <c r="BQ807" s="121"/>
      <c r="BR807" s="121"/>
      <c r="BS807" s="121"/>
      <c r="BT807" s="121"/>
      <c r="BU807" s="121"/>
      <c r="BV807" s="121"/>
      <c r="BW807" s="121"/>
      <c r="BX807" s="121"/>
      <c r="BY807" s="121"/>
      <c r="BZ807" s="121"/>
      <c r="CA807" s="121"/>
      <c r="CB807" s="121"/>
      <c r="CC807" s="121"/>
      <c r="CD807" s="121"/>
      <c r="CE807" s="121"/>
      <c r="CF807" s="121"/>
      <c r="CG807" s="121"/>
      <c r="CH807" s="121"/>
      <c r="CI807" s="121"/>
      <c r="CJ807" s="121"/>
      <c r="CK807" s="121"/>
      <c r="CL807" s="121"/>
      <c r="CM807" s="121"/>
      <c r="CN807" s="121"/>
      <c r="CO807" s="121"/>
      <c r="CP807" s="121"/>
      <c r="CQ807" s="121"/>
      <c r="CR807" s="121"/>
    </row>
    <row r="808" spans="1:96" s="65" customFormat="1" ht="12.75" customHeight="1">
      <c r="A808" s="16"/>
      <c r="B808" s="16"/>
      <c r="C808" s="16"/>
      <c r="D808" s="16"/>
      <c r="E808" s="16"/>
      <c r="F808" s="16"/>
      <c r="G808" s="16"/>
      <c r="H808" s="16"/>
      <c r="I808" s="16"/>
      <c r="J808" s="90" t="s">
        <v>364</v>
      </c>
      <c r="K808" s="91"/>
      <c r="L808" s="91"/>
      <c r="M808" s="91"/>
      <c r="N808" s="91"/>
      <c r="O808" s="91"/>
      <c r="P808" s="91"/>
      <c r="Q808" s="91"/>
      <c r="R808" s="91"/>
      <c r="S808" s="91"/>
      <c r="T808" s="91"/>
      <c r="U808" s="91"/>
      <c r="V808" s="92"/>
      <c r="W808" s="1715"/>
      <c r="X808" s="1715"/>
      <c r="Y808" s="1715"/>
      <c r="Z808" s="1715"/>
      <c r="AA808" s="1715"/>
      <c r="AB808" s="1715"/>
      <c r="AC808" s="1715"/>
      <c r="AD808" s="16"/>
      <c r="AE808" s="16"/>
      <c r="AF808" s="16"/>
      <c r="AG808" s="16"/>
      <c r="AH808" s="16"/>
      <c r="AI808" s="16"/>
      <c r="AJ808" s="16"/>
      <c r="AK808" s="16"/>
      <c r="AL808" s="16"/>
      <c r="AM808" s="66"/>
      <c r="AN808" s="66"/>
      <c r="AO808" s="30"/>
      <c r="AP808" s="30"/>
      <c r="AQ808" s="30"/>
      <c r="AR808" s="30"/>
      <c r="AS808" s="30"/>
      <c r="BA808" s="120"/>
      <c r="BB808" s="67"/>
      <c r="BC808" s="68"/>
      <c r="BD808" s="68"/>
      <c r="BE808" s="68"/>
      <c r="BF808" s="68"/>
      <c r="BG808" s="68"/>
      <c r="BI808" s="67"/>
      <c r="BO808" s="121"/>
      <c r="BP808" s="121"/>
      <c r="BQ808" s="121"/>
      <c r="BR808" s="121"/>
      <c r="BS808" s="121"/>
      <c r="BT808" s="121"/>
      <c r="BU808" s="121"/>
      <c r="BV808" s="121"/>
      <c r="BW808" s="121"/>
      <c r="BX808" s="121"/>
      <c r="BY808" s="121"/>
      <c r="BZ808" s="121"/>
      <c r="CA808" s="121"/>
      <c r="CB808" s="121"/>
      <c r="CC808" s="121"/>
      <c r="CD808" s="121"/>
      <c r="CE808" s="121"/>
      <c r="CF808" s="121"/>
      <c r="CG808" s="121"/>
      <c r="CH808" s="121"/>
      <c r="CI808" s="121"/>
      <c r="CJ808" s="121"/>
      <c r="CK808" s="121"/>
      <c r="CL808" s="121"/>
      <c r="CM808" s="121"/>
      <c r="CN808" s="121"/>
      <c r="CO808" s="121"/>
      <c r="CP808" s="121"/>
      <c r="CQ808" s="121"/>
      <c r="CR808" s="121"/>
    </row>
    <row r="809" spans="1:96" s="65" customFormat="1" ht="12.75" customHeight="1">
      <c r="A809" s="16"/>
      <c r="B809" s="16"/>
      <c r="C809" s="16"/>
      <c r="D809" s="16"/>
      <c r="E809" s="16"/>
      <c r="F809" s="16"/>
      <c r="G809" s="16"/>
      <c r="H809" s="16"/>
      <c r="I809" s="16"/>
      <c r="J809" s="90" t="s">
        <v>312</v>
      </c>
      <c r="K809" s="91"/>
      <c r="L809" s="91"/>
      <c r="M809" s="1684" t="s">
        <v>1220</v>
      </c>
      <c r="N809" s="1663"/>
      <c r="O809" s="1663"/>
      <c r="P809" s="1663"/>
      <c r="Q809" s="1663"/>
      <c r="R809" s="1663"/>
      <c r="S809" s="1663"/>
      <c r="T809" s="1663"/>
      <c r="U809" s="1663"/>
      <c r="V809" s="1664"/>
      <c r="W809" s="1715">
        <v>20000</v>
      </c>
      <c r="X809" s="1715"/>
      <c r="Y809" s="1715"/>
      <c r="Z809" s="1715"/>
      <c r="AA809" s="1715"/>
      <c r="AB809" s="1715"/>
      <c r="AC809" s="1715"/>
      <c r="AD809" s="16"/>
      <c r="AE809" s="16"/>
      <c r="AF809" s="16"/>
      <c r="AG809" s="16"/>
      <c r="AH809" s="16"/>
      <c r="AI809" s="16"/>
      <c r="AJ809" s="16"/>
      <c r="AK809" s="16"/>
      <c r="AL809" s="16"/>
      <c r="AM809" s="66"/>
      <c r="AN809" s="66"/>
      <c r="AO809" s="30"/>
      <c r="AP809" s="30"/>
      <c r="AQ809" s="30"/>
      <c r="AR809" s="30"/>
      <c r="AS809" s="30"/>
      <c r="BA809" s="120" t="s">
        <v>420</v>
      </c>
      <c r="BB809" s="67"/>
      <c r="BC809" s="68"/>
      <c r="BD809" s="68"/>
      <c r="BE809" s="68"/>
      <c r="BF809" s="68"/>
      <c r="BG809" s="68"/>
      <c r="BI809" s="67"/>
      <c r="BO809" s="121"/>
      <c r="BP809" s="121"/>
      <c r="BQ809" s="121"/>
      <c r="BR809" s="121"/>
      <c r="BS809" s="121"/>
      <c r="BT809" s="121"/>
      <c r="BU809" s="121"/>
      <c r="BV809" s="121"/>
      <c r="BW809" s="121"/>
      <c r="BX809" s="121"/>
      <c r="BY809" s="121"/>
      <c r="BZ809" s="121"/>
      <c r="CA809" s="121"/>
      <c r="CB809" s="121"/>
      <c r="CC809" s="121"/>
      <c r="CD809" s="121"/>
      <c r="CE809" s="121"/>
      <c r="CF809" s="121"/>
      <c r="CG809" s="121"/>
      <c r="CH809" s="121"/>
      <c r="CI809" s="121"/>
      <c r="CJ809" s="121"/>
      <c r="CK809" s="121"/>
      <c r="CL809" s="121"/>
      <c r="CM809" s="121"/>
      <c r="CN809" s="121"/>
      <c r="CO809" s="121"/>
      <c r="CP809" s="121"/>
      <c r="CQ809" s="121"/>
      <c r="CR809" s="121"/>
    </row>
    <row r="810" spans="1:96" s="65" customFormat="1" ht="12.75" customHeight="1">
      <c r="A810" s="16"/>
      <c r="B810" s="16"/>
      <c r="C810" s="16"/>
      <c r="D810" s="16"/>
      <c r="E810" s="16"/>
      <c r="F810" s="16"/>
      <c r="G810" s="16"/>
      <c r="H810" s="16"/>
      <c r="I810" s="16"/>
      <c r="J810" s="90"/>
      <c r="K810" s="91"/>
      <c r="L810" s="91"/>
      <c r="M810" s="91"/>
      <c r="N810" s="91"/>
      <c r="O810" s="91"/>
      <c r="P810" s="91"/>
      <c r="Q810" s="91"/>
      <c r="R810" s="91"/>
      <c r="S810" s="91"/>
      <c r="T810" s="91"/>
      <c r="U810" s="91"/>
      <c r="V810" s="100" t="s">
        <v>521</v>
      </c>
      <c r="W810" s="1647">
        <f>SUM(W805:AC809)</f>
        <v>34500</v>
      </c>
      <c r="X810" s="1648"/>
      <c r="Y810" s="1648"/>
      <c r="Z810" s="1648"/>
      <c r="AA810" s="1648"/>
      <c r="AB810" s="1648"/>
      <c r="AC810" s="1649"/>
      <c r="AD810" s="16"/>
      <c r="AE810" s="16"/>
      <c r="AF810" s="16"/>
      <c r="AG810" s="16"/>
      <c r="AH810" s="16"/>
      <c r="AI810" s="16"/>
      <c r="AJ810" s="16"/>
      <c r="AK810" s="16"/>
      <c r="AL810" s="16"/>
      <c r="AM810" s="66"/>
      <c r="AN810" s="66"/>
      <c r="AO810" s="30"/>
      <c r="AP810" s="30"/>
      <c r="AQ810" s="30"/>
      <c r="AR810" s="30"/>
      <c r="AS810" s="30"/>
      <c r="BA810" s="120"/>
      <c r="BB810" s="67"/>
      <c r="BC810" s="68"/>
      <c r="BD810" s="68"/>
      <c r="BE810" s="68"/>
      <c r="BF810" s="68"/>
      <c r="BG810" s="68"/>
      <c r="BI810" s="67"/>
      <c r="BO810" s="121"/>
      <c r="BP810" s="121"/>
      <c r="BQ810" s="121"/>
      <c r="BR810" s="121"/>
      <c r="BS810" s="121"/>
      <c r="BT810" s="121"/>
      <c r="BU810" s="121"/>
      <c r="BV810" s="121"/>
      <c r="BW810" s="121"/>
      <c r="BX810" s="121"/>
      <c r="BY810" s="121"/>
      <c r="BZ810" s="121"/>
      <c r="CA810" s="121"/>
      <c r="CB810" s="121"/>
      <c r="CC810" s="121"/>
      <c r="CD810" s="121"/>
      <c r="CE810" s="121"/>
      <c r="CF810" s="121"/>
      <c r="CG810" s="121"/>
      <c r="CH810" s="121"/>
      <c r="CI810" s="121"/>
      <c r="CJ810" s="121"/>
      <c r="CK810" s="121"/>
      <c r="CL810" s="121"/>
      <c r="CM810" s="121"/>
      <c r="CN810" s="121"/>
      <c r="CO810" s="121"/>
      <c r="CP810" s="121"/>
      <c r="CQ810" s="121"/>
      <c r="CR810" s="121"/>
    </row>
    <row r="811" spans="1:96" s="65" customFormat="1" ht="12.75" customHeight="1">
      <c r="A811" s="16"/>
      <c r="B811" s="16"/>
      <c r="C811" s="16"/>
      <c r="D811" s="16"/>
      <c r="E811" s="16"/>
      <c r="F811" s="16"/>
      <c r="G811" s="16"/>
      <c r="H811" s="16"/>
      <c r="I811" s="16"/>
      <c r="J811" s="16"/>
      <c r="K811" s="16"/>
      <c r="L811" s="16"/>
      <c r="M811" s="16"/>
      <c r="N811" s="16"/>
      <c r="O811" s="16"/>
      <c r="P811" s="16"/>
      <c r="Q811" s="16"/>
      <c r="R811" s="16"/>
      <c r="S811" s="16"/>
      <c r="T811" s="16"/>
      <c r="U811" s="16"/>
      <c r="V811" s="16"/>
      <c r="W811" s="16"/>
      <c r="X811" s="16"/>
      <c r="Y811" s="16"/>
      <c r="Z811" s="16"/>
      <c r="AA811" s="16"/>
      <c r="AB811" s="16"/>
      <c r="AC811" s="16"/>
      <c r="AD811" s="16"/>
      <c r="AE811" s="16"/>
      <c r="AF811" s="16"/>
      <c r="AG811" s="16"/>
      <c r="AH811" s="16"/>
      <c r="AI811" s="16"/>
      <c r="AJ811" s="16"/>
      <c r="AK811" s="16"/>
      <c r="AL811" s="16"/>
      <c r="AM811" s="66"/>
      <c r="AN811" s="66"/>
      <c r="AO811" s="30"/>
      <c r="AP811" s="30"/>
      <c r="AQ811" s="30"/>
      <c r="AR811" s="30"/>
      <c r="AS811" s="30"/>
      <c r="BA811" s="120"/>
      <c r="BB811" s="67"/>
      <c r="BC811" s="68"/>
      <c r="BD811" s="68"/>
      <c r="BE811" s="68"/>
      <c r="BF811" s="68"/>
      <c r="BG811" s="68"/>
      <c r="BI811" s="67"/>
      <c r="BO811" s="121"/>
      <c r="BP811" s="121"/>
      <c r="BQ811" s="121"/>
      <c r="BR811" s="121"/>
      <c r="BS811" s="121"/>
      <c r="BT811" s="121"/>
      <c r="BU811" s="121"/>
      <c r="BV811" s="121"/>
      <c r="BW811" s="121"/>
      <c r="BX811" s="121"/>
      <c r="BY811" s="121"/>
      <c r="BZ811" s="121"/>
      <c r="CA811" s="121"/>
      <c r="CB811" s="121"/>
      <c r="CC811" s="121"/>
      <c r="CD811" s="121"/>
      <c r="CE811" s="121"/>
      <c r="CF811" s="121"/>
      <c r="CG811" s="121"/>
      <c r="CH811" s="121"/>
      <c r="CI811" s="121"/>
      <c r="CJ811" s="121"/>
      <c r="CK811" s="121"/>
      <c r="CL811" s="121"/>
      <c r="CM811" s="121"/>
      <c r="CN811" s="121"/>
      <c r="CO811" s="121"/>
      <c r="CP811" s="121"/>
      <c r="CQ811" s="121"/>
      <c r="CR811" s="121"/>
    </row>
    <row r="812" spans="1:96" s="65" customFormat="1" ht="12.75" customHeight="1">
      <c r="A812" s="16"/>
      <c r="B812" s="16"/>
      <c r="C812" s="63" t="s">
        <v>523</v>
      </c>
      <c r="D812" s="16"/>
      <c r="E812" s="16"/>
      <c r="F812" s="16"/>
      <c r="G812" s="16"/>
      <c r="H812" s="16"/>
      <c r="I812" s="16"/>
      <c r="J812" s="1631" t="s">
        <v>524</v>
      </c>
      <c r="K812" s="1632"/>
      <c r="L812" s="1632"/>
      <c r="M812" s="1632"/>
      <c r="N812" s="1632"/>
      <c r="O812" s="1632"/>
      <c r="P812" s="1632"/>
      <c r="Q812" s="1632"/>
      <c r="R812" s="1632"/>
      <c r="S812" s="1632"/>
      <c r="T812" s="1632"/>
      <c r="U812" s="1632"/>
      <c r="V812" s="1633"/>
      <c r="W812" s="1638">
        <v>68941.910399999993</v>
      </c>
      <c r="X812" s="1639"/>
      <c r="Y812" s="1639"/>
      <c r="Z812" s="1639"/>
      <c r="AA812" s="1639"/>
      <c r="AB812" s="1639"/>
      <c r="AC812" s="1640"/>
      <c r="AD812" s="16"/>
      <c r="AE812" s="16"/>
      <c r="AF812" s="16"/>
      <c r="AG812" s="16"/>
      <c r="AH812" s="16"/>
      <c r="AI812" s="16"/>
      <c r="AJ812" s="16"/>
      <c r="AK812" s="16"/>
      <c r="AL812" s="16"/>
      <c r="AR812" s="30"/>
      <c r="AS812" s="30"/>
      <c r="BA812" s="120"/>
      <c r="BB812" s="67"/>
      <c r="BC812" s="68"/>
      <c r="BD812" s="68"/>
      <c r="BE812" s="68"/>
      <c r="BF812" s="68"/>
      <c r="BG812" s="68"/>
      <c r="BI812" s="67"/>
      <c r="BO812" s="121"/>
      <c r="BP812" s="121"/>
      <c r="BQ812" s="121"/>
      <c r="BR812" s="121"/>
      <c r="BS812" s="121"/>
      <c r="BT812" s="121"/>
      <c r="BU812" s="121"/>
      <c r="BV812" s="121"/>
      <c r="BW812" s="121"/>
      <c r="BX812" s="121"/>
      <c r="BY812" s="121"/>
      <c r="BZ812" s="121"/>
      <c r="CA812" s="121"/>
      <c r="CB812" s="121"/>
      <c r="CC812" s="121"/>
      <c r="CD812" s="121"/>
      <c r="CE812" s="121"/>
      <c r="CF812" s="121"/>
      <c r="CG812" s="121"/>
      <c r="CH812" s="121"/>
      <c r="CI812" s="121"/>
      <c r="CJ812" s="121"/>
      <c r="CK812" s="121"/>
      <c r="CL812" s="121"/>
      <c r="CM812" s="121"/>
      <c r="CN812" s="121"/>
      <c r="CO812" s="121"/>
      <c r="CP812" s="121"/>
      <c r="CQ812" s="121"/>
      <c r="CR812" s="121"/>
    </row>
    <row r="813" spans="1:96" s="65" customFormat="1" ht="12.75" customHeight="1">
      <c r="A813" s="16"/>
      <c r="B813" s="16"/>
      <c r="C813" s="16"/>
      <c r="D813" s="16"/>
      <c r="E813" s="16"/>
      <c r="F813" s="16"/>
      <c r="G813" s="16"/>
      <c r="H813" s="16"/>
      <c r="I813" s="16"/>
      <c r="J813" s="16"/>
      <c r="K813" s="16"/>
      <c r="L813" s="16"/>
      <c r="M813" s="16"/>
      <c r="N813" s="16"/>
      <c r="O813" s="16"/>
      <c r="P813" s="16"/>
      <c r="Q813" s="16"/>
      <c r="R813" s="16"/>
      <c r="S813" s="16"/>
      <c r="T813" s="16"/>
      <c r="U813" s="16"/>
      <c r="V813" s="16"/>
      <c r="W813" s="16"/>
      <c r="X813" s="16"/>
      <c r="Y813" s="16"/>
      <c r="Z813" s="16"/>
      <c r="AA813" s="16"/>
      <c r="AB813" s="16"/>
      <c r="AC813" s="16"/>
      <c r="AD813" s="16"/>
      <c r="AE813" s="16"/>
      <c r="AF813" s="16"/>
      <c r="AG813" s="16"/>
      <c r="AH813" s="16"/>
      <c r="AI813" s="16"/>
      <c r="AJ813" s="16"/>
      <c r="AK813" s="16"/>
      <c r="AL813" s="16"/>
      <c r="AR813" s="30"/>
      <c r="AS813" s="30"/>
      <c r="BC813" s="68"/>
      <c r="BD813" s="68"/>
      <c r="BE813" s="68"/>
      <c r="BF813" s="68"/>
      <c r="BG813" s="68"/>
      <c r="BO813" s="121"/>
      <c r="BP813" s="121"/>
      <c r="BQ813" s="121"/>
      <c r="BR813" s="121"/>
      <c r="BS813" s="121"/>
      <c r="BT813" s="121"/>
      <c r="BU813" s="121"/>
      <c r="BV813" s="121"/>
      <c r="BW813" s="121"/>
      <c r="BX813" s="121"/>
      <c r="BY813" s="121"/>
      <c r="BZ813" s="121"/>
      <c r="CA813" s="121"/>
      <c r="CB813" s="121"/>
      <c r="CC813" s="121"/>
      <c r="CD813" s="121"/>
      <c r="CE813" s="121"/>
      <c r="CF813" s="121"/>
      <c r="CG813" s="121"/>
      <c r="CH813" s="121"/>
      <c r="CI813" s="121"/>
      <c r="CJ813" s="121"/>
      <c r="CK813" s="121"/>
      <c r="CL813" s="121"/>
      <c r="CM813" s="121"/>
      <c r="CN813" s="121"/>
      <c r="CO813" s="121"/>
      <c r="CP813" s="121"/>
      <c r="CQ813" s="121"/>
      <c r="CR813" s="121"/>
    </row>
    <row r="814" spans="1:96" s="65" customFormat="1" ht="12.75" customHeight="1">
      <c r="A814" s="16"/>
      <c r="B814" s="16"/>
      <c r="C814" s="63" t="s">
        <v>809</v>
      </c>
      <c r="D814" s="16"/>
      <c r="E814" s="16"/>
      <c r="F814" s="16"/>
      <c r="G814" s="16"/>
      <c r="H814" s="16"/>
      <c r="I814" s="16"/>
      <c r="J814" s="90" t="s">
        <v>363</v>
      </c>
      <c r="K814" s="91"/>
      <c r="L814" s="91"/>
      <c r="M814" s="91"/>
      <c r="N814" s="91"/>
      <c r="O814" s="91"/>
      <c r="P814" s="91"/>
      <c r="Q814" s="91"/>
      <c r="R814" s="91"/>
      <c r="S814" s="91"/>
      <c r="T814" s="91"/>
      <c r="U814" s="91"/>
      <c r="V814" s="92"/>
      <c r="W814" s="1717"/>
      <c r="X814" s="1717"/>
      <c r="Y814" s="1717"/>
      <c r="Z814" s="1717"/>
      <c r="AA814" s="1717"/>
      <c r="AB814" s="1717"/>
      <c r="AC814" s="1717"/>
      <c r="AD814" s="16"/>
      <c r="AE814" s="16"/>
      <c r="AF814" s="16"/>
      <c r="AG814" s="16"/>
      <c r="AH814" s="16"/>
      <c r="AI814" s="16"/>
      <c r="AJ814" s="16"/>
      <c r="AK814" s="16"/>
      <c r="AL814" s="16"/>
      <c r="AR814" s="30"/>
      <c r="AS814" s="30"/>
      <c r="BC814" s="68"/>
      <c r="BD814" s="68"/>
      <c r="BE814" s="68"/>
      <c r="BF814" s="69"/>
      <c r="BG814" s="69"/>
      <c r="BH814" s="70"/>
      <c r="BI814" s="70"/>
      <c r="BJ814" s="70"/>
      <c r="BK814" s="70"/>
      <c r="BL814" s="70"/>
      <c r="BM814" s="70"/>
      <c r="BN814" s="70"/>
      <c r="BO814" s="121"/>
      <c r="BP814" s="121"/>
      <c r="BQ814" s="121"/>
      <c r="BR814" s="121"/>
      <c r="BS814" s="121"/>
      <c r="BT814" s="121"/>
      <c r="BU814" s="121"/>
      <c r="BV814" s="121"/>
      <c r="BW814" s="121"/>
      <c r="BX814" s="121"/>
      <c r="BY814" s="121"/>
      <c r="BZ814" s="121"/>
      <c r="CA814" s="121"/>
      <c r="CB814" s="121"/>
      <c r="CC814" s="121"/>
      <c r="CD814" s="121"/>
      <c r="CE814" s="121"/>
      <c r="CF814" s="121"/>
      <c r="CG814" s="121"/>
      <c r="CH814" s="121"/>
      <c r="CI814" s="121"/>
      <c r="CJ814" s="121"/>
      <c r="CK814" s="121"/>
      <c r="CL814" s="121"/>
      <c r="CM814" s="121"/>
      <c r="CN814" s="121"/>
      <c r="CO814" s="121"/>
      <c r="CP814" s="121"/>
      <c r="CQ814" s="121"/>
      <c r="CR814" s="121"/>
    </row>
    <row r="815" spans="1:96" s="65" customFormat="1" ht="12.75" customHeight="1">
      <c r="A815" s="16"/>
      <c r="B815" s="16"/>
      <c r="C815" s="16"/>
      <c r="D815" s="16"/>
      <c r="E815" s="16"/>
      <c r="F815" s="16"/>
      <c r="G815" s="16"/>
      <c r="H815" s="16"/>
      <c r="I815" s="16"/>
      <c r="J815" s="90" t="s">
        <v>362</v>
      </c>
      <c r="K815" s="91"/>
      <c r="L815" s="91"/>
      <c r="M815" s="91"/>
      <c r="N815" s="91"/>
      <c r="O815" s="91"/>
      <c r="P815" s="91"/>
      <c r="Q815" s="91"/>
      <c r="R815" s="91"/>
      <c r="S815" s="91"/>
      <c r="T815" s="91"/>
      <c r="U815" s="91"/>
      <c r="V815" s="92"/>
      <c r="W815" s="1717">
        <v>32429</v>
      </c>
      <c r="X815" s="1717"/>
      <c r="Y815" s="1717"/>
      <c r="Z815" s="1717"/>
      <c r="AA815" s="1717"/>
      <c r="AB815" s="1717"/>
      <c r="AC815" s="1717"/>
      <c r="AD815" s="16"/>
      <c r="AE815" s="16"/>
      <c r="AF815" s="16"/>
      <c r="AG815" s="16"/>
      <c r="AH815" s="16"/>
      <c r="AI815" s="16"/>
      <c r="AJ815" s="16"/>
      <c r="AK815" s="16"/>
      <c r="AL815" s="16"/>
      <c r="AR815" s="30"/>
      <c r="AS815" s="30"/>
      <c r="AT815" s="70"/>
      <c r="AU815" s="70"/>
      <c r="AV815" s="70"/>
      <c r="AW815" s="70"/>
      <c r="AX815" s="70"/>
      <c r="AY815" s="70"/>
      <c r="AZ815" s="70"/>
      <c r="BA815" s="70"/>
      <c r="BB815" s="70"/>
      <c r="BC815" s="122" t="s">
        <v>474</v>
      </c>
      <c r="BD815" s="123" t="s">
        <v>497</v>
      </c>
      <c r="BE815" s="123" t="s">
        <v>861</v>
      </c>
      <c r="BF815" s="123" t="s">
        <v>862</v>
      </c>
      <c r="BG815" s="123" t="s">
        <v>875</v>
      </c>
      <c r="BH815" s="70"/>
      <c r="BI815" s="70"/>
      <c r="BJ815" s="122" t="s">
        <v>474</v>
      </c>
      <c r="BK815" s="123" t="s">
        <v>497</v>
      </c>
      <c r="BL815" s="123" t="s">
        <v>861</v>
      </c>
      <c r="BM815" s="123" t="s">
        <v>862</v>
      </c>
      <c r="BN815" s="123" t="s">
        <v>875</v>
      </c>
      <c r="BO815" s="121"/>
      <c r="BP815" s="121"/>
      <c r="BQ815" s="121"/>
      <c r="BR815" s="121"/>
      <c r="BS815" s="121"/>
      <c r="BT815" s="121"/>
      <c r="BU815" s="121"/>
      <c r="BV815" s="121"/>
      <c r="BW815" s="121"/>
      <c r="BX815" s="121"/>
      <c r="BY815" s="121"/>
      <c r="BZ815" s="121"/>
      <c r="CA815" s="121"/>
      <c r="CB815" s="121"/>
      <c r="CC815" s="121"/>
      <c r="CD815" s="121"/>
      <c r="CE815" s="121"/>
      <c r="CF815" s="121"/>
      <c r="CG815" s="121"/>
      <c r="CH815" s="121"/>
      <c r="CI815" s="121"/>
      <c r="CJ815" s="121"/>
      <c r="CK815" s="121"/>
      <c r="CL815" s="121"/>
      <c r="CM815" s="121"/>
      <c r="CN815" s="121"/>
      <c r="CO815" s="121"/>
      <c r="CP815" s="121"/>
      <c r="CQ815" s="121"/>
      <c r="CR815" s="121"/>
    </row>
    <row r="816" spans="1:96" s="65" customFormat="1" ht="12.75" customHeight="1">
      <c r="A816" s="16"/>
      <c r="B816" s="16"/>
      <c r="C816" s="16"/>
      <c r="D816" s="16"/>
      <c r="E816" s="16"/>
      <c r="F816" s="16"/>
      <c r="G816" s="16"/>
      <c r="H816" s="16"/>
      <c r="I816" s="16"/>
      <c r="J816" s="90" t="s">
        <v>874</v>
      </c>
      <c r="K816" s="91"/>
      <c r="L816" s="91"/>
      <c r="M816" s="91"/>
      <c r="N816" s="91"/>
      <c r="O816" s="91"/>
      <c r="P816" s="91"/>
      <c r="Q816" s="91"/>
      <c r="R816" s="91"/>
      <c r="S816" s="91"/>
      <c r="T816" s="91"/>
      <c r="U816" s="91"/>
      <c r="V816" s="92"/>
      <c r="W816" s="1717">
        <v>35909</v>
      </c>
      <c r="X816" s="1717"/>
      <c r="Y816" s="1717"/>
      <c r="Z816" s="1717"/>
      <c r="AA816" s="1717"/>
      <c r="AB816" s="1717"/>
      <c r="AC816" s="1717"/>
      <c r="AD816" s="16"/>
      <c r="AE816" s="16"/>
      <c r="AF816" s="16"/>
      <c r="AG816" s="16"/>
      <c r="AH816" s="16"/>
      <c r="AI816" s="16"/>
      <c r="AJ816" s="16"/>
      <c r="AK816" s="16"/>
      <c r="AL816" s="50"/>
      <c r="AR816" s="30"/>
      <c r="AS816" s="30"/>
      <c r="AT816" s="70"/>
      <c r="AU816" s="70"/>
      <c r="AV816" s="70"/>
      <c r="AW816" s="70"/>
      <c r="AX816" s="70"/>
      <c r="AY816" s="70"/>
      <c r="AZ816" s="70"/>
      <c r="BA816" s="70"/>
      <c r="BB816" s="70"/>
      <c r="BC816" s="528"/>
      <c r="BD816" s="529"/>
      <c r="BE816" s="529"/>
      <c r="BF816" s="529"/>
      <c r="BG816" s="529"/>
      <c r="BH816" s="70"/>
      <c r="BI816" s="70"/>
      <c r="BJ816" s="528"/>
      <c r="BK816" s="529"/>
      <c r="BL816" s="529"/>
      <c r="BM816" s="529"/>
      <c r="BN816" s="529"/>
      <c r="BO816" s="121"/>
      <c r="BP816" s="121"/>
      <c r="BQ816" s="121"/>
      <c r="BR816" s="121"/>
      <c r="BS816" s="121"/>
      <c r="BT816" s="121"/>
      <c r="BU816" s="121"/>
      <c r="BV816" s="121"/>
      <c r="BW816" s="121"/>
      <c r="BX816" s="121"/>
      <c r="BY816" s="121"/>
      <c r="BZ816" s="121"/>
      <c r="CA816" s="121"/>
      <c r="CB816" s="121"/>
      <c r="CC816" s="121"/>
      <c r="CD816" s="121"/>
      <c r="CE816" s="121"/>
      <c r="CF816" s="121"/>
      <c r="CG816" s="121"/>
      <c r="CH816" s="121"/>
      <c r="CI816" s="121"/>
      <c r="CJ816" s="121"/>
      <c r="CK816" s="121"/>
      <c r="CL816" s="121"/>
      <c r="CM816" s="121"/>
      <c r="CN816" s="121"/>
      <c r="CO816" s="121"/>
      <c r="CP816" s="121"/>
      <c r="CQ816" s="121"/>
      <c r="CR816" s="121"/>
    </row>
    <row r="817" spans="1:96" s="8" customFormat="1" ht="12.75" customHeight="1">
      <c r="A817" s="16"/>
      <c r="B817" s="16"/>
      <c r="C817" s="16"/>
      <c r="D817" s="16"/>
      <c r="E817" s="16"/>
      <c r="F817" s="16"/>
      <c r="G817" s="16"/>
      <c r="H817" s="16"/>
      <c r="I817" s="16"/>
      <c r="J817" s="112" t="s">
        <v>517</v>
      </c>
      <c r="K817" s="91"/>
      <c r="L817" s="91"/>
      <c r="M817" s="91"/>
      <c r="N817" s="91"/>
      <c r="O817" s="91"/>
      <c r="P817" s="91"/>
      <c r="Q817" s="91"/>
      <c r="R817" s="91"/>
      <c r="S817" s="91"/>
      <c r="T817" s="91"/>
      <c r="U817" s="91"/>
      <c r="V817" s="92"/>
      <c r="W817" s="1717">
        <v>78142</v>
      </c>
      <c r="X817" s="1717"/>
      <c r="Y817" s="1717"/>
      <c r="Z817" s="1717"/>
      <c r="AA817" s="1717"/>
      <c r="AB817" s="1717"/>
      <c r="AC817" s="1717"/>
      <c r="AD817" s="16"/>
      <c r="AE817" s="16"/>
      <c r="AF817" s="16"/>
      <c r="AG817" s="16"/>
      <c r="AH817" s="16"/>
      <c r="AI817" s="16"/>
      <c r="AJ817" s="16"/>
      <c r="AK817" s="16"/>
      <c r="AL817" s="50"/>
      <c r="AR817" s="30"/>
      <c r="AS817" s="30"/>
      <c r="AT817" s="70"/>
      <c r="AU817" s="70"/>
      <c r="AV817" s="70"/>
      <c r="AW817" s="70"/>
      <c r="AX817" s="70"/>
      <c r="AY817" s="70"/>
      <c r="AZ817" s="70"/>
      <c r="BA817" s="70"/>
      <c r="BB817" s="47" t="s">
        <v>477</v>
      </c>
      <c r="BC817" s="912">
        <v>353748</v>
      </c>
      <c r="BD817" s="912">
        <v>407868</v>
      </c>
      <c r="BE817" s="912">
        <v>492000</v>
      </c>
      <c r="BF817" s="912">
        <v>629760</v>
      </c>
      <c r="BG817" s="912">
        <v>701592</v>
      </c>
      <c r="BH817" s="70"/>
      <c r="BI817" s="47" t="s">
        <v>477</v>
      </c>
      <c r="BJ817" s="912">
        <v>307732</v>
      </c>
      <c r="BK817" s="912">
        <v>354812</v>
      </c>
      <c r="BL817" s="912">
        <v>428000</v>
      </c>
      <c r="BM817" s="912">
        <v>547840</v>
      </c>
      <c r="BN817" s="912">
        <v>610328</v>
      </c>
      <c r="BO817" s="75"/>
      <c r="BP817" s="75"/>
      <c r="BQ817" s="75"/>
      <c r="BR817" s="75"/>
      <c r="BS817" s="75"/>
      <c r="BT817" s="75"/>
      <c r="BU817" s="75"/>
      <c r="BV817" s="75"/>
      <c r="BW817" s="75"/>
      <c r="BX817" s="75"/>
      <c r="BY817" s="75"/>
      <c r="BZ817" s="75"/>
      <c r="CA817" s="75"/>
      <c r="CB817" s="75"/>
      <c r="CC817" s="75"/>
      <c r="CD817" s="75"/>
      <c r="CE817" s="75"/>
      <c r="CF817" s="75"/>
      <c r="CG817" s="75"/>
      <c r="CH817" s="75"/>
      <c r="CI817" s="75"/>
      <c r="CJ817" s="75"/>
      <c r="CK817" s="75"/>
      <c r="CL817" s="75"/>
      <c r="CM817" s="75"/>
      <c r="CN817" s="75"/>
      <c r="CO817" s="75"/>
      <c r="CP817" s="75"/>
      <c r="CQ817" s="75"/>
      <c r="CR817" s="75"/>
    </row>
    <row r="818" spans="1:96" s="8" customFormat="1" ht="12.75" customHeight="1">
      <c r="A818" s="16"/>
      <c r="B818" s="16"/>
      <c r="C818" s="16"/>
      <c r="D818" s="16"/>
      <c r="E818" s="16"/>
      <c r="F818" s="16"/>
      <c r="G818" s="16"/>
      <c r="H818" s="16"/>
      <c r="I818" s="16"/>
      <c r="J818" s="113"/>
      <c r="K818" s="94"/>
      <c r="L818" s="94"/>
      <c r="M818" s="94"/>
      <c r="N818" s="94"/>
      <c r="O818" s="94"/>
      <c r="P818" s="94"/>
      <c r="Q818" s="94"/>
      <c r="R818" s="94"/>
      <c r="S818" s="94"/>
      <c r="T818" s="94"/>
      <c r="U818" s="94"/>
      <c r="V818" s="100" t="s">
        <v>13</v>
      </c>
      <c r="W818" s="1716">
        <f>SUM(W814:AC817)</f>
        <v>146480</v>
      </c>
      <c r="X818" s="1716"/>
      <c r="Y818" s="1716"/>
      <c r="Z818" s="1716"/>
      <c r="AA818" s="1716"/>
      <c r="AB818" s="1716"/>
      <c r="AC818" s="1716"/>
      <c r="AD818" s="16"/>
      <c r="AE818" s="16"/>
      <c r="AF818" s="16"/>
      <c r="AG818" s="16"/>
      <c r="AH818" s="16"/>
      <c r="AI818" s="16"/>
      <c r="AJ818" s="16"/>
      <c r="AK818" s="16"/>
      <c r="AL818" s="50"/>
      <c r="AR818" s="30"/>
      <c r="AS818" s="30"/>
      <c r="AT818" s="70"/>
      <c r="AU818" s="70"/>
      <c r="AV818" s="70"/>
      <c r="AW818" s="70"/>
      <c r="AX818" s="70"/>
      <c r="AY818" s="70"/>
      <c r="AZ818" s="70"/>
      <c r="BA818" s="70"/>
      <c r="BB818" s="47" t="s">
        <v>478</v>
      </c>
      <c r="BC818" s="911">
        <v>261141</v>
      </c>
      <c r="BD818" s="911">
        <v>301093</v>
      </c>
      <c r="BE818" s="911">
        <v>363200</v>
      </c>
      <c r="BF818" s="911">
        <v>464896</v>
      </c>
      <c r="BG818" s="911">
        <v>517923</v>
      </c>
      <c r="BH818" s="70"/>
      <c r="BI818" s="47" t="s">
        <v>478</v>
      </c>
      <c r="BJ818" s="911">
        <v>230655</v>
      </c>
      <c r="BK818" s="911">
        <v>265943</v>
      </c>
      <c r="BL818" s="911">
        <v>320800</v>
      </c>
      <c r="BM818" s="911">
        <v>410624</v>
      </c>
      <c r="BN818" s="911">
        <v>457461</v>
      </c>
      <c r="BO818" s="75"/>
      <c r="BP818" s="75"/>
      <c r="BQ818" s="75"/>
      <c r="BR818" s="75"/>
      <c r="BS818" s="75"/>
      <c r="BT818" s="75"/>
      <c r="BU818" s="75"/>
      <c r="BV818" s="75"/>
      <c r="BW818" s="75"/>
      <c r="BX818" s="75"/>
      <c r="BY818" s="75"/>
      <c r="BZ818" s="75"/>
      <c r="CA818" s="75"/>
      <c r="CB818" s="75"/>
      <c r="CC818" s="75"/>
      <c r="CD818" s="75"/>
      <c r="CE818" s="75"/>
      <c r="CF818" s="75"/>
      <c r="CG818" s="75"/>
      <c r="CH818" s="75"/>
      <c r="CI818" s="75"/>
      <c r="CJ818" s="75"/>
      <c r="CK818" s="75"/>
      <c r="CL818" s="75"/>
      <c r="CM818" s="75"/>
      <c r="CN818" s="75"/>
      <c r="CO818" s="75"/>
      <c r="CP818" s="75"/>
      <c r="CQ818" s="75"/>
      <c r="CR818" s="75"/>
    </row>
    <row r="819" spans="1:96" s="8" customFormat="1" ht="12.75" customHeight="1">
      <c r="A819" s="16"/>
      <c r="B819" s="16"/>
      <c r="C819" s="16"/>
      <c r="D819" s="16"/>
      <c r="E819" s="16"/>
      <c r="F819" s="16"/>
      <c r="G819" s="16"/>
      <c r="H819" s="16"/>
      <c r="I819" s="16"/>
      <c r="J819" s="16"/>
      <c r="K819" s="16"/>
      <c r="L819" s="16"/>
      <c r="M819" s="16"/>
      <c r="N819" s="16"/>
      <c r="O819" s="16"/>
      <c r="P819" s="16"/>
      <c r="Q819" s="16"/>
      <c r="R819" s="16"/>
      <c r="S819" s="16"/>
      <c r="T819" s="16"/>
      <c r="U819" s="16"/>
      <c r="V819" s="16"/>
      <c r="W819" s="16"/>
      <c r="X819" s="16"/>
      <c r="Y819" s="16"/>
      <c r="Z819" s="16"/>
      <c r="AA819" s="16"/>
      <c r="AB819" s="16"/>
      <c r="AC819" s="16"/>
      <c r="AD819" s="16"/>
      <c r="AE819" s="16"/>
      <c r="AF819" s="16"/>
      <c r="AG819" s="16"/>
      <c r="AH819" s="16"/>
      <c r="AI819" s="16"/>
      <c r="AJ819" s="16"/>
      <c r="AK819" s="16"/>
      <c r="AL819" s="50"/>
      <c r="AR819" s="30"/>
      <c r="AS819" s="30"/>
      <c r="AT819" s="70"/>
      <c r="AU819" s="70"/>
      <c r="AV819" s="70"/>
      <c r="AW819" s="70"/>
      <c r="AX819" s="70"/>
      <c r="AY819" s="70"/>
      <c r="AZ819" s="70"/>
      <c r="BA819" s="70"/>
      <c r="BB819" s="47" t="s">
        <v>80</v>
      </c>
      <c r="BC819" s="912">
        <v>261141</v>
      </c>
      <c r="BD819" s="912">
        <v>301093</v>
      </c>
      <c r="BE819" s="912">
        <v>363200</v>
      </c>
      <c r="BF819" s="912">
        <v>464896</v>
      </c>
      <c r="BG819" s="912">
        <v>517923</v>
      </c>
      <c r="BH819" s="70"/>
      <c r="BI819" s="47" t="s">
        <v>80</v>
      </c>
      <c r="BJ819" s="912">
        <v>230655</v>
      </c>
      <c r="BK819" s="912">
        <v>265943</v>
      </c>
      <c r="BL819" s="912">
        <v>320800</v>
      </c>
      <c r="BM819" s="912">
        <v>410624</v>
      </c>
      <c r="BN819" s="912">
        <v>457461</v>
      </c>
      <c r="BO819" s="75"/>
      <c r="BP819" s="75"/>
      <c r="BQ819" s="75"/>
      <c r="BR819" s="75"/>
      <c r="BS819" s="75"/>
      <c r="BT819" s="75"/>
      <c r="BU819" s="75"/>
      <c r="BV819" s="75"/>
      <c r="BW819" s="75"/>
      <c r="BX819" s="75"/>
      <c r="BY819" s="75"/>
      <c r="BZ819" s="75"/>
      <c r="CA819" s="75"/>
      <c r="CB819" s="75"/>
      <c r="CC819" s="75"/>
      <c r="CD819" s="75"/>
      <c r="CE819" s="75"/>
      <c r="CF819" s="75"/>
      <c r="CG819" s="75"/>
      <c r="CH819" s="75"/>
      <c r="CI819" s="75"/>
      <c r="CJ819" s="75"/>
      <c r="CK819" s="75"/>
      <c r="CL819" s="75"/>
      <c r="CM819" s="75"/>
      <c r="CN819" s="75"/>
      <c r="CO819" s="75"/>
      <c r="CP819" s="75"/>
      <c r="CQ819" s="75"/>
      <c r="CR819" s="75"/>
    </row>
    <row r="820" spans="1:96" s="8" customFormat="1" ht="12.75" customHeight="1">
      <c r="A820" s="16"/>
      <c r="B820" s="16"/>
      <c r="C820" s="63" t="s">
        <v>525</v>
      </c>
      <c r="D820" s="16"/>
      <c r="E820" s="16"/>
      <c r="F820" s="16"/>
      <c r="G820" s="16"/>
      <c r="H820" s="16"/>
      <c r="I820" s="16"/>
      <c r="J820" s="90" t="s">
        <v>516</v>
      </c>
      <c r="K820" s="91"/>
      <c r="L820" s="91"/>
      <c r="M820" s="91"/>
      <c r="N820" s="91"/>
      <c r="O820" s="91"/>
      <c r="P820" s="91"/>
      <c r="Q820" s="91"/>
      <c r="R820" s="91"/>
      <c r="S820" s="91"/>
      <c r="T820" s="91"/>
      <c r="U820" s="91"/>
      <c r="V820" s="92"/>
      <c r="W820" s="1788">
        <v>93146</v>
      </c>
      <c r="X820" s="1789"/>
      <c r="Y820" s="1789"/>
      <c r="Z820" s="1789"/>
      <c r="AA820" s="1789"/>
      <c r="AB820" s="1789"/>
      <c r="AC820" s="1790"/>
      <c r="AD820" s="16"/>
      <c r="AE820" s="16"/>
      <c r="AF820" s="16"/>
      <c r="AG820" s="16"/>
      <c r="AH820" s="16"/>
      <c r="AI820" s="16"/>
      <c r="AJ820" s="16"/>
      <c r="AK820" s="16"/>
      <c r="AL820" s="50"/>
      <c r="AR820" s="30"/>
      <c r="AS820" s="30"/>
      <c r="AT820" s="70"/>
      <c r="AU820" s="70"/>
      <c r="AV820" s="70"/>
      <c r="AW820" s="70"/>
      <c r="AX820" s="70"/>
      <c r="AY820" s="70"/>
      <c r="AZ820" s="70"/>
      <c r="BA820" s="70"/>
      <c r="BB820" s="47" t="s">
        <v>82</v>
      </c>
      <c r="BC820" s="911">
        <v>281848</v>
      </c>
      <c r="BD820" s="911">
        <v>324968</v>
      </c>
      <c r="BE820" s="911">
        <v>392000</v>
      </c>
      <c r="BF820" s="911">
        <v>501760</v>
      </c>
      <c r="BG820" s="911">
        <v>558992</v>
      </c>
      <c r="BH820" s="70"/>
      <c r="BI820" s="47" t="s">
        <v>82</v>
      </c>
      <c r="BJ820" s="911">
        <v>238708</v>
      </c>
      <c r="BK820" s="911">
        <v>275228</v>
      </c>
      <c r="BL820" s="911">
        <v>332000</v>
      </c>
      <c r="BM820" s="911">
        <v>424960</v>
      </c>
      <c r="BN820" s="911">
        <v>473432</v>
      </c>
      <c r="BO820" s="75"/>
      <c r="BP820" s="75"/>
      <c r="BQ820" s="75"/>
      <c r="BR820" s="75"/>
      <c r="BS820" s="75"/>
      <c r="BT820" s="75"/>
      <c r="BU820" s="75"/>
      <c r="BV820" s="75"/>
      <c r="BW820" s="75"/>
      <c r="BX820" s="75"/>
      <c r="BY820" s="75"/>
      <c r="BZ820" s="75"/>
      <c r="CA820" s="75"/>
      <c r="CB820" s="75"/>
      <c r="CC820" s="75"/>
      <c r="CD820" s="75"/>
      <c r="CE820" s="75"/>
      <c r="CF820" s="75"/>
      <c r="CG820" s="75"/>
      <c r="CH820" s="75"/>
      <c r="CI820" s="75"/>
      <c r="CJ820" s="75"/>
      <c r="CK820" s="75"/>
      <c r="CL820" s="75"/>
      <c r="CM820" s="75"/>
      <c r="CN820" s="75"/>
      <c r="CO820" s="75"/>
      <c r="CP820" s="75"/>
      <c r="CQ820" s="75"/>
      <c r="CR820" s="75"/>
    </row>
    <row r="821" spans="1:96" s="8" customFormat="1" ht="12.75" customHeight="1">
      <c r="A821" s="16"/>
      <c r="B821" s="16"/>
      <c r="C821" s="63" t="s">
        <v>961</v>
      </c>
      <c r="D821" s="16"/>
      <c r="E821" s="16"/>
      <c r="F821" s="16"/>
      <c r="G821" s="16"/>
      <c r="H821" s="16"/>
      <c r="I821" s="16"/>
      <c r="J821" s="90" t="s">
        <v>515</v>
      </c>
      <c r="K821" s="91"/>
      <c r="L821" s="91"/>
      <c r="M821" s="91"/>
      <c r="N821" s="91"/>
      <c r="O821" s="91"/>
      <c r="P821" s="91"/>
      <c r="Q821" s="91"/>
      <c r="R821" s="91"/>
      <c r="S821" s="91"/>
      <c r="T821" s="91"/>
      <c r="U821" s="91"/>
      <c r="V821" s="92"/>
      <c r="W821" s="1788">
        <v>81744</v>
      </c>
      <c r="X821" s="1789"/>
      <c r="Y821" s="1789"/>
      <c r="Z821" s="1789"/>
      <c r="AA821" s="1789"/>
      <c r="AB821" s="1789"/>
      <c r="AC821" s="1790"/>
      <c r="AD821" s="16"/>
      <c r="AE821" s="16"/>
      <c r="AF821" s="16"/>
      <c r="AG821" s="16"/>
      <c r="AH821" s="16"/>
      <c r="AI821" s="16"/>
      <c r="AJ821" s="16"/>
      <c r="AK821" s="16"/>
      <c r="AL821" s="281"/>
      <c r="AR821" s="30"/>
      <c r="AS821" s="30"/>
      <c r="AT821" s="70"/>
      <c r="AU821" s="70"/>
      <c r="AV821" s="70"/>
      <c r="AW821" s="70"/>
      <c r="AX821" s="70"/>
      <c r="AY821" s="70"/>
      <c r="AZ821" s="70"/>
      <c r="BA821" s="70"/>
      <c r="BB821" s="47" t="s">
        <v>83</v>
      </c>
      <c r="BC821" s="912">
        <v>261141</v>
      </c>
      <c r="BD821" s="912">
        <v>301093</v>
      </c>
      <c r="BE821" s="912">
        <v>363200</v>
      </c>
      <c r="BF821" s="912">
        <v>464896</v>
      </c>
      <c r="BG821" s="912">
        <v>517923</v>
      </c>
      <c r="BH821" s="70"/>
      <c r="BI821" s="47" t="s">
        <v>83</v>
      </c>
      <c r="BJ821" s="912">
        <v>230655</v>
      </c>
      <c r="BK821" s="912">
        <v>265943</v>
      </c>
      <c r="BL821" s="912">
        <v>320800</v>
      </c>
      <c r="BM821" s="912">
        <v>410624</v>
      </c>
      <c r="BN821" s="912">
        <v>457461</v>
      </c>
      <c r="BO821" s="75"/>
      <c r="BP821" s="75"/>
      <c r="BQ821" s="75"/>
      <c r="BR821" s="75"/>
      <c r="BS821" s="75"/>
      <c r="BT821" s="75"/>
      <c r="BU821" s="75"/>
      <c r="BV821" s="75"/>
      <c r="BW821" s="75"/>
      <c r="BX821" s="75"/>
      <c r="BY821" s="75"/>
      <c r="BZ821" s="75"/>
      <c r="CA821" s="75"/>
      <c r="CB821" s="75"/>
      <c r="CC821" s="75"/>
      <c r="CD821" s="75"/>
      <c r="CE821" s="75"/>
      <c r="CF821" s="75"/>
      <c r="CG821" s="75"/>
      <c r="CH821" s="75"/>
      <c r="CI821" s="75"/>
      <c r="CJ821" s="75"/>
      <c r="CK821" s="75"/>
      <c r="CL821" s="75"/>
      <c r="CM821" s="75"/>
      <c r="CN821" s="75"/>
      <c r="CO821" s="75"/>
      <c r="CP821" s="75"/>
      <c r="CQ821" s="75"/>
      <c r="CR821" s="75"/>
    </row>
    <row r="822" spans="1:96" s="8" customFormat="1" ht="12.75" customHeight="1">
      <c r="A822" s="16"/>
      <c r="B822" s="16"/>
      <c r="C822" s="16"/>
      <c r="D822" s="16"/>
      <c r="E822" s="16"/>
      <c r="F822" s="16"/>
      <c r="G822" s="16"/>
      <c r="H822" s="16"/>
      <c r="I822" s="16"/>
      <c r="J822" s="90" t="s">
        <v>312</v>
      </c>
      <c r="K822" s="91"/>
      <c r="L822" s="91"/>
      <c r="M822" s="1684" t="s">
        <v>2403</v>
      </c>
      <c r="N822" s="1663"/>
      <c r="O822" s="1663"/>
      <c r="P822" s="1663"/>
      <c r="Q822" s="1663"/>
      <c r="R822" s="1663"/>
      <c r="S822" s="1663"/>
      <c r="T822" s="1663"/>
      <c r="U822" s="1663"/>
      <c r="V822" s="1664"/>
      <c r="W822" s="1788">
        <v>64709.299999999996</v>
      </c>
      <c r="X822" s="1789"/>
      <c r="Y822" s="1789"/>
      <c r="Z822" s="1789"/>
      <c r="AA822" s="1789"/>
      <c r="AB822" s="1789"/>
      <c r="AC822" s="1790"/>
      <c r="AD822" s="16"/>
      <c r="AE822" s="16"/>
      <c r="AF822" s="16"/>
      <c r="AG822" s="16"/>
      <c r="AH822" s="16"/>
      <c r="AI822" s="16"/>
      <c r="AJ822" s="16"/>
      <c r="AK822" s="16"/>
      <c r="AL822" s="281"/>
      <c r="AR822" s="30"/>
      <c r="AS822" s="30"/>
      <c r="AT822" s="70"/>
      <c r="AU822" s="70"/>
      <c r="AV822" s="70"/>
      <c r="AW822" s="70"/>
      <c r="AX822" s="70"/>
      <c r="AY822" s="70"/>
      <c r="AZ822" s="70"/>
      <c r="BA822" s="70"/>
      <c r="BB822" s="47" t="s">
        <v>84</v>
      </c>
      <c r="BC822" s="911">
        <v>261141</v>
      </c>
      <c r="BD822" s="911">
        <v>301093</v>
      </c>
      <c r="BE822" s="911">
        <v>363200</v>
      </c>
      <c r="BF822" s="911">
        <v>464896</v>
      </c>
      <c r="BG822" s="911">
        <v>517923</v>
      </c>
      <c r="BH822" s="70"/>
      <c r="BI822" s="47" t="s">
        <v>84</v>
      </c>
      <c r="BJ822" s="911">
        <v>230655</v>
      </c>
      <c r="BK822" s="911">
        <v>265943</v>
      </c>
      <c r="BL822" s="911">
        <v>320800</v>
      </c>
      <c r="BM822" s="911">
        <v>410624</v>
      </c>
      <c r="BN822" s="911">
        <v>457461</v>
      </c>
      <c r="BO822" s="75"/>
      <c r="BP822" s="75"/>
      <c r="BQ822" s="75"/>
      <c r="BR822" s="75"/>
      <c r="BS822" s="75"/>
      <c r="BT822" s="75"/>
      <c r="BU822" s="75"/>
      <c r="BV822" s="75"/>
      <c r="BW822" s="75"/>
      <c r="BX822" s="75"/>
      <c r="BY822" s="75"/>
      <c r="BZ822" s="75"/>
      <c r="CA822" s="75"/>
      <c r="CB822" s="75"/>
      <c r="CC822" s="75"/>
      <c r="CD822" s="75"/>
      <c r="CE822" s="75"/>
      <c r="CF822" s="75"/>
      <c r="CG822" s="75"/>
      <c r="CH822" s="75"/>
      <c r="CI822" s="75"/>
      <c r="CJ822" s="75"/>
      <c r="CK822" s="75"/>
      <c r="CL822" s="75"/>
      <c r="CM822" s="75"/>
      <c r="CN822" s="75"/>
      <c r="CO822" s="75"/>
      <c r="CP822" s="75"/>
      <c r="CQ822" s="75"/>
      <c r="CR822" s="75"/>
    </row>
    <row r="823" spans="1:96" s="8" customFormat="1" ht="12.75" customHeight="1">
      <c r="A823" s="16"/>
      <c r="B823" s="16"/>
      <c r="C823" s="16"/>
      <c r="D823" s="16"/>
      <c r="E823" s="16"/>
      <c r="F823" s="16"/>
      <c r="G823" s="16"/>
      <c r="H823" s="16"/>
      <c r="I823" s="16"/>
      <c r="J823" s="90"/>
      <c r="K823" s="91"/>
      <c r="L823" s="91"/>
      <c r="M823" s="91"/>
      <c r="N823" s="91"/>
      <c r="O823" s="91"/>
      <c r="P823" s="91"/>
      <c r="Q823" s="91"/>
      <c r="R823" s="91"/>
      <c r="S823" s="91"/>
      <c r="T823" s="91"/>
      <c r="U823" s="91"/>
      <c r="V823" s="100" t="s">
        <v>14</v>
      </c>
      <c r="W823" s="1785">
        <f>SUM(W820:AC822)</f>
        <v>239599.3</v>
      </c>
      <c r="X823" s="1786"/>
      <c r="Y823" s="1786"/>
      <c r="Z823" s="1786"/>
      <c r="AA823" s="1786"/>
      <c r="AB823" s="1786"/>
      <c r="AC823" s="1787"/>
      <c r="AD823" s="16"/>
      <c r="AE823" s="16"/>
      <c r="AF823" s="16"/>
      <c r="AG823" s="16"/>
      <c r="AH823" s="16"/>
      <c r="AI823" s="16"/>
      <c r="AJ823" s="16"/>
      <c r="AK823" s="16"/>
      <c r="AL823" s="281"/>
      <c r="AR823" s="30"/>
      <c r="AS823" s="30"/>
      <c r="AT823" s="70"/>
      <c r="AU823" s="70"/>
      <c r="AV823" s="70"/>
      <c r="AW823" s="70"/>
      <c r="AX823" s="70"/>
      <c r="AY823" s="70"/>
      <c r="AZ823" s="70"/>
      <c r="BA823" s="70"/>
      <c r="BB823" s="47" t="s">
        <v>531</v>
      </c>
      <c r="BC823" s="912">
        <v>337642</v>
      </c>
      <c r="BD823" s="912">
        <v>389298</v>
      </c>
      <c r="BE823" s="912">
        <v>469600</v>
      </c>
      <c r="BF823" s="912">
        <v>601088</v>
      </c>
      <c r="BG823" s="912">
        <v>669650</v>
      </c>
      <c r="BH823" s="70"/>
      <c r="BI823" s="47" t="s">
        <v>531</v>
      </c>
      <c r="BJ823" s="912">
        <v>292202</v>
      </c>
      <c r="BK823" s="912">
        <v>336906</v>
      </c>
      <c r="BL823" s="912">
        <v>406400</v>
      </c>
      <c r="BM823" s="912">
        <v>520192</v>
      </c>
      <c r="BN823" s="912">
        <v>579526</v>
      </c>
      <c r="BO823" s="75"/>
      <c r="BP823" s="75"/>
      <c r="BQ823" s="75"/>
      <c r="BR823" s="75"/>
      <c r="BS823" s="75"/>
      <c r="BT823" s="75"/>
      <c r="BU823" s="75"/>
      <c r="BV823" s="75"/>
      <c r="BW823" s="75"/>
      <c r="BX823" s="75"/>
      <c r="BY823" s="75"/>
      <c r="BZ823" s="75"/>
      <c r="CA823" s="75"/>
      <c r="CB823" s="75"/>
      <c r="CC823" s="75"/>
      <c r="CD823" s="75"/>
      <c r="CE823" s="75"/>
      <c r="CF823" s="75"/>
      <c r="CG823" s="75"/>
      <c r="CH823" s="75"/>
      <c r="CI823" s="75"/>
      <c r="CJ823" s="75"/>
      <c r="CK823" s="75"/>
      <c r="CL823" s="75"/>
      <c r="CM823" s="75"/>
      <c r="CN823" s="75"/>
      <c r="CO823" s="75"/>
      <c r="CP823" s="75"/>
      <c r="CQ823" s="75"/>
      <c r="CR823" s="75"/>
    </row>
    <row r="824" spans="1:96" s="8" customFormat="1" ht="12.75" customHeight="1">
      <c r="A824" s="16"/>
      <c r="B824" s="16"/>
      <c r="C824" s="16"/>
      <c r="D824" s="16"/>
      <c r="E824" s="16"/>
      <c r="F824" s="16"/>
      <c r="G824" s="16"/>
      <c r="H824" s="16"/>
      <c r="I824" s="16"/>
      <c r="J824" s="90"/>
      <c r="K824" s="91"/>
      <c r="L824" s="91"/>
      <c r="M824" s="91"/>
      <c r="N824" s="91"/>
      <c r="O824" s="91"/>
      <c r="P824" s="91"/>
      <c r="Q824" s="91"/>
      <c r="R824" s="91"/>
      <c r="S824" s="91"/>
      <c r="T824" s="91"/>
      <c r="U824" s="91"/>
      <c r="V824" s="100" t="s">
        <v>15</v>
      </c>
      <c r="W824" s="1788">
        <v>55100</v>
      </c>
      <c r="X824" s="1789"/>
      <c r="Y824" s="1789"/>
      <c r="Z824" s="1789"/>
      <c r="AA824" s="1789"/>
      <c r="AB824" s="1789"/>
      <c r="AC824" s="1790"/>
      <c r="AD824" s="16"/>
      <c r="AE824" s="16"/>
      <c r="AF824" s="16"/>
      <c r="AG824" s="16"/>
      <c r="AH824" s="16"/>
      <c r="AI824" s="16"/>
      <c r="AJ824" s="16"/>
      <c r="AK824" s="16"/>
      <c r="AL824" s="281"/>
      <c r="AM824" s="66"/>
      <c r="AN824" s="66"/>
      <c r="AO824" s="30"/>
      <c r="AP824" s="30"/>
      <c r="AQ824" s="30"/>
      <c r="AR824" s="30"/>
      <c r="AS824" s="30"/>
      <c r="AT824" s="70"/>
      <c r="AU824" s="70"/>
      <c r="AV824" s="70"/>
      <c r="AW824" s="70"/>
      <c r="AX824" s="70"/>
      <c r="AY824" s="70"/>
      <c r="AZ824" s="70"/>
      <c r="BA824" s="70"/>
      <c r="BB824" s="47" t="s">
        <v>532</v>
      </c>
      <c r="BC824" s="911">
        <v>261141</v>
      </c>
      <c r="BD824" s="911">
        <v>301093</v>
      </c>
      <c r="BE824" s="911">
        <v>363200</v>
      </c>
      <c r="BF824" s="911">
        <v>464896</v>
      </c>
      <c r="BG824" s="911">
        <v>517923</v>
      </c>
      <c r="BH824" s="70"/>
      <c r="BI824" s="47" t="s">
        <v>532</v>
      </c>
      <c r="BJ824" s="911">
        <v>230655</v>
      </c>
      <c r="BK824" s="911">
        <v>265943</v>
      </c>
      <c r="BL824" s="911">
        <v>320800</v>
      </c>
      <c r="BM824" s="911">
        <v>410624</v>
      </c>
      <c r="BN824" s="911">
        <v>457461</v>
      </c>
      <c r="BO824" s="75"/>
      <c r="BP824" s="75"/>
      <c r="BQ824" s="75"/>
      <c r="BR824" s="75"/>
      <c r="BS824" s="75"/>
      <c r="BT824" s="75"/>
      <c r="BU824" s="75"/>
      <c r="BV824" s="75"/>
      <c r="BW824" s="75"/>
      <c r="BX824" s="75"/>
      <c r="BY824" s="75"/>
      <c r="BZ824" s="75"/>
      <c r="CA824" s="75"/>
      <c r="CB824" s="75"/>
      <c r="CC824" s="75"/>
      <c r="CD824" s="75"/>
      <c r="CE824" s="75"/>
      <c r="CF824" s="75"/>
      <c r="CG824" s="75"/>
      <c r="CH824" s="75"/>
      <c r="CI824" s="75"/>
      <c r="CJ824" s="75"/>
      <c r="CK824" s="75"/>
      <c r="CL824" s="75"/>
      <c r="CM824" s="75"/>
      <c r="CN824" s="75"/>
      <c r="CO824" s="75"/>
      <c r="CP824" s="75"/>
      <c r="CQ824" s="75"/>
      <c r="CR824" s="75"/>
    </row>
    <row r="825" spans="1:96" s="8" customFormat="1" ht="12.75" customHeight="1">
      <c r="A825" s="16"/>
      <c r="B825" s="16"/>
      <c r="C825" s="16"/>
      <c r="D825" s="16"/>
      <c r="E825" s="16"/>
      <c r="F825" s="16"/>
      <c r="G825" s="16"/>
      <c r="H825" s="16"/>
      <c r="I825" s="16"/>
      <c r="J825" s="16"/>
      <c r="K825" s="16"/>
      <c r="L825" s="16"/>
      <c r="M825" s="16"/>
      <c r="N825" s="16"/>
      <c r="O825" s="16"/>
      <c r="P825" s="16"/>
      <c r="Q825" s="16"/>
      <c r="R825" s="16"/>
      <c r="S825" s="16"/>
      <c r="T825" s="16"/>
      <c r="U825" s="16"/>
      <c r="V825" s="16"/>
      <c r="W825" s="16"/>
      <c r="X825" s="16"/>
      <c r="Y825" s="16"/>
      <c r="Z825" s="16"/>
      <c r="AA825" s="16"/>
      <c r="AB825" s="16"/>
      <c r="AC825" s="16"/>
      <c r="AD825" s="16"/>
      <c r="AE825" s="16"/>
      <c r="AF825" s="16"/>
      <c r="AG825" s="16"/>
      <c r="AH825" s="16"/>
      <c r="AI825" s="16"/>
      <c r="AJ825" s="16"/>
      <c r="AK825" s="16"/>
      <c r="AL825" s="16"/>
      <c r="AM825" s="66"/>
      <c r="AN825" s="66"/>
      <c r="AO825" s="30"/>
      <c r="AP825" s="30"/>
      <c r="AQ825" s="30"/>
      <c r="AR825" s="30"/>
      <c r="AS825" s="30"/>
      <c r="AT825" s="70"/>
      <c r="AU825" s="70"/>
      <c r="AV825" s="70"/>
      <c r="AW825" s="70"/>
      <c r="AX825" s="70"/>
      <c r="AY825" s="70"/>
      <c r="AZ825" s="70"/>
      <c r="BA825" s="70"/>
      <c r="BB825" s="47" t="s">
        <v>533</v>
      </c>
      <c r="BC825" s="912">
        <v>261141</v>
      </c>
      <c r="BD825" s="912">
        <v>301093</v>
      </c>
      <c r="BE825" s="912">
        <v>363200</v>
      </c>
      <c r="BF825" s="912">
        <v>464896</v>
      </c>
      <c r="BG825" s="912">
        <v>517923</v>
      </c>
      <c r="BH825" s="70"/>
      <c r="BI825" s="47" t="s">
        <v>533</v>
      </c>
      <c r="BJ825" s="912">
        <v>230655</v>
      </c>
      <c r="BK825" s="912">
        <v>265943</v>
      </c>
      <c r="BL825" s="912">
        <v>320800</v>
      </c>
      <c r="BM825" s="912">
        <v>410624</v>
      </c>
      <c r="BN825" s="912">
        <v>457461</v>
      </c>
      <c r="BO825" s="75"/>
      <c r="BP825" s="75"/>
      <c r="BQ825" s="75"/>
      <c r="BR825" s="75"/>
      <c r="BS825" s="75"/>
      <c r="BT825" s="75"/>
      <c r="BU825" s="75"/>
      <c r="BV825" s="75"/>
      <c r="BW825" s="75"/>
      <c r="BX825" s="75"/>
      <c r="BY825" s="75"/>
      <c r="BZ825" s="75"/>
      <c r="CA825" s="75"/>
      <c r="CB825" s="75"/>
      <c r="CC825" s="75"/>
      <c r="CD825" s="75"/>
      <c r="CE825" s="75"/>
      <c r="CF825" s="75"/>
      <c r="CG825" s="75"/>
      <c r="CH825" s="75"/>
      <c r="CI825" s="75"/>
      <c r="CJ825" s="75"/>
      <c r="CK825" s="75"/>
      <c r="CL825" s="75"/>
      <c r="CM825" s="75"/>
      <c r="CN825" s="75"/>
      <c r="CO825" s="75"/>
      <c r="CP825" s="75"/>
      <c r="CQ825" s="75"/>
      <c r="CR825" s="75"/>
    </row>
    <row r="826" spans="1:96" s="8" customFormat="1" ht="12.75" customHeight="1">
      <c r="A826" s="16"/>
      <c r="B826" s="16"/>
      <c r="C826" s="63" t="s">
        <v>60</v>
      </c>
      <c r="D826" s="16"/>
      <c r="E826" s="16"/>
      <c r="F826" s="16"/>
      <c r="G826" s="16"/>
      <c r="H826" s="16"/>
      <c r="I826" s="16"/>
      <c r="J826" s="90" t="s">
        <v>800</v>
      </c>
      <c r="K826" s="91"/>
      <c r="L826" s="91"/>
      <c r="M826" s="91"/>
      <c r="N826" s="91"/>
      <c r="O826" s="91"/>
      <c r="P826" s="91"/>
      <c r="Q826" s="91"/>
      <c r="R826" s="91"/>
      <c r="S826" s="91"/>
      <c r="T826" s="91"/>
      <c r="U826" s="91"/>
      <c r="V826" s="92"/>
      <c r="W826" s="1715">
        <v>11600</v>
      </c>
      <c r="X826" s="1715"/>
      <c r="Y826" s="1715"/>
      <c r="Z826" s="1715"/>
      <c r="AA826" s="1715"/>
      <c r="AB826" s="1715"/>
      <c r="AC826" s="1715"/>
      <c r="AD826" s="16"/>
      <c r="AE826" s="16"/>
      <c r="AF826" s="16"/>
      <c r="AG826" s="16"/>
      <c r="AH826" s="16"/>
      <c r="AI826" s="16"/>
      <c r="AJ826" s="16"/>
      <c r="AK826" s="16"/>
      <c r="AL826" s="16"/>
      <c r="AM826" s="66"/>
      <c r="AN826" s="66"/>
      <c r="AO826" s="30"/>
      <c r="AP826" s="30"/>
      <c r="AQ826" s="30"/>
      <c r="AR826" s="30"/>
      <c r="AS826" s="30"/>
      <c r="AT826" s="70"/>
      <c r="AU826" s="70"/>
      <c r="AV826" s="70"/>
      <c r="AW826" s="70"/>
      <c r="AX826" s="70"/>
      <c r="AY826" s="70"/>
      <c r="AZ826" s="70"/>
      <c r="BA826" s="70"/>
      <c r="BB826" s="47" t="s">
        <v>535</v>
      </c>
      <c r="BC826" s="911">
        <v>261141</v>
      </c>
      <c r="BD826" s="911">
        <v>301093</v>
      </c>
      <c r="BE826" s="911">
        <v>363200</v>
      </c>
      <c r="BF826" s="911">
        <v>464896</v>
      </c>
      <c r="BG826" s="911">
        <v>517923</v>
      </c>
      <c r="BH826" s="70"/>
      <c r="BI826" s="47" t="s">
        <v>535</v>
      </c>
      <c r="BJ826" s="911">
        <v>230655</v>
      </c>
      <c r="BK826" s="911">
        <v>265943</v>
      </c>
      <c r="BL826" s="911">
        <v>320800</v>
      </c>
      <c r="BM826" s="911">
        <v>410624</v>
      </c>
      <c r="BN826" s="911">
        <v>457461</v>
      </c>
      <c r="BO826" s="75"/>
      <c r="BP826" s="75"/>
      <c r="BQ826" s="75"/>
      <c r="BR826" s="75"/>
      <c r="BS826" s="75"/>
      <c r="BT826" s="75"/>
      <c r="BU826" s="75"/>
      <c r="BV826" s="75"/>
      <c r="BW826" s="75"/>
      <c r="BX826" s="75"/>
      <c r="BY826" s="75"/>
      <c r="BZ826" s="75"/>
      <c r="CA826" s="75"/>
      <c r="CB826" s="75"/>
      <c r="CC826" s="75"/>
      <c r="CD826" s="75"/>
      <c r="CE826" s="75"/>
      <c r="CF826" s="75"/>
      <c r="CG826" s="75"/>
      <c r="CH826" s="75"/>
      <c r="CI826" s="75"/>
      <c r="CJ826" s="75"/>
      <c r="CK826" s="75"/>
      <c r="CL826" s="75"/>
      <c r="CM826" s="75"/>
      <c r="CN826" s="75"/>
      <c r="CO826" s="75"/>
      <c r="CP826" s="75"/>
      <c r="CQ826" s="75"/>
      <c r="CR826" s="75"/>
    </row>
    <row r="827" spans="1:96" s="8" customFormat="1" ht="12.75" customHeight="1">
      <c r="A827" s="16"/>
      <c r="B827" s="16"/>
      <c r="C827" s="16"/>
      <c r="D827" s="16"/>
      <c r="E827" s="16"/>
      <c r="F827" s="16"/>
      <c r="G827" s="16"/>
      <c r="H827" s="16"/>
      <c r="I827" s="16"/>
      <c r="J827" s="90" t="s">
        <v>696</v>
      </c>
      <c r="K827" s="91"/>
      <c r="L827" s="91"/>
      <c r="M827" s="91"/>
      <c r="N827" s="91"/>
      <c r="O827" s="91"/>
      <c r="P827" s="91"/>
      <c r="Q827" s="91"/>
      <c r="R827" s="91"/>
      <c r="S827" s="91"/>
      <c r="T827" s="91"/>
      <c r="U827" s="91"/>
      <c r="V827" s="92"/>
      <c r="W827" s="1715">
        <v>18676</v>
      </c>
      <c r="X827" s="1715"/>
      <c r="Y827" s="1715"/>
      <c r="Z827" s="1715"/>
      <c r="AA827" s="1715"/>
      <c r="AB827" s="1715"/>
      <c r="AC827" s="1715"/>
      <c r="AD827" s="16"/>
      <c r="AE827" s="16"/>
      <c r="AF827" s="16"/>
      <c r="AG827" s="16"/>
      <c r="AH827" s="16"/>
      <c r="AI827" s="16"/>
      <c r="AJ827" s="16"/>
      <c r="AK827" s="16"/>
      <c r="AL827" s="16"/>
      <c r="AM827" s="66"/>
      <c r="AN827" s="66"/>
      <c r="AO827" s="30"/>
      <c r="AP827" s="30"/>
      <c r="AQ827" s="30"/>
      <c r="AR827" s="30"/>
      <c r="AS827" s="30"/>
      <c r="AT827" s="70"/>
      <c r="AU827" s="70"/>
      <c r="AV827" s="70"/>
      <c r="AW827" s="70"/>
      <c r="AX827" s="70"/>
      <c r="AY827" s="70"/>
      <c r="AZ827" s="70"/>
      <c r="BA827" s="70"/>
      <c r="BB827" s="47" t="s">
        <v>538</v>
      </c>
      <c r="BC827" s="912">
        <v>261141</v>
      </c>
      <c r="BD827" s="912">
        <v>301093</v>
      </c>
      <c r="BE827" s="912">
        <v>363200</v>
      </c>
      <c r="BF827" s="912">
        <v>464896</v>
      </c>
      <c r="BG827" s="912">
        <v>517923</v>
      </c>
      <c r="BH827" s="70"/>
      <c r="BI827" s="47" t="s">
        <v>538</v>
      </c>
      <c r="BJ827" s="912">
        <v>230655</v>
      </c>
      <c r="BK827" s="912">
        <v>265943</v>
      </c>
      <c r="BL827" s="912">
        <v>320800</v>
      </c>
      <c r="BM827" s="912">
        <v>410624</v>
      </c>
      <c r="BN827" s="912">
        <v>457461</v>
      </c>
      <c r="BO827" s="75"/>
      <c r="BP827" s="75"/>
      <c r="BQ827" s="75"/>
      <c r="BR827" s="75"/>
      <c r="BS827" s="75"/>
      <c r="BT827" s="75"/>
      <c r="BU827" s="75"/>
      <c r="BV827" s="75"/>
      <c r="BW827" s="75"/>
      <c r="BX827" s="75"/>
      <c r="BY827" s="75"/>
      <c r="BZ827" s="75"/>
      <c r="CA827" s="75"/>
      <c r="CB827" s="75"/>
      <c r="CC827" s="75"/>
      <c r="CD827" s="75"/>
      <c r="CE827" s="75"/>
      <c r="CF827" s="75"/>
      <c r="CG827" s="75"/>
      <c r="CH827" s="75"/>
      <c r="CI827" s="75"/>
      <c r="CJ827" s="75"/>
      <c r="CK827" s="75"/>
      <c r="CL827" s="75"/>
      <c r="CM827" s="75"/>
      <c r="CN827" s="75"/>
      <c r="CO827" s="75"/>
      <c r="CP827" s="75"/>
      <c r="CQ827" s="75"/>
      <c r="CR827" s="75"/>
    </row>
    <row r="828" spans="1:96" s="8" customFormat="1" ht="12.75" customHeight="1">
      <c r="A828" s="16"/>
      <c r="B828" s="16"/>
      <c r="C828" s="16"/>
      <c r="D828" s="16"/>
      <c r="E828" s="16"/>
      <c r="F828" s="16"/>
      <c r="G828" s="16"/>
      <c r="H828" s="16"/>
      <c r="I828" s="16"/>
      <c r="J828" s="90" t="s">
        <v>695</v>
      </c>
      <c r="K828" s="91"/>
      <c r="L828" s="91"/>
      <c r="M828" s="91"/>
      <c r="N828" s="91"/>
      <c r="O828" s="91"/>
      <c r="P828" s="91"/>
      <c r="Q828" s="91"/>
      <c r="R828" s="91"/>
      <c r="S828" s="91"/>
      <c r="T828" s="91"/>
      <c r="U828" s="91"/>
      <c r="V828" s="92"/>
      <c r="W828" s="1715">
        <v>25056</v>
      </c>
      <c r="X828" s="1715"/>
      <c r="Y828" s="1715"/>
      <c r="Z828" s="1715"/>
      <c r="AA828" s="1715"/>
      <c r="AB828" s="1715"/>
      <c r="AC828" s="1715"/>
      <c r="AD828" s="16"/>
      <c r="AE828" s="16"/>
      <c r="AF828" s="16"/>
      <c r="AG828" s="16"/>
      <c r="AH828" s="16"/>
      <c r="AI828" s="16"/>
      <c r="AJ828" s="16"/>
      <c r="AK828" s="16"/>
      <c r="AL828" s="16"/>
      <c r="AM828" s="66"/>
      <c r="AN828" s="66"/>
      <c r="AO828" s="30"/>
      <c r="AP828" s="30"/>
      <c r="AQ828" s="30"/>
      <c r="AR828" s="30"/>
      <c r="AS828" s="30"/>
      <c r="AT828" s="70"/>
      <c r="AU828" s="70"/>
      <c r="AV828" s="70"/>
      <c r="AW828" s="70"/>
      <c r="AX828" s="70"/>
      <c r="AY828" s="70"/>
      <c r="AZ828" s="70"/>
      <c r="BA828" s="70"/>
      <c r="BB828" s="47" t="s">
        <v>539</v>
      </c>
      <c r="BC828" s="911">
        <v>261141</v>
      </c>
      <c r="BD828" s="911">
        <v>301093</v>
      </c>
      <c r="BE828" s="911">
        <v>363200</v>
      </c>
      <c r="BF828" s="911">
        <v>464896</v>
      </c>
      <c r="BG828" s="911">
        <v>517923</v>
      </c>
      <c r="BH828" s="70"/>
      <c r="BI828" s="47" t="s">
        <v>539</v>
      </c>
      <c r="BJ828" s="911">
        <v>230655</v>
      </c>
      <c r="BK828" s="911">
        <v>265943</v>
      </c>
      <c r="BL828" s="911">
        <v>320800</v>
      </c>
      <c r="BM828" s="911">
        <v>410624</v>
      </c>
      <c r="BN828" s="911">
        <v>457461</v>
      </c>
      <c r="BO828" s="75"/>
      <c r="BP828" s="75"/>
      <c r="BQ828" s="75"/>
      <c r="BR828" s="75"/>
      <c r="BS828" s="75"/>
      <c r="BT828" s="75"/>
      <c r="BU828" s="75"/>
      <c r="BV828" s="75"/>
      <c r="BW828" s="75"/>
      <c r="BX828" s="75"/>
      <c r="BY828" s="75"/>
      <c r="BZ828" s="75"/>
      <c r="CA828" s="75"/>
      <c r="CB828" s="75"/>
      <c r="CC828" s="75"/>
      <c r="CD828" s="75"/>
      <c r="CE828" s="75"/>
      <c r="CF828" s="75"/>
      <c r="CG828" s="75"/>
      <c r="CH828" s="75"/>
      <c r="CI828" s="75"/>
      <c r="CJ828" s="75"/>
      <c r="CK828" s="75"/>
      <c r="CL828" s="75"/>
      <c r="CM828" s="75"/>
      <c r="CN828" s="75"/>
      <c r="CO828" s="75"/>
      <c r="CP828" s="75"/>
      <c r="CQ828" s="75"/>
      <c r="CR828" s="75"/>
    </row>
    <row r="829" spans="1:96" s="8" customFormat="1" ht="12.75" customHeight="1">
      <c r="A829" s="16"/>
      <c r="B829" s="16"/>
      <c r="C829" s="16"/>
      <c r="D829" s="16"/>
      <c r="E829" s="16"/>
      <c r="F829" s="16"/>
      <c r="G829" s="16"/>
      <c r="H829" s="16"/>
      <c r="I829" s="16"/>
      <c r="J829" s="90" t="s">
        <v>694</v>
      </c>
      <c r="K829" s="91"/>
      <c r="L829" s="91"/>
      <c r="M829" s="91"/>
      <c r="N829" s="91"/>
      <c r="O829" s="91"/>
      <c r="P829" s="91"/>
      <c r="Q829" s="91"/>
      <c r="R829" s="91"/>
      <c r="S829" s="91"/>
      <c r="T829" s="91"/>
      <c r="U829" s="91"/>
      <c r="V829" s="92"/>
      <c r="W829" s="1715">
        <v>4060</v>
      </c>
      <c r="X829" s="1715"/>
      <c r="Y829" s="1715"/>
      <c r="Z829" s="1715"/>
      <c r="AA829" s="1715"/>
      <c r="AB829" s="1715"/>
      <c r="AC829" s="1715"/>
      <c r="AD829" s="16"/>
      <c r="AE829" s="16"/>
      <c r="AF829" s="16"/>
      <c r="AG829" s="16"/>
      <c r="AH829" s="16"/>
      <c r="AI829" s="16"/>
      <c r="AJ829" s="16"/>
      <c r="AK829" s="16"/>
      <c r="AL829" s="16"/>
      <c r="AM829" s="66"/>
      <c r="AN829" s="66"/>
      <c r="AO829" s="30"/>
      <c r="AP829" s="30"/>
      <c r="AQ829" s="30"/>
      <c r="AR829" s="30"/>
      <c r="AS829" s="30"/>
      <c r="AT829" s="70"/>
      <c r="AU829" s="70"/>
      <c r="AV829" s="70"/>
      <c r="AW829" s="70"/>
      <c r="AX829" s="70"/>
      <c r="AY829" s="70"/>
      <c r="AZ829" s="70"/>
      <c r="BA829" s="70"/>
      <c r="BB829" s="47" t="s">
        <v>541</v>
      </c>
      <c r="BC829" s="912">
        <v>261141</v>
      </c>
      <c r="BD829" s="912">
        <v>301093</v>
      </c>
      <c r="BE829" s="912">
        <v>363200</v>
      </c>
      <c r="BF829" s="912">
        <v>464896</v>
      </c>
      <c r="BG829" s="912">
        <v>517923</v>
      </c>
      <c r="BH829" s="70"/>
      <c r="BI829" s="47" t="s">
        <v>541</v>
      </c>
      <c r="BJ829" s="912">
        <v>230655</v>
      </c>
      <c r="BK829" s="912">
        <v>265943</v>
      </c>
      <c r="BL829" s="912">
        <v>320800</v>
      </c>
      <c r="BM829" s="912">
        <v>410624</v>
      </c>
      <c r="BN829" s="912">
        <v>457461</v>
      </c>
      <c r="BO829" s="75"/>
      <c r="BP829" s="75"/>
      <c r="BQ829" s="75"/>
      <c r="BR829" s="75"/>
      <c r="BS829" s="75"/>
      <c r="BT829" s="75"/>
      <c r="BU829" s="75"/>
      <c r="BV829" s="75"/>
      <c r="BW829" s="75"/>
      <c r="BX829" s="75"/>
      <c r="BY829" s="75"/>
      <c r="BZ829" s="75"/>
      <c r="CA829" s="75"/>
      <c r="CB829" s="75"/>
      <c r="CC829" s="75"/>
      <c r="CD829" s="75"/>
      <c r="CE829" s="75"/>
      <c r="CF829" s="75"/>
      <c r="CG829" s="75"/>
      <c r="CH829" s="75"/>
      <c r="CI829" s="75"/>
      <c r="CJ829" s="75"/>
      <c r="CK829" s="75"/>
      <c r="CL829" s="75"/>
      <c r="CM829" s="75"/>
      <c r="CN829" s="75"/>
      <c r="CO829" s="75"/>
      <c r="CP829" s="75"/>
      <c r="CQ829" s="75"/>
      <c r="CR829" s="75"/>
    </row>
    <row r="830" spans="1:96" s="8" customFormat="1" ht="12.75" customHeight="1">
      <c r="A830" s="16"/>
      <c r="B830" s="16"/>
      <c r="C830" s="16"/>
      <c r="D830" s="16"/>
      <c r="E830" s="16"/>
      <c r="F830" s="16"/>
      <c r="G830" s="16"/>
      <c r="H830" s="16"/>
      <c r="I830" s="16"/>
      <c r="J830" s="90" t="s">
        <v>693</v>
      </c>
      <c r="K830" s="91"/>
      <c r="L830" s="91"/>
      <c r="M830" s="91"/>
      <c r="N830" s="91"/>
      <c r="O830" s="91"/>
      <c r="P830" s="91"/>
      <c r="Q830" s="91"/>
      <c r="R830" s="91"/>
      <c r="S830" s="91"/>
      <c r="T830" s="91"/>
      <c r="U830" s="91"/>
      <c r="V830" s="92"/>
      <c r="W830" s="1715">
        <v>13920</v>
      </c>
      <c r="X830" s="1715"/>
      <c r="Y830" s="1715"/>
      <c r="Z830" s="1715"/>
      <c r="AA830" s="1715"/>
      <c r="AB830" s="1715"/>
      <c r="AC830" s="1715"/>
      <c r="AD830" s="16"/>
      <c r="AE830" s="16"/>
      <c r="AF830" s="16"/>
      <c r="AG830" s="16"/>
      <c r="AH830" s="16"/>
      <c r="AI830" s="16"/>
      <c r="AJ830" s="16"/>
      <c r="AK830" s="16"/>
      <c r="AL830" s="16"/>
      <c r="AM830" s="66"/>
      <c r="AN830" s="66"/>
      <c r="AO830" s="30"/>
      <c r="AP830" s="30"/>
      <c r="AQ830" s="30"/>
      <c r="AR830" s="30"/>
      <c r="AS830" s="30"/>
      <c r="AT830" s="70"/>
      <c r="AU830" s="70"/>
      <c r="AV830" s="70"/>
      <c r="AW830" s="70"/>
      <c r="AX830" s="70"/>
      <c r="AY830" s="70"/>
      <c r="AZ830" s="70"/>
      <c r="BA830" s="70"/>
      <c r="BB830" s="47" t="s">
        <v>542</v>
      </c>
      <c r="BC830" s="911">
        <v>261141</v>
      </c>
      <c r="BD830" s="911">
        <v>301093</v>
      </c>
      <c r="BE830" s="911">
        <v>363200</v>
      </c>
      <c r="BF830" s="911">
        <v>464896</v>
      </c>
      <c r="BG830" s="911">
        <v>517923</v>
      </c>
      <c r="BH830" s="70"/>
      <c r="BI830" s="47" t="s">
        <v>542</v>
      </c>
      <c r="BJ830" s="911">
        <v>230655</v>
      </c>
      <c r="BK830" s="911">
        <v>265943</v>
      </c>
      <c r="BL830" s="911">
        <v>320800</v>
      </c>
      <c r="BM830" s="911">
        <v>410624</v>
      </c>
      <c r="BN830" s="911">
        <v>457461</v>
      </c>
      <c r="BO830" s="75"/>
      <c r="BP830" s="75"/>
      <c r="BQ830" s="75"/>
      <c r="BR830" s="75"/>
      <c r="BS830" s="75"/>
      <c r="BT830" s="75"/>
      <c r="BU830" s="75"/>
      <c r="BV830" s="75"/>
      <c r="BW830" s="75"/>
      <c r="BX830" s="75"/>
      <c r="BY830" s="75"/>
      <c r="BZ830" s="75"/>
      <c r="CA830" s="75"/>
      <c r="CB830" s="75"/>
      <c r="CC830" s="75"/>
      <c r="CD830" s="75"/>
      <c r="CE830" s="75"/>
      <c r="CF830" s="75"/>
      <c r="CG830" s="75"/>
      <c r="CH830" s="75"/>
      <c r="CI830" s="75"/>
      <c r="CJ830" s="75"/>
      <c r="CK830" s="75"/>
      <c r="CL830" s="75"/>
      <c r="CM830" s="75"/>
      <c r="CN830" s="75"/>
      <c r="CO830" s="75"/>
      <c r="CP830" s="75"/>
      <c r="CQ830" s="75"/>
      <c r="CR830" s="75"/>
    </row>
    <row r="831" spans="1:96" s="8" customFormat="1" ht="12.75" customHeight="1">
      <c r="A831" s="16"/>
      <c r="B831" s="16"/>
      <c r="C831" s="16"/>
      <c r="D831" s="16"/>
      <c r="E831" s="16"/>
      <c r="F831" s="16"/>
      <c r="G831" s="16"/>
      <c r="H831" s="16"/>
      <c r="I831" s="16"/>
      <c r="J831" s="90" t="s">
        <v>692</v>
      </c>
      <c r="K831" s="91"/>
      <c r="L831" s="91"/>
      <c r="M831" s="91"/>
      <c r="N831" s="91"/>
      <c r="O831" s="91"/>
      <c r="P831" s="91"/>
      <c r="Q831" s="91"/>
      <c r="R831" s="91"/>
      <c r="S831" s="91"/>
      <c r="T831" s="91"/>
      <c r="U831" s="91"/>
      <c r="V831" s="92"/>
      <c r="W831" s="1715">
        <v>10000</v>
      </c>
      <c r="X831" s="1715"/>
      <c r="Y831" s="1715"/>
      <c r="Z831" s="1715"/>
      <c r="AA831" s="1715"/>
      <c r="AB831" s="1715"/>
      <c r="AC831" s="1715"/>
      <c r="AD831" s="16"/>
      <c r="AE831" s="16"/>
      <c r="AF831" s="16"/>
      <c r="AG831" s="16"/>
      <c r="AH831" s="16"/>
      <c r="AI831" s="16"/>
      <c r="AJ831" s="16"/>
      <c r="AK831" s="16"/>
      <c r="AL831" s="16"/>
      <c r="AM831" s="66"/>
      <c r="AN831" s="66"/>
      <c r="AO831" s="30"/>
      <c r="AP831" s="30"/>
      <c r="AQ831" s="30"/>
      <c r="AR831" s="30"/>
      <c r="AS831" s="30"/>
      <c r="AT831" s="70"/>
      <c r="AU831" s="70"/>
      <c r="AV831" s="70"/>
      <c r="AW831" s="70"/>
      <c r="AX831" s="70"/>
      <c r="AY831" s="70"/>
      <c r="AZ831" s="70"/>
      <c r="BA831" s="70"/>
      <c r="BB831" s="47" t="s">
        <v>543</v>
      </c>
      <c r="BC831" s="912">
        <v>261141</v>
      </c>
      <c r="BD831" s="912">
        <v>301093</v>
      </c>
      <c r="BE831" s="912">
        <v>363200</v>
      </c>
      <c r="BF831" s="912">
        <v>464896</v>
      </c>
      <c r="BG831" s="912">
        <v>517923</v>
      </c>
      <c r="BH831" s="70"/>
      <c r="BI831" s="47" t="s">
        <v>543</v>
      </c>
      <c r="BJ831" s="912">
        <v>230655</v>
      </c>
      <c r="BK831" s="912">
        <v>265943</v>
      </c>
      <c r="BL831" s="912">
        <v>320800</v>
      </c>
      <c r="BM831" s="912">
        <v>410624</v>
      </c>
      <c r="BN831" s="912">
        <v>457461</v>
      </c>
      <c r="BO831" s="75"/>
      <c r="BP831" s="75"/>
      <c r="BQ831" s="75"/>
      <c r="BR831" s="75"/>
      <c r="BS831" s="75"/>
      <c r="BT831" s="75"/>
      <c r="BU831" s="75"/>
      <c r="BV831" s="75"/>
      <c r="BW831" s="75"/>
      <c r="BX831" s="75"/>
      <c r="BY831" s="75"/>
      <c r="BZ831" s="75"/>
      <c r="CA831" s="75"/>
      <c r="CB831" s="75"/>
      <c r="CC831" s="75"/>
      <c r="CD831" s="75"/>
      <c r="CE831" s="75"/>
      <c r="CF831" s="75"/>
      <c r="CG831" s="75"/>
      <c r="CH831" s="75"/>
      <c r="CI831" s="75"/>
      <c r="CJ831" s="75"/>
      <c r="CK831" s="75"/>
      <c r="CL831" s="75"/>
      <c r="CM831" s="75"/>
      <c r="CN831" s="75"/>
      <c r="CO831" s="75"/>
      <c r="CP831" s="75"/>
      <c r="CQ831" s="75"/>
      <c r="CR831" s="75"/>
    </row>
    <row r="832" spans="1:96" ht="14.25">
      <c r="J832" s="90" t="s">
        <v>312</v>
      </c>
      <c r="K832" s="91"/>
      <c r="L832" s="91"/>
      <c r="M832" s="1684" t="s">
        <v>2404</v>
      </c>
      <c r="N832" s="1663"/>
      <c r="O832" s="1663"/>
      <c r="P832" s="1663"/>
      <c r="Q832" s="1663"/>
      <c r="R832" s="1663"/>
      <c r="S832" s="1663"/>
      <c r="T832" s="1663"/>
      <c r="U832" s="1663"/>
      <c r="V832" s="1664"/>
      <c r="W832" s="1715">
        <v>7540</v>
      </c>
      <c r="X832" s="1715"/>
      <c r="Y832" s="1715"/>
      <c r="Z832" s="1715"/>
      <c r="AA832" s="1715"/>
      <c r="AB832" s="1715"/>
      <c r="AC832" s="1715"/>
      <c r="AM832" s="72"/>
      <c r="AN832" s="72"/>
      <c r="AO832" s="72"/>
      <c r="AP832" s="72"/>
      <c r="AQ832" s="72"/>
      <c r="AR832" s="72"/>
      <c r="AS832" s="72"/>
      <c r="AT832" s="72"/>
      <c r="AU832" s="72"/>
      <c r="AV832" s="72"/>
      <c r="AW832" s="72"/>
      <c r="AX832" s="72"/>
      <c r="AY832" s="72"/>
      <c r="AZ832" s="72"/>
      <c r="BA832" s="72"/>
      <c r="BB832" s="47" t="s">
        <v>545</v>
      </c>
      <c r="BC832" s="911">
        <v>261141</v>
      </c>
      <c r="BD832" s="911">
        <v>301093</v>
      </c>
      <c r="BE832" s="911">
        <v>363200</v>
      </c>
      <c r="BF832" s="911">
        <v>464896</v>
      </c>
      <c r="BG832" s="911">
        <v>517923</v>
      </c>
      <c r="BH832" s="70"/>
      <c r="BI832" s="47" t="s">
        <v>545</v>
      </c>
      <c r="BJ832" s="911">
        <v>230655</v>
      </c>
      <c r="BK832" s="911">
        <v>265943</v>
      </c>
      <c r="BL832" s="911">
        <v>320800</v>
      </c>
      <c r="BM832" s="911">
        <v>410624</v>
      </c>
      <c r="BN832" s="911">
        <v>457461</v>
      </c>
      <c r="BO832" s="72"/>
      <c r="BP832" s="72"/>
      <c r="BQ832" s="72"/>
      <c r="BR832" s="72"/>
      <c r="BS832" s="72"/>
      <c r="BT832" s="72"/>
      <c r="BU832" s="72"/>
      <c r="BV832" s="72"/>
      <c r="BW832" s="72"/>
      <c r="BX832" s="72"/>
      <c r="BY832" s="72"/>
      <c r="BZ832" s="72"/>
      <c r="CA832" s="72"/>
      <c r="CB832" s="72"/>
      <c r="CC832" s="72"/>
      <c r="CD832" s="72"/>
      <c r="CE832" s="72"/>
      <c r="CF832" s="72"/>
      <c r="CG832" s="72"/>
      <c r="CH832" s="72"/>
      <c r="CI832" s="72"/>
      <c r="CJ832" s="72"/>
      <c r="CK832" s="72"/>
      <c r="CL832" s="72"/>
      <c r="CM832" s="72"/>
      <c r="CN832" s="72"/>
      <c r="CO832" s="72"/>
      <c r="CP832" s="72"/>
      <c r="CQ832" s="72"/>
      <c r="CR832" s="72"/>
    </row>
    <row r="833" spans="1:96" ht="14.25">
      <c r="J833" s="90"/>
      <c r="K833" s="91"/>
      <c r="L833" s="91"/>
      <c r="M833" s="91"/>
      <c r="N833" s="91"/>
      <c r="O833" s="91"/>
      <c r="P833" s="91"/>
      <c r="Q833" s="91"/>
      <c r="R833" s="91"/>
      <c r="S833" s="91"/>
      <c r="T833" s="91"/>
      <c r="U833" s="91"/>
      <c r="V833" s="100" t="s">
        <v>16</v>
      </c>
      <c r="W833" s="1653">
        <f>SUM(W826:AC832)</f>
        <v>90852</v>
      </c>
      <c r="X833" s="1653"/>
      <c r="Y833" s="1653"/>
      <c r="Z833" s="1653"/>
      <c r="AA833" s="1653"/>
      <c r="AB833" s="1653"/>
      <c r="AC833" s="1653"/>
      <c r="AM833" s="72"/>
      <c r="AN833" s="72"/>
      <c r="AO833" s="72"/>
      <c r="AP833" s="72"/>
      <c r="AQ833" s="72"/>
      <c r="AR833" s="72"/>
      <c r="AS833" s="72"/>
      <c r="AT833" s="72"/>
      <c r="AU833" s="72"/>
      <c r="AV833" s="72"/>
      <c r="AW833" s="72"/>
      <c r="AX833" s="72"/>
      <c r="AY833" s="72"/>
      <c r="AZ833" s="72"/>
      <c r="BA833" s="72"/>
      <c r="BB833" s="47" t="s">
        <v>546</v>
      </c>
      <c r="BC833" s="912">
        <v>261141</v>
      </c>
      <c r="BD833" s="912">
        <v>301093</v>
      </c>
      <c r="BE833" s="912">
        <v>363200</v>
      </c>
      <c r="BF833" s="912">
        <v>464896</v>
      </c>
      <c r="BG833" s="912">
        <v>517923</v>
      </c>
      <c r="BH833" s="70"/>
      <c r="BI833" s="47" t="s">
        <v>546</v>
      </c>
      <c r="BJ833" s="912">
        <v>230655</v>
      </c>
      <c r="BK833" s="912">
        <v>265943</v>
      </c>
      <c r="BL833" s="912">
        <v>320800</v>
      </c>
      <c r="BM833" s="912">
        <v>410624</v>
      </c>
      <c r="BN833" s="912">
        <v>457461</v>
      </c>
      <c r="BO833" s="72"/>
      <c r="BP833" s="72"/>
      <c r="BQ833" s="72"/>
      <c r="BR833" s="72"/>
      <c r="BS833" s="72"/>
      <c r="BT833" s="72"/>
      <c r="BU833" s="72"/>
      <c r="BV833" s="72"/>
      <c r="BW833" s="72"/>
      <c r="BX833" s="72"/>
      <c r="BY833" s="72"/>
      <c r="BZ833" s="72"/>
      <c r="CA833" s="72"/>
      <c r="CB833" s="72"/>
      <c r="CC833" s="72"/>
      <c r="CD833" s="72"/>
      <c r="CE833" s="72"/>
      <c r="CF833" s="72"/>
      <c r="CG833" s="72"/>
      <c r="CH833" s="72"/>
      <c r="CI833" s="72"/>
      <c r="CJ833" s="72"/>
      <c r="CK833" s="72"/>
      <c r="CL833" s="72"/>
      <c r="CM833" s="72"/>
      <c r="CN833" s="72"/>
      <c r="CO833" s="72"/>
      <c r="CP833" s="72"/>
      <c r="CQ833" s="72"/>
      <c r="CR833" s="72"/>
    </row>
    <row r="834" spans="1:96" ht="14.25">
      <c r="AM834" s="72"/>
      <c r="AN834" s="72"/>
      <c r="AO834" s="72"/>
      <c r="AP834" s="72"/>
      <c r="AQ834" s="72"/>
      <c r="AR834" s="72"/>
      <c r="AS834" s="72"/>
      <c r="AT834" s="72"/>
      <c r="AU834" s="72"/>
      <c r="AV834" s="72"/>
      <c r="AW834" s="72"/>
      <c r="AX834" s="72"/>
      <c r="AY834" s="72"/>
      <c r="AZ834" s="72"/>
      <c r="BA834" s="72"/>
      <c r="BB834" s="47" t="s">
        <v>668</v>
      </c>
      <c r="BC834" s="911">
        <v>261141</v>
      </c>
      <c r="BD834" s="911">
        <v>301093</v>
      </c>
      <c r="BE834" s="911">
        <v>363200</v>
      </c>
      <c r="BF834" s="911">
        <v>464896</v>
      </c>
      <c r="BG834" s="911">
        <v>517923</v>
      </c>
      <c r="BH834" s="70"/>
      <c r="BI834" s="47" t="s">
        <v>668</v>
      </c>
      <c r="BJ834" s="911">
        <v>230655</v>
      </c>
      <c r="BK834" s="911">
        <v>265943</v>
      </c>
      <c r="BL834" s="911">
        <v>320800</v>
      </c>
      <c r="BM834" s="911">
        <v>410624</v>
      </c>
      <c r="BN834" s="911">
        <v>457461</v>
      </c>
      <c r="BO834" s="72"/>
      <c r="BP834" s="72"/>
      <c r="BQ834" s="72"/>
      <c r="BR834" s="72"/>
      <c r="BS834" s="72"/>
      <c r="BT834" s="72"/>
      <c r="BU834" s="72"/>
      <c r="BV834" s="72"/>
      <c r="BW834" s="72"/>
      <c r="BX834" s="72"/>
      <c r="BY834" s="72"/>
      <c r="BZ834" s="72"/>
      <c r="CA834" s="72"/>
      <c r="CB834" s="72"/>
      <c r="CC834" s="72"/>
      <c r="CD834" s="72"/>
      <c r="CE834" s="72"/>
      <c r="CF834" s="72"/>
      <c r="CG834" s="72"/>
      <c r="CH834" s="72"/>
      <c r="CI834" s="72"/>
      <c r="CJ834" s="72"/>
      <c r="CK834" s="72"/>
      <c r="CL834" s="72"/>
      <c r="CM834" s="72"/>
      <c r="CN834" s="72"/>
      <c r="CO834" s="72"/>
      <c r="CP834" s="72"/>
      <c r="CQ834" s="72"/>
      <c r="CR834" s="72"/>
    </row>
    <row r="835" spans="1:96" ht="14.25">
      <c r="C835" s="63" t="s">
        <v>2193</v>
      </c>
      <c r="J835" s="90" t="s">
        <v>312</v>
      </c>
      <c r="K835" s="91"/>
      <c r="L835" s="91"/>
      <c r="M835" s="1684" t="s">
        <v>2405</v>
      </c>
      <c r="N835" s="1663"/>
      <c r="O835" s="1663"/>
      <c r="P835" s="1663"/>
      <c r="Q835" s="1663"/>
      <c r="R835" s="1663"/>
      <c r="S835" s="1663"/>
      <c r="T835" s="1663"/>
      <c r="U835" s="1663"/>
      <c r="V835" s="1664"/>
      <c r="W835" s="1638">
        <v>1000</v>
      </c>
      <c r="X835" s="1639"/>
      <c r="Y835" s="1639"/>
      <c r="Z835" s="1639"/>
      <c r="AA835" s="1639"/>
      <c r="AB835" s="1639"/>
      <c r="AC835" s="1640"/>
      <c r="AM835" s="72"/>
      <c r="AN835" s="72"/>
      <c r="AO835" s="72"/>
      <c r="AP835" s="72"/>
      <c r="AQ835" s="72"/>
      <c r="AR835" s="72"/>
      <c r="AS835" s="72"/>
      <c r="AT835" s="72"/>
      <c r="AU835" s="72"/>
      <c r="AV835" s="72"/>
      <c r="AW835" s="72"/>
      <c r="AX835" s="72"/>
      <c r="AY835" s="72"/>
      <c r="AZ835" s="72"/>
      <c r="BA835" s="72"/>
      <c r="BB835" s="47" t="s">
        <v>669</v>
      </c>
      <c r="BC835" s="912">
        <v>293352</v>
      </c>
      <c r="BD835" s="912">
        <v>338232</v>
      </c>
      <c r="BE835" s="912">
        <v>408000</v>
      </c>
      <c r="BF835" s="912">
        <v>522240</v>
      </c>
      <c r="BG835" s="912">
        <v>581808</v>
      </c>
      <c r="BH835" s="70"/>
      <c r="BI835" s="47" t="s">
        <v>669</v>
      </c>
      <c r="BJ835" s="912">
        <v>254238</v>
      </c>
      <c r="BK835" s="912">
        <v>293134</v>
      </c>
      <c r="BL835" s="912">
        <v>353600</v>
      </c>
      <c r="BM835" s="912">
        <v>452608</v>
      </c>
      <c r="BN835" s="912">
        <v>504234</v>
      </c>
      <c r="BO835" s="72"/>
      <c r="BP835" s="72"/>
      <c r="BQ835" s="72"/>
      <c r="BR835" s="72"/>
      <c r="BS835" s="72"/>
      <c r="BT835" s="72"/>
      <c r="BU835" s="72"/>
      <c r="BV835" s="72"/>
      <c r="BW835" s="72"/>
      <c r="BX835" s="72"/>
      <c r="BY835" s="72"/>
      <c r="BZ835" s="72"/>
      <c r="CA835" s="72"/>
      <c r="CB835" s="72"/>
      <c r="CC835" s="72"/>
      <c r="CD835" s="72"/>
      <c r="CE835" s="72"/>
      <c r="CF835" s="72"/>
      <c r="CG835" s="72"/>
      <c r="CH835" s="72"/>
      <c r="CI835" s="72"/>
      <c r="CJ835" s="72"/>
      <c r="CK835" s="72"/>
      <c r="CL835" s="72"/>
      <c r="CM835" s="72"/>
      <c r="CN835" s="72"/>
      <c r="CO835" s="72"/>
      <c r="CP835" s="72"/>
      <c r="CQ835" s="72"/>
      <c r="CR835" s="72"/>
    </row>
    <row r="836" spans="1:96" ht="14.25">
      <c r="C836" s="63" t="s">
        <v>2194</v>
      </c>
      <c r="J836" s="90" t="s">
        <v>312</v>
      </c>
      <c r="K836" s="91"/>
      <c r="L836" s="91"/>
      <c r="M836" s="1662" t="s">
        <v>630</v>
      </c>
      <c r="N836" s="1663"/>
      <c r="O836" s="1663"/>
      <c r="P836" s="1663"/>
      <c r="Q836" s="1663"/>
      <c r="R836" s="1663"/>
      <c r="S836" s="1663"/>
      <c r="T836" s="1663"/>
      <c r="U836" s="1663"/>
      <c r="V836" s="1664"/>
      <c r="W836" s="1638"/>
      <c r="X836" s="1639"/>
      <c r="Y836" s="1639"/>
      <c r="Z836" s="1639"/>
      <c r="AA836" s="1639"/>
      <c r="AB836" s="1639"/>
      <c r="AC836" s="1640"/>
      <c r="AM836" s="72"/>
      <c r="AN836" s="72"/>
      <c r="AO836" s="72"/>
      <c r="AP836" s="72"/>
      <c r="AQ836" s="72"/>
      <c r="AR836" s="72"/>
      <c r="AS836" s="72"/>
      <c r="AT836" s="72"/>
      <c r="AU836" s="72"/>
      <c r="AV836" s="72"/>
      <c r="AW836" s="72"/>
      <c r="AX836" s="72"/>
      <c r="AY836" s="72"/>
      <c r="AZ836" s="72"/>
      <c r="BA836" s="72"/>
      <c r="BB836" s="47" t="s">
        <v>671</v>
      </c>
      <c r="BC836" s="911">
        <v>261141</v>
      </c>
      <c r="BD836" s="911">
        <v>301093</v>
      </c>
      <c r="BE836" s="911">
        <v>363200</v>
      </c>
      <c r="BF836" s="911">
        <v>464896</v>
      </c>
      <c r="BG836" s="911">
        <v>517923</v>
      </c>
      <c r="BH836" s="70"/>
      <c r="BI836" s="47" t="s">
        <v>671</v>
      </c>
      <c r="BJ836" s="911">
        <v>230655</v>
      </c>
      <c r="BK836" s="911">
        <v>265943</v>
      </c>
      <c r="BL836" s="911">
        <v>320800</v>
      </c>
      <c r="BM836" s="911">
        <v>410624</v>
      </c>
      <c r="BN836" s="911">
        <v>457461</v>
      </c>
      <c r="BO836" s="72"/>
      <c r="BP836" s="72"/>
      <c r="BQ836" s="72"/>
      <c r="BR836" s="72"/>
      <c r="BS836" s="72"/>
      <c r="BT836" s="72"/>
      <c r="BU836" s="72"/>
      <c r="BV836" s="72"/>
      <c r="BW836" s="72"/>
      <c r="BX836" s="72"/>
      <c r="BY836" s="72"/>
      <c r="BZ836" s="72"/>
      <c r="CA836" s="72"/>
      <c r="CB836" s="72"/>
      <c r="CC836" s="72"/>
      <c r="CD836" s="72"/>
      <c r="CE836" s="72"/>
      <c r="CF836" s="72"/>
      <c r="CG836" s="72"/>
      <c r="CH836" s="72"/>
      <c r="CI836" s="72"/>
      <c r="CJ836" s="72"/>
      <c r="CK836" s="72"/>
      <c r="CL836" s="72"/>
      <c r="CM836" s="72"/>
      <c r="CN836" s="72"/>
      <c r="CO836" s="72"/>
      <c r="CP836" s="72"/>
      <c r="CQ836" s="72"/>
      <c r="CR836" s="72"/>
    </row>
    <row r="837" spans="1:96" ht="12.75" customHeight="1">
      <c r="J837" s="90" t="s">
        <v>312</v>
      </c>
      <c r="K837" s="91"/>
      <c r="L837" s="91"/>
      <c r="M837" s="1662" t="s">
        <v>630</v>
      </c>
      <c r="N837" s="1663"/>
      <c r="O837" s="1663"/>
      <c r="P837" s="1663"/>
      <c r="Q837" s="1663"/>
      <c r="R837" s="1663"/>
      <c r="S837" s="1663"/>
      <c r="T837" s="1663"/>
      <c r="U837" s="1663"/>
      <c r="V837" s="1664"/>
      <c r="W837" s="1638"/>
      <c r="X837" s="1639"/>
      <c r="Y837" s="1639"/>
      <c r="Z837" s="1639"/>
      <c r="AA837" s="1639"/>
      <c r="AB837" s="1639"/>
      <c r="AC837" s="1640"/>
      <c r="AM837" s="72"/>
      <c r="AN837" s="72"/>
      <c r="AO837" s="72"/>
      <c r="AP837" s="72"/>
      <c r="AQ837" s="72"/>
      <c r="AR837" s="72"/>
      <c r="AS837" s="72"/>
      <c r="AT837" s="72"/>
      <c r="AU837" s="72"/>
      <c r="AV837" s="72"/>
      <c r="AW837" s="72"/>
      <c r="AX837" s="72"/>
      <c r="AY837" s="72"/>
      <c r="AZ837" s="72"/>
      <c r="BA837" s="72"/>
      <c r="BB837" s="47" t="s">
        <v>672</v>
      </c>
      <c r="BC837" s="912">
        <v>293352</v>
      </c>
      <c r="BD837" s="912">
        <v>338232</v>
      </c>
      <c r="BE837" s="912">
        <v>408000</v>
      </c>
      <c r="BF837" s="912">
        <v>522240</v>
      </c>
      <c r="BG837" s="912">
        <v>581808</v>
      </c>
      <c r="BH837" s="70"/>
      <c r="BI837" s="47" t="s">
        <v>672</v>
      </c>
      <c r="BJ837" s="912">
        <v>253663</v>
      </c>
      <c r="BK837" s="912">
        <v>292471</v>
      </c>
      <c r="BL837" s="912">
        <v>352800</v>
      </c>
      <c r="BM837" s="912">
        <v>451584</v>
      </c>
      <c r="BN837" s="912">
        <v>503093</v>
      </c>
      <c r="BO837" s="72"/>
      <c r="BP837" s="72"/>
      <c r="BQ837" s="72"/>
      <c r="BR837" s="72"/>
      <c r="BS837" s="72"/>
      <c r="BT837" s="72"/>
      <c r="BU837" s="72"/>
      <c r="BV837" s="72"/>
      <c r="BW837" s="72"/>
      <c r="BX837" s="72"/>
      <c r="BY837" s="72"/>
      <c r="BZ837" s="72"/>
      <c r="CA837" s="72"/>
      <c r="CB837" s="72"/>
      <c r="CC837" s="72"/>
      <c r="CD837" s="72"/>
      <c r="CE837" s="72"/>
      <c r="CF837" s="72"/>
      <c r="CG837" s="72"/>
      <c r="CH837" s="72"/>
      <c r="CI837" s="72"/>
      <c r="CJ837" s="72"/>
      <c r="CK837" s="72"/>
      <c r="CL837" s="72"/>
      <c r="CM837" s="72"/>
      <c r="CN837" s="72"/>
      <c r="CO837" s="72"/>
      <c r="CP837" s="72"/>
      <c r="CQ837" s="72"/>
      <c r="CR837" s="72"/>
    </row>
    <row r="838" spans="1:96" s="8" customFormat="1" ht="12.75" customHeight="1">
      <c r="A838" s="16"/>
      <c r="B838" s="16"/>
      <c r="C838" s="16"/>
      <c r="D838" s="16"/>
      <c r="E838" s="16"/>
      <c r="F838" s="16"/>
      <c r="G838" s="16"/>
      <c r="H838" s="16"/>
      <c r="I838" s="16"/>
      <c r="J838" s="90" t="s">
        <v>312</v>
      </c>
      <c r="K838" s="91"/>
      <c r="L838" s="91"/>
      <c r="M838" s="1662" t="s">
        <v>630</v>
      </c>
      <c r="N838" s="1663"/>
      <c r="O838" s="1663"/>
      <c r="P838" s="1663"/>
      <c r="Q838" s="1663"/>
      <c r="R838" s="1663"/>
      <c r="S838" s="1663"/>
      <c r="T838" s="1663"/>
      <c r="U838" s="1663"/>
      <c r="V838" s="1664"/>
      <c r="W838" s="1638"/>
      <c r="X838" s="1639"/>
      <c r="Y838" s="1639"/>
      <c r="Z838" s="1639"/>
      <c r="AA838" s="1639"/>
      <c r="AB838" s="1639"/>
      <c r="AC838" s="1640"/>
      <c r="AD838" s="16"/>
      <c r="AE838" s="16"/>
      <c r="AF838" s="16"/>
      <c r="AG838" s="16"/>
      <c r="AH838" s="16"/>
      <c r="AI838" s="16"/>
      <c r="AJ838" s="16"/>
      <c r="AK838" s="16"/>
      <c r="AL838" s="16"/>
      <c r="AM838" s="66"/>
      <c r="AN838" s="66"/>
      <c r="AO838" s="30"/>
      <c r="AP838" s="30"/>
      <c r="AQ838" s="30"/>
      <c r="AR838" s="30"/>
      <c r="AS838" s="30"/>
      <c r="AT838" s="70"/>
      <c r="AU838" s="70"/>
      <c r="AV838" s="70"/>
      <c r="AW838" s="70"/>
      <c r="AX838" s="70"/>
      <c r="AY838" s="70"/>
      <c r="AZ838" s="70"/>
      <c r="BA838" s="70"/>
      <c r="BB838" s="47" t="s">
        <v>673</v>
      </c>
      <c r="BC838" s="911">
        <v>261141</v>
      </c>
      <c r="BD838" s="911">
        <v>301093</v>
      </c>
      <c r="BE838" s="911">
        <v>363200</v>
      </c>
      <c r="BF838" s="911">
        <v>464896</v>
      </c>
      <c r="BG838" s="911">
        <v>517923</v>
      </c>
      <c r="BH838" s="70"/>
      <c r="BI838" s="47" t="s">
        <v>673</v>
      </c>
      <c r="BJ838" s="911">
        <v>230655</v>
      </c>
      <c r="BK838" s="911">
        <v>265943</v>
      </c>
      <c r="BL838" s="911">
        <v>320800</v>
      </c>
      <c r="BM838" s="911">
        <v>410624</v>
      </c>
      <c r="BN838" s="911">
        <v>457461</v>
      </c>
      <c r="BO838" s="75"/>
      <c r="BP838" s="75"/>
      <c r="BQ838" s="75"/>
      <c r="BR838" s="75"/>
      <c r="BS838" s="75"/>
      <c r="BT838" s="75"/>
      <c r="BU838" s="75"/>
      <c r="BV838" s="75"/>
      <c r="BW838" s="75"/>
      <c r="BX838" s="75"/>
      <c r="BY838" s="75"/>
      <c r="BZ838" s="75"/>
      <c r="CA838" s="75"/>
      <c r="CB838" s="75"/>
      <c r="CC838" s="75"/>
      <c r="CD838" s="75"/>
      <c r="CE838" s="75"/>
      <c r="CF838" s="75"/>
      <c r="CG838" s="75"/>
      <c r="CH838" s="75"/>
      <c r="CI838" s="75"/>
      <c r="CJ838" s="75"/>
      <c r="CK838" s="75"/>
      <c r="CL838" s="75"/>
      <c r="CM838" s="75"/>
      <c r="CN838" s="75"/>
      <c r="CO838" s="75"/>
      <c r="CP838" s="75"/>
      <c r="CQ838" s="75"/>
      <c r="CR838" s="75"/>
    </row>
    <row r="839" spans="1:96" s="8" customFormat="1" ht="12.75" customHeight="1">
      <c r="A839" s="16"/>
      <c r="B839" s="16"/>
      <c r="C839" s="16"/>
      <c r="D839" s="16"/>
      <c r="E839" s="16"/>
      <c r="F839" s="16"/>
      <c r="G839" s="16"/>
      <c r="H839" s="16"/>
      <c r="I839" s="16"/>
      <c r="J839" s="90" t="s">
        <v>312</v>
      </c>
      <c r="K839" s="91"/>
      <c r="L839" s="91"/>
      <c r="M839" s="1662" t="s">
        <v>630</v>
      </c>
      <c r="N839" s="1663"/>
      <c r="O839" s="1663"/>
      <c r="P839" s="1663"/>
      <c r="Q839" s="1663"/>
      <c r="R839" s="1663"/>
      <c r="S839" s="1663"/>
      <c r="T839" s="1663"/>
      <c r="U839" s="1663"/>
      <c r="V839" s="1664"/>
      <c r="W839" s="1638"/>
      <c r="X839" s="1639"/>
      <c r="Y839" s="1639"/>
      <c r="Z839" s="1639"/>
      <c r="AA839" s="1639"/>
      <c r="AB839" s="1639"/>
      <c r="AC839" s="1640"/>
      <c r="AD839" s="16"/>
      <c r="AE839" s="16"/>
      <c r="AF839" s="16"/>
      <c r="AG839" s="16"/>
      <c r="AH839" s="16"/>
      <c r="AI839" s="16"/>
      <c r="AJ839" s="16"/>
      <c r="AK839" s="16"/>
      <c r="AL839" s="16"/>
      <c r="AM839" s="66"/>
      <c r="AN839" s="66"/>
      <c r="AO839" s="30"/>
      <c r="AP839" s="30"/>
      <c r="AQ839" s="30"/>
      <c r="AR839" s="30"/>
      <c r="AS839" s="30"/>
      <c r="AT839" s="70"/>
      <c r="AU839" s="70"/>
      <c r="AV839" s="70"/>
      <c r="AW839" s="70"/>
      <c r="AX839" s="70"/>
      <c r="AY839" s="70"/>
      <c r="AZ839" s="70"/>
      <c r="BA839" s="70"/>
      <c r="BB839" s="47" t="s">
        <v>674</v>
      </c>
      <c r="BC839" s="912">
        <v>261141</v>
      </c>
      <c r="BD839" s="912">
        <v>301093</v>
      </c>
      <c r="BE839" s="912">
        <v>363200</v>
      </c>
      <c r="BF839" s="912">
        <v>464896</v>
      </c>
      <c r="BG839" s="912">
        <v>517923</v>
      </c>
      <c r="BH839" s="70"/>
      <c r="BI839" s="47" t="s">
        <v>674</v>
      </c>
      <c r="BJ839" s="912">
        <v>230655</v>
      </c>
      <c r="BK839" s="912">
        <v>265943</v>
      </c>
      <c r="BL839" s="912">
        <v>320800</v>
      </c>
      <c r="BM839" s="912">
        <v>410624</v>
      </c>
      <c r="BN839" s="912">
        <v>457461</v>
      </c>
      <c r="BO839" s="75"/>
      <c r="BP839" s="75"/>
      <c r="BQ839" s="75"/>
      <c r="BR839" s="75"/>
      <c r="BS839" s="75"/>
      <c r="BT839" s="75"/>
      <c r="BU839" s="75"/>
      <c r="BV839" s="75"/>
      <c r="BW839" s="75"/>
      <c r="BX839" s="75"/>
      <c r="BY839" s="75"/>
      <c r="BZ839" s="75"/>
      <c r="CA839" s="75"/>
      <c r="CB839" s="75"/>
      <c r="CC839" s="75"/>
      <c r="CD839" s="75"/>
      <c r="CE839" s="75"/>
      <c r="CF839" s="75"/>
      <c r="CG839" s="75"/>
      <c r="CH839" s="75"/>
      <c r="CI839" s="75"/>
      <c r="CJ839" s="75"/>
      <c r="CK839" s="75"/>
      <c r="CL839" s="75"/>
      <c r="CM839" s="75"/>
      <c r="CN839" s="75"/>
      <c r="CO839" s="75"/>
      <c r="CP839" s="75"/>
      <c r="CQ839" s="75"/>
      <c r="CR839" s="75"/>
    </row>
    <row r="840" spans="1:96" s="8" customFormat="1" ht="12.75" customHeight="1">
      <c r="A840" s="16"/>
      <c r="B840" s="16"/>
      <c r="C840" s="16"/>
      <c r="D840" s="16"/>
      <c r="E840" s="16"/>
      <c r="F840" s="16"/>
      <c r="G840" s="16"/>
      <c r="H840" s="16"/>
      <c r="I840" s="16"/>
      <c r="J840" s="90"/>
      <c r="K840" s="91"/>
      <c r="L840" s="91"/>
      <c r="M840" s="91"/>
      <c r="N840" s="91"/>
      <c r="O840" s="91"/>
      <c r="P840" s="91"/>
      <c r="Q840" s="91"/>
      <c r="R840" s="91"/>
      <c r="S840" s="91"/>
      <c r="T840" s="91"/>
      <c r="U840" s="91"/>
      <c r="V840" s="100" t="s">
        <v>17</v>
      </c>
      <c r="W840" s="1647">
        <f>SUM(W835:AC839)</f>
        <v>1000</v>
      </c>
      <c r="X840" s="1648"/>
      <c r="Y840" s="1648"/>
      <c r="Z840" s="1648"/>
      <c r="AA840" s="1648"/>
      <c r="AB840" s="1648"/>
      <c r="AC840" s="1649"/>
      <c r="AD840" s="16"/>
      <c r="AE840" s="16"/>
      <c r="AF840" s="16"/>
      <c r="AG840" s="16"/>
      <c r="AH840" s="16"/>
      <c r="AI840" s="16"/>
      <c r="AJ840" s="16"/>
      <c r="AK840" s="16"/>
      <c r="AL840" s="16"/>
      <c r="AM840" s="66"/>
      <c r="AN840" s="66"/>
      <c r="AO840" s="30"/>
      <c r="AP840" s="30"/>
      <c r="AQ840" s="30"/>
      <c r="AR840" s="30"/>
      <c r="AS840" s="30"/>
      <c r="AT840" s="70"/>
      <c r="AU840" s="70"/>
      <c r="AV840" s="70"/>
      <c r="AW840" s="70"/>
      <c r="AX840" s="70"/>
      <c r="AY840" s="70"/>
      <c r="AZ840" s="70"/>
      <c r="BA840" s="70"/>
      <c r="BB840" s="47" t="s">
        <v>676</v>
      </c>
      <c r="BC840" s="911">
        <v>261141</v>
      </c>
      <c r="BD840" s="911">
        <v>301093</v>
      </c>
      <c r="BE840" s="911">
        <v>363200</v>
      </c>
      <c r="BF840" s="911">
        <v>464896</v>
      </c>
      <c r="BG840" s="911">
        <v>517923</v>
      </c>
      <c r="BH840" s="70"/>
      <c r="BI840" s="47" t="s">
        <v>676</v>
      </c>
      <c r="BJ840" s="911">
        <v>230655</v>
      </c>
      <c r="BK840" s="911">
        <v>265943</v>
      </c>
      <c r="BL840" s="911">
        <v>320800</v>
      </c>
      <c r="BM840" s="911">
        <v>410624</v>
      </c>
      <c r="BN840" s="911">
        <v>457461</v>
      </c>
      <c r="BO840" s="75"/>
      <c r="BP840" s="75"/>
      <c r="BQ840" s="75"/>
      <c r="BR840" s="75"/>
      <c r="BS840" s="75"/>
      <c r="BT840" s="75"/>
      <c r="BU840" s="75"/>
      <c r="BV840" s="75"/>
      <c r="BW840" s="75"/>
      <c r="BX840" s="75"/>
      <c r="BY840" s="75"/>
      <c r="BZ840" s="75"/>
      <c r="CA840" s="75"/>
      <c r="CB840" s="75"/>
      <c r="CC840" s="75"/>
      <c r="CD840" s="75"/>
      <c r="CE840" s="75"/>
      <c r="CF840" s="75"/>
      <c r="CG840" s="75"/>
      <c r="CH840" s="75"/>
      <c r="CI840" s="75"/>
      <c r="CJ840" s="75"/>
      <c r="CK840" s="75"/>
      <c r="CL840" s="75"/>
      <c r="CM840" s="75"/>
      <c r="CN840" s="75"/>
      <c r="CO840" s="75"/>
      <c r="CP840" s="75"/>
      <c r="CQ840" s="75"/>
      <c r="CR840" s="75"/>
    </row>
    <row r="841" spans="1:96" s="8" customFormat="1" ht="12.75" customHeight="1">
      <c r="A841" s="16"/>
      <c r="B841" s="16"/>
      <c r="C841" s="16"/>
      <c r="D841" s="16"/>
      <c r="E841" s="16"/>
      <c r="F841" s="16"/>
      <c r="G841" s="16"/>
      <c r="H841" s="16"/>
      <c r="I841" s="16"/>
      <c r="J841" s="35"/>
      <c r="K841" s="35"/>
      <c r="L841" s="35"/>
      <c r="M841" s="35"/>
      <c r="N841" s="35"/>
      <c r="O841" s="35"/>
      <c r="P841" s="35"/>
      <c r="Q841" s="35"/>
      <c r="R841" s="35"/>
      <c r="S841" s="35"/>
      <c r="T841" s="35"/>
      <c r="U841" s="35"/>
      <c r="V841" s="103"/>
      <c r="W841" s="114"/>
      <c r="X841" s="114"/>
      <c r="Y841" s="114"/>
      <c r="Z841" s="114"/>
      <c r="AA841" s="114"/>
      <c r="AB841" s="114"/>
      <c r="AC841" s="16"/>
      <c r="AD841" s="16"/>
      <c r="AE841" s="16"/>
      <c r="AF841" s="16"/>
      <c r="AG841" s="16"/>
      <c r="AH841" s="16"/>
      <c r="AI841" s="16"/>
      <c r="AJ841" s="16"/>
      <c r="AK841" s="16"/>
      <c r="AL841" s="16"/>
      <c r="AM841" s="66"/>
      <c r="AN841" s="66"/>
      <c r="AO841" s="30"/>
      <c r="AP841" s="30"/>
      <c r="AQ841" s="30"/>
      <c r="AR841" s="30"/>
      <c r="AS841" s="30"/>
      <c r="AT841" s="70"/>
      <c r="AU841" s="70"/>
      <c r="AV841" s="70"/>
      <c r="AW841" s="70"/>
      <c r="AX841" s="70"/>
      <c r="AY841" s="70"/>
      <c r="AZ841" s="70"/>
      <c r="BA841" s="70"/>
      <c r="BB841" s="47" t="s">
        <v>677</v>
      </c>
      <c r="BC841" s="912">
        <v>261141</v>
      </c>
      <c r="BD841" s="912">
        <v>301093</v>
      </c>
      <c r="BE841" s="912">
        <v>363200</v>
      </c>
      <c r="BF841" s="912">
        <v>464896</v>
      </c>
      <c r="BG841" s="912">
        <v>517923</v>
      </c>
      <c r="BH841" s="70"/>
      <c r="BI841" s="47" t="s">
        <v>677</v>
      </c>
      <c r="BJ841" s="912">
        <v>230655</v>
      </c>
      <c r="BK841" s="912">
        <v>265943</v>
      </c>
      <c r="BL841" s="912">
        <v>320800</v>
      </c>
      <c r="BM841" s="912">
        <v>410624</v>
      </c>
      <c r="BN841" s="912">
        <v>457461</v>
      </c>
      <c r="BO841" s="75"/>
      <c r="BP841" s="75"/>
      <c r="BQ841" s="75"/>
      <c r="BR841" s="75"/>
      <c r="BS841" s="75"/>
      <c r="BT841" s="75"/>
      <c r="BU841" s="75"/>
      <c r="BV841" s="75"/>
      <c r="BW841" s="75"/>
      <c r="BX841" s="75"/>
      <c r="BY841" s="75"/>
      <c r="BZ841" s="75"/>
      <c r="CA841" s="75"/>
      <c r="CB841" s="75"/>
      <c r="CC841" s="75"/>
      <c r="CD841" s="75"/>
      <c r="CE841" s="75"/>
      <c r="CF841" s="75"/>
      <c r="CG841" s="75"/>
      <c r="CH841" s="75"/>
      <c r="CI841" s="75"/>
      <c r="CJ841" s="75"/>
      <c r="CK841" s="75"/>
      <c r="CL841" s="75"/>
      <c r="CM841" s="75"/>
      <c r="CN841" s="75"/>
      <c r="CO841" s="75"/>
      <c r="CP841" s="75"/>
      <c r="CQ841" s="75"/>
      <c r="CR841" s="75"/>
    </row>
    <row r="842" spans="1:96" s="8" customFormat="1" ht="12.75" customHeight="1">
      <c r="A842" s="16"/>
      <c r="B842" s="16"/>
      <c r="C842" s="63" t="s">
        <v>165</v>
      </c>
      <c r="D842" s="16"/>
      <c r="E842" s="16"/>
      <c r="F842" s="16"/>
      <c r="G842" s="16"/>
      <c r="H842" s="16"/>
      <c r="I842" s="16"/>
      <c r="J842" s="35"/>
      <c r="K842" s="35"/>
      <c r="L842" s="35"/>
      <c r="M842" s="35"/>
      <c r="N842" s="35"/>
      <c r="O842" s="35"/>
      <c r="P842" s="35"/>
      <c r="Q842" s="35"/>
      <c r="R842" s="35"/>
      <c r="S842" s="35"/>
      <c r="T842" s="35"/>
      <c r="U842" s="35"/>
      <c r="V842" s="103"/>
      <c r="W842" s="114"/>
      <c r="X842" s="114"/>
      <c r="Y842" s="114"/>
      <c r="Z842" s="114"/>
      <c r="AA842" s="114"/>
      <c r="AB842" s="114"/>
      <c r="AC842" s="16"/>
      <c r="AD842" s="16"/>
      <c r="AE842" s="16"/>
      <c r="AF842" s="16"/>
      <c r="AG842" s="16"/>
      <c r="AH842" s="16"/>
      <c r="AI842" s="16"/>
      <c r="AJ842" s="16"/>
      <c r="AK842" s="16"/>
      <c r="AL842" s="16"/>
      <c r="AM842" s="66"/>
      <c r="AN842" s="66"/>
      <c r="AO842" s="30"/>
      <c r="AP842" s="30"/>
      <c r="AQ842" s="30"/>
      <c r="AR842" s="30"/>
      <c r="AS842" s="30"/>
      <c r="AT842" s="70"/>
      <c r="AU842" s="70"/>
      <c r="AV842" s="70"/>
      <c r="AW842" s="70"/>
      <c r="AX842" s="70"/>
      <c r="AY842" s="70"/>
      <c r="AZ842" s="70"/>
      <c r="BA842" s="70"/>
      <c r="BB842" s="47" t="s">
        <v>678</v>
      </c>
      <c r="BC842" s="911">
        <v>261141</v>
      </c>
      <c r="BD842" s="911">
        <v>301093</v>
      </c>
      <c r="BE842" s="911">
        <v>363200</v>
      </c>
      <c r="BF842" s="911">
        <v>464896</v>
      </c>
      <c r="BG842" s="911">
        <v>517923</v>
      </c>
      <c r="BH842" s="70"/>
      <c r="BI842" s="47" t="s">
        <v>678</v>
      </c>
      <c r="BJ842" s="911">
        <v>230655</v>
      </c>
      <c r="BK842" s="911">
        <v>265943</v>
      </c>
      <c r="BL842" s="911">
        <v>320800</v>
      </c>
      <c r="BM842" s="911">
        <v>410624</v>
      </c>
      <c r="BN842" s="911">
        <v>457461</v>
      </c>
      <c r="BO842" s="75"/>
      <c r="BP842" s="75"/>
      <c r="BQ842" s="75"/>
      <c r="BR842" s="75"/>
      <c r="BS842" s="75"/>
      <c r="BT842" s="75"/>
      <c r="BU842" s="75"/>
      <c r="BV842" s="75"/>
      <c r="BW842" s="75"/>
      <c r="BX842" s="75"/>
      <c r="BY842" s="75"/>
      <c r="BZ842" s="75"/>
      <c r="CA842" s="75"/>
      <c r="CB842" s="75"/>
      <c r="CC842" s="75"/>
      <c r="CD842" s="75"/>
      <c r="CE842" s="75"/>
      <c r="CF842" s="75"/>
      <c r="CG842" s="75"/>
      <c r="CH842" s="75"/>
      <c r="CI842" s="75"/>
      <c r="CJ842" s="75"/>
      <c r="CK842" s="75"/>
      <c r="CL842" s="75"/>
      <c r="CM842" s="75"/>
      <c r="CN842" s="75"/>
      <c r="CO842" s="75"/>
      <c r="CP842" s="75"/>
      <c r="CQ842" s="75"/>
      <c r="CR842" s="75"/>
    </row>
    <row r="843" spans="1:96" s="8" customFormat="1" ht="12.75" customHeight="1">
      <c r="A843" s="16"/>
      <c r="B843" s="16"/>
      <c r="C843" s="16"/>
      <c r="D843" s="16"/>
      <c r="E843" s="16"/>
      <c r="F843" s="16"/>
      <c r="G843" s="16"/>
      <c r="H843" s="16"/>
      <c r="I843" s="16"/>
      <c r="J843" s="35"/>
      <c r="K843" s="35"/>
      <c r="L843" s="35"/>
      <c r="M843" s="35"/>
      <c r="N843" s="35"/>
      <c r="O843" s="35"/>
      <c r="P843" s="35"/>
      <c r="Q843" s="35"/>
      <c r="R843" s="35"/>
      <c r="S843" s="35"/>
      <c r="T843" s="35"/>
      <c r="U843" s="35"/>
      <c r="V843" s="103"/>
      <c r="W843" s="114"/>
      <c r="X843" s="114"/>
      <c r="Y843" s="114"/>
      <c r="Z843" s="114"/>
      <c r="AA843" s="114"/>
      <c r="AB843" s="114"/>
      <c r="AC843" s="16"/>
      <c r="AD843" s="16"/>
      <c r="AE843" s="16"/>
      <c r="AF843" s="16"/>
      <c r="AG843" s="16"/>
      <c r="AH843" s="16"/>
      <c r="AI843" s="16"/>
      <c r="AJ843" s="16"/>
      <c r="AK843" s="16"/>
      <c r="AL843" s="16"/>
      <c r="AM843" s="66"/>
      <c r="AN843" s="66"/>
      <c r="AO843" s="30"/>
      <c r="AP843" s="30"/>
      <c r="AQ843" s="30"/>
      <c r="AR843" s="30"/>
      <c r="AS843" s="30"/>
      <c r="AT843" s="70"/>
      <c r="AU843" s="70"/>
      <c r="AV843" s="70"/>
      <c r="AW843" s="70"/>
      <c r="AX843" s="70"/>
      <c r="AY843" s="70"/>
      <c r="AZ843" s="70"/>
      <c r="BA843" s="70"/>
      <c r="BB843" s="47" t="s">
        <v>640</v>
      </c>
      <c r="BC843" s="912">
        <v>285299</v>
      </c>
      <c r="BD843" s="912">
        <v>328947</v>
      </c>
      <c r="BE843" s="912">
        <v>396800</v>
      </c>
      <c r="BF843" s="912">
        <v>507904</v>
      </c>
      <c r="BG843" s="912">
        <v>565837</v>
      </c>
      <c r="BH843" s="70"/>
      <c r="BI843" s="47" t="s">
        <v>640</v>
      </c>
      <c r="BJ843" s="912">
        <v>255964</v>
      </c>
      <c r="BK843" s="912">
        <v>295124</v>
      </c>
      <c r="BL843" s="912">
        <v>356000</v>
      </c>
      <c r="BM843" s="912">
        <v>455680</v>
      </c>
      <c r="BN843" s="912">
        <v>507656</v>
      </c>
      <c r="BO843" s="75"/>
      <c r="BP843" s="75"/>
      <c r="BQ843" s="75"/>
      <c r="BR843" s="75"/>
      <c r="BS843" s="75"/>
      <c r="BT843" s="75"/>
      <c r="BU843" s="75"/>
      <c r="BV843" s="75"/>
      <c r="BW843" s="75"/>
      <c r="BX843" s="75"/>
      <c r="BY843" s="75"/>
      <c r="BZ843" s="75"/>
      <c r="CA843" s="75"/>
      <c r="CB843" s="75"/>
      <c r="CC843" s="75"/>
      <c r="CD843" s="75"/>
      <c r="CE843" s="75"/>
      <c r="CF843" s="75"/>
      <c r="CG843" s="75"/>
      <c r="CH843" s="75"/>
      <c r="CI843" s="75"/>
      <c r="CJ843" s="75"/>
      <c r="CK843" s="75"/>
      <c r="CL843" s="75"/>
      <c r="CM843" s="75"/>
      <c r="CN843" s="75"/>
      <c r="CO843" s="75"/>
      <c r="CP843" s="75"/>
      <c r="CQ843" s="75"/>
      <c r="CR843" s="75"/>
    </row>
    <row r="844" spans="1:96" s="8" customFormat="1" ht="12.75" customHeight="1">
      <c r="A844" s="16"/>
      <c r="B844" s="16"/>
      <c r="C844" s="16"/>
      <c r="D844" s="16"/>
      <c r="E844" s="90"/>
      <c r="F844" s="91"/>
      <c r="G844" s="91"/>
      <c r="H844" s="91"/>
      <c r="I844" s="91"/>
      <c r="J844" s="91"/>
      <c r="K844" s="91"/>
      <c r="L844" s="91"/>
      <c r="M844" s="91"/>
      <c r="N844" s="91"/>
      <c r="O844" s="91"/>
      <c r="P844" s="91"/>
      <c r="Q844" s="91"/>
      <c r="R844" s="91"/>
      <c r="S844" s="91"/>
      <c r="T844" s="91"/>
      <c r="U844" s="91"/>
      <c r="V844" s="91"/>
      <c r="W844" s="91"/>
      <c r="X844" s="91"/>
      <c r="Y844" s="91"/>
      <c r="Z844" s="91"/>
      <c r="AA844" s="91"/>
      <c r="AB844" s="100" t="s">
        <v>18</v>
      </c>
      <c r="AC844" s="1647">
        <f>W810+W818+W823+W824+W833+W840+W812</f>
        <v>636473.21039999998</v>
      </c>
      <c r="AD844" s="1648"/>
      <c r="AE844" s="1648"/>
      <c r="AF844" s="1648"/>
      <c r="AG844" s="1648"/>
      <c r="AH844" s="1649"/>
      <c r="AI844" s="16"/>
      <c r="AJ844" s="16"/>
      <c r="AK844" s="16"/>
      <c r="AL844" s="16"/>
      <c r="AM844" s="66"/>
      <c r="AN844" s="66"/>
      <c r="AO844" s="30"/>
      <c r="AP844" s="30"/>
      <c r="AQ844" s="30"/>
      <c r="AR844" s="30"/>
      <c r="AS844" s="30"/>
      <c r="AT844" s="70"/>
      <c r="AU844" s="70"/>
      <c r="AV844" s="70"/>
      <c r="AW844" s="70"/>
      <c r="AX844" s="70"/>
      <c r="AY844" s="70"/>
      <c r="AZ844" s="70"/>
      <c r="BA844" s="70"/>
      <c r="BB844" s="47" t="s">
        <v>642</v>
      </c>
      <c r="BC844" s="911">
        <v>293352</v>
      </c>
      <c r="BD844" s="911">
        <v>338232</v>
      </c>
      <c r="BE844" s="911">
        <v>408000</v>
      </c>
      <c r="BF844" s="911">
        <v>522240</v>
      </c>
      <c r="BG844" s="911">
        <v>581808</v>
      </c>
      <c r="BH844" s="70"/>
      <c r="BI844" s="47" t="s">
        <v>642</v>
      </c>
      <c r="BJ844" s="911">
        <v>253663</v>
      </c>
      <c r="BK844" s="911">
        <v>292471</v>
      </c>
      <c r="BL844" s="911">
        <v>352800</v>
      </c>
      <c r="BM844" s="911">
        <v>451584</v>
      </c>
      <c r="BN844" s="911">
        <v>503093</v>
      </c>
      <c r="BO844" s="75"/>
      <c r="BP844" s="75"/>
      <c r="BQ844" s="75"/>
      <c r="BR844" s="75"/>
      <c r="BS844" s="75"/>
      <c r="BT844" s="75"/>
      <c r="BU844" s="75"/>
      <c r="BV844" s="75"/>
      <c r="BW844" s="75"/>
      <c r="BX844" s="75"/>
      <c r="BY844" s="75"/>
      <c r="BZ844" s="75"/>
      <c r="CA844" s="75"/>
      <c r="CB844" s="75"/>
      <c r="CC844" s="75"/>
      <c r="CD844" s="75"/>
      <c r="CE844" s="75"/>
      <c r="CF844" s="75"/>
      <c r="CG844" s="75"/>
      <c r="CH844" s="75"/>
      <c r="CI844" s="75"/>
      <c r="CJ844" s="75"/>
      <c r="CK844" s="75"/>
      <c r="CL844" s="75"/>
      <c r="CM844" s="75"/>
      <c r="CN844" s="75"/>
      <c r="CO844" s="75"/>
      <c r="CP844" s="75"/>
      <c r="CQ844" s="75"/>
      <c r="CR844" s="75"/>
    </row>
    <row r="845" spans="1:96" s="8" customFormat="1" ht="12.75" customHeight="1">
      <c r="A845" s="16"/>
      <c r="B845" s="16"/>
      <c r="C845" s="16"/>
      <c r="D845" s="16"/>
      <c r="E845" s="90"/>
      <c r="F845" s="91"/>
      <c r="G845" s="91"/>
      <c r="H845" s="91"/>
      <c r="I845" s="91"/>
      <c r="J845" s="91"/>
      <c r="K845" s="91"/>
      <c r="L845" s="91"/>
      <c r="M845" s="91"/>
      <c r="N845" s="91"/>
      <c r="O845" s="91"/>
      <c r="P845" s="91"/>
      <c r="Q845" s="91"/>
      <c r="R845" s="91"/>
      <c r="S845" s="91"/>
      <c r="T845" s="91"/>
      <c r="U845" s="91"/>
      <c r="V845" s="91"/>
      <c r="W845" s="91"/>
      <c r="X845" s="91"/>
      <c r="Y845" s="91"/>
      <c r="Z845" s="91"/>
      <c r="AA845" s="91"/>
      <c r="AB845" s="100" t="s">
        <v>772</v>
      </c>
      <c r="AC845" s="1950">
        <f>O761+O741+G716</f>
        <v>116</v>
      </c>
      <c r="AD845" s="1951"/>
      <c r="AE845" s="1951"/>
      <c r="AF845" s="1951"/>
      <c r="AG845" s="1951"/>
      <c r="AH845" s="1952"/>
      <c r="AI845" s="16"/>
      <c r="AJ845" s="16"/>
      <c r="AK845" s="16"/>
      <c r="AL845" s="16"/>
      <c r="AM845" s="66"/>
      <c r="AN845" s="66"/>
      <c r="AO845" s="30"/>
      <c r="AP845" s="30"/>
      <c r="AQ845" s="30"/>
      <c r="AR845" s="30"/>
      <c r="AS845" s="30"/>
      <c r="AT845" s="70"/>
      <c r="AU845" s="70"/>
      <c r="AV845" s="70"/>
      <c r="AW845" s="70"/>
      <c r="AX845" s="70"/>
      <c r="AY845" s="70"/>
      <c r="AZ845" s="70"/>
      <c r="BA845" s="70"/>
      <c r="BB845" s="47" t="s">
        <v>643</v>
      </c>
      <c r="BC845" s="912">
        <v>261141</v>
      </c>
      <c r="BD845" s="912">
        <v>301093</v>
      </c>
      <c r="BE845" s="912">
        <v>363200</v>
      </c>
      <c r="BF845" s="912">
        <v>464896</v>
      </c>
      <c r="BG845" s="912">
        <v>517923</v>
      </c>
      <c r="BH845" s="70"/>
      <c r="BI845" s="47" t="s">
        <v>643</v>
      </c>
      <c r="BJ845" s="912">
        <v>230655</v>
      </c>
      <c r="BK845" s="912">
        <v>265943</v>
      </c>
      <c r="BL845" s="912">
        <v>320800</v>
      </c>
      <c r="BM845" s="912">
        <v>410624</v>
      </c>
      <c r="BN845" s="912">
        <v>457461</v>
      </c>
      <c r="BO845" s="75"/>
      <c r="BP845" s="75"/>
      <c r="BQ845" s="75"/>
      <c r="BR845" s="75"/>
      <c r="BS845" s="75"/>
      <c r="BT845" s="75"/>
      <c r="BU845" s="75"/>
      <c r="BV845" s="75"/>
      <c r="BW845" s="75"/>
      <c r="BX845" s="75"/>
      <c r="BY845" s="75"/>
      <c r="BZ845" s="75"/>
      <c r="CA845" s="75"/>
      <c r="CB845" s="75"/>
      <c r="CC845" s="75"/>
      <c r="CD845" s="75"/>
      <c r="CE845" s="75"/>
      <c r="CF845" s="75"/>
      <c r="CG845" s="75"/>
      <c r="CH845" s="75"/>
      <c r="CI845" s="75"/>
      <c r="CJ845" s="75"/>
      <c r="CK845" s="75"/>
      <c r="CL845" s="75"/>
      <c r="CM845" s="75"/>
      <c r="CN845" s="75"/>
      <c r="CO845" s="75"/>
      <c r="CP845" s="75"/>
      <c r="CQ845" s="75"/>
      <c r="CR845" s="75"/>
    </row>
    <row r="846" spans="1:96" s="8" customFormat="1" ht="12.75" customHeight="1" thickBot="1">
      <c r="A846" s="16"/>
      <c r="B846" s="16"/>
      <c r="C846" s="16"/>
      <c r="D846" s="16"/>
      <c r="E846" s="1945" t="s">
        <v>390</v>
      </c>
      <c r="F846" s="1946"/>
      <c r="G846" s="1946"/>
      <c r="H846" s="1946"/>
      <c r="I846" s="1946"/>
      <c r="J846" s="1946"/>
      <c r="K846" s="1946"/>
      <c r="L846" s="1946"/>
      <c r="M846" s="1946"/>
      <c r="N846" s="1946"/>
      <c r="O846" s="1946"/>
      <c r="P846" s="1946"/>
      <c r="Q846" s="1946"/>
      <c r="R846" s="1946"/>
      <c r="S846" s="1946"/>
      <c r="T846" s="1946"/>
      <c r="U846" s="1946"/>
      <c r="V846" s="1946"/>
      <c r="W846" s="1946"/>
      <c r="X846" s="1946"/>
      <c r="Y846" s="1946"/>
      <c r="Z846" s="1946"/>
      <c r="AA846" s="1946"/>
      <c r="AB846" s="1947"/>
      <c r="AC846" s="1943">
        <f>IF(ISERROR((ROUNDDOWN(AC844/AC845,0))),0,(ROUNDDOWN(AC844/AC845,0)))</f>
        <v>5486</v>
      </c>
      <c r="AD846" s="1944"/>
      <c r="AE846" s="1944"/>
      <c r="AF846" s="1944"/>
      <c r="AG846" s="1944"/>
      <c r="AH846" s="1944"/>
      <c r="AI846" s="16"/>
      <c r="AJ846" s="16"/>
      <c r="AK846" s="16"/>
      <c r="AL846" s="116"/>
      <c r="AM846" s="66"/>
      <c r="AN846" s="66"/>
      <c r="AO846" s="30"/>
      <c r="AP846" s="30"/>
      <c r="AQ846" s="30"/>
      <c r="AR846" s="30"/>
      <c r="AS846" s="30"/>
      <c r="AT846" s="70"/>
      <c r="AU846" s="70"/>
      <c r="AV846" s="70"/>
      <c r="AW846" s="70"/>
      <c r="AX846" s="70"/>
      <c r="AY846" s="70"/>
      <c r="AZ846" s="70"/>
      <c r="BA846" s="70"/>
      <c r="BB846" s="47" t="s">
        <v>644</v>
      </c>
      <c r="BC846" s="911">
        <v>261141</v>
      </c>
      <c r="BD846" s="911">
        <v>301093</v>
      </c>
      <c r="BE846" s="911">
        <v>363200</v>
      </c>
      <c r="BF846" s="911">
        <v>464896</v>
      </c>
      <c r="BG846" s="911">
        <v>517923</v>
      </c>
      <c r="BH846" s="70"/>
      <c r="BI846" s="47" t="s">
        <v>644</v>
      </c>
      <c r="BJ846" s="911">
        <v>230655</v>
      </c>
      <c r="BK846" s="911">
        <v>265943</v>
      </c>
      <c r="BL846" s="911">
        <v>320800</v>
      </c>
      <c r="BM846" s="911">
        <v>410624</v>
      </c>
      <c r="BN846" s="911">
        <v>457461</v>
      </c>
      <c r="BO846" s="75"/>
      <c r="BP846" s="75"/>
      <c r="BQ846" s="75"/>
      <c r="BR846" s="75"/>
      <c r="BS846" s="75"/>
      <c r="BT846" s="75"/>
      <c r="BU846" s="75"/>
      <c r="BV846" s="75"/>
      <c r="BW846" s="75"/>
      <c r="BX846" s="75"/>
      <c r="BY846" s="75"/>
      <c r="BZ846" s="75"/>
      <c r="CA846" s="75"/>
      <c r="CB846" s="75"/>
      <c r="CC846" s="75"/>
      <c r="CD846" s="75"/>
      <c r="CE846" s="75"/>
      <c r="CF846" s="75"/>
      <c r="CG846" s="75"/>
      <c r="CH846" s="75"/>
      <c r="CI846" s="75"/>
      <c r="CJ846" s="75"/>
      <c r="CK846" s="75"/>
      <c r="CL846" s="75"/>
      <c r="CM846" s="75"/>
      <c r="CN846" s="75"/>
      <c r="CO846" s="75"/>
      <c r="CP846" s="75"/>
      <c r="CQ846" s="75"/>
      <c r="CR846" s="75"/>
    </row>
    <row r="847" spans="1:96" s="8" customFormat="1" ht="12.75" customHeight="1" thickTop="1">
      <c r="A847" s="16"/>
      <c r="B847" s="16"/>
      <c r="C847" s="16"/>
      <c r="D847" s="3"/>
      <c r="E847" s="93"/>
      <c r="F847" s="94"/>
      <c r="G847" s="94"/>
      <c r="H847" s="94"/>
      <c r="I847" s="94"/>
      <c r="J847" s="94"/>
      <c r="K847" s="94"/>
      <c r="L847" s="94"/>
      <c r="M847" s="94"/>
      <c r="N847" s="94"/>
      <c r="O847" s="94"/>
      <c r="P847" s="94"/>
      <c r="Q847" s="94"/>
      <c r="R847" s="94"/>
      <c r="S847" s="94"/>
      <c r="T847" s="94"/>
      <c r="U847" s="94"/>
      <c r="V847" s="94"/>
      <c r="W847" s="94"/>
      <c r="X847" s="94"/>
      <c r="Y847" s="94"/>
      <c r="Z847" s="94"/>
      <c r="AA847" s="94"/>
      <c r="AB847" s="1403" t="s">
        <v>714</v>
      </c>
      <c r="AC847" s="1667"/>
      <c r="AD847" s="1936"/>
      <c r="AE847" s="1936"/>
      <c r="AF847" s="1936"/>
      <c r="AG847" s="1936"/>
      <c r="AH847" s="1936"/>
      <c r="AI847" s="16"/>
      <c r="AJ847" s="16"/>
      <c r="AK847" s="16"/>
      <c r="AL847" s="16"/>
      <c r="AM847" s="66"/>
      <c r="AN847" s="66"/>
      <c r="AO847" s="30"/>
      <c r="AP847" s="30"/>
      <c r="AQ847" s="30"/>
      <c r="AR847" s="30"/>
      <c r="AS847" s="30"/>
      <c r="AT847" s="70"/>
      <c r="AU847" s="70"/>
      <c r="AV847" s="70"/>
      <c r="AW847" s="70"/>
      <c r="AX847" s="70"/>
      <c r="AY847" s="70"/>
      <c r="AZ847" s="70"/>
      <c r="BA847" s="70"/>
      <c r="BB847" s="47" t="s">
        <v>645</v>
      </c>
      <c r="BC847" s="912">
        <v>261141</v>
      </c>
      <c r="BD847" s="912">
        <v>301093</v>
      </c>
      <c r="BE847" s="912">
        <v>363200</v>
      </c>
      <c r="BF847" s="912">
        <v>464896</v>
      </c>
      <c r="BG847" s="912">
        <v>517923</v>
      </c>
      <c r="BH847" s="70"/>
      <c r="BI847" s="47" t="s">
        <v>645</v>
      </c>
      <c r="BJ847" s="912">
        <v>230655</v>
      </c>
      <c r="BK847" s="912">
        <v>265943</v>
      </c>
      <c r="BL847" s="912">
        <v>320800</v>
      </c>
      <c r="BM847" s="912">
        <v>410624</v>
      </c>
      <c r="BN847" s="912">
        <v>457461</v>
      </c>
      <c r="BO847" s="75"/>
      <c r="BP847" s="75"/>
      <c r="BQ847" s="75"/>
      <c r="BR847" s="75"/>
      <c r="BS847" s="75"/>
      <c r="BT847" s="75"/>
      <c r="BU847" s="75"/>
      <c r="BV847" s="75"/>
      <c r="BW847" s="75"/>
      <c r="BX847" s="75"/>
      <c r="BY847" s="75"/>
      <c r="BZ847" s="75"/>
      <c r="CA847" s="75"/>
      <c r="CB847" s="75"/>
      <c r="CC847" s="75"/>
      <c r="CD847" s="75"/>
      <c r="CE847" s="75"/>
      <c r="CF847" s="75"/>
      <c r="CG847" s="75"/>
      <c r="CH847" s="75"/>
      <c r="CI847" s="75"/>
      <c r="CJ847" s="75"/>
      <c r="CK847" s="75"/>
      <c r="CL847" s="75"/>
      <c r="CM847" s="75"/>
      <c r="CN847" s="75"/>
      <c r="CO847" s="75"/>
      <c r="CP847" s="75"/>
      <c r="CQ847" s="75"/>
      <c r="CR847" s="75"/>
    </row>
    <row r="848" spans="1:96" s="8" customFormat="1" ht="12.75" customHeight="1">
      <c r="A848" s="16"/>
      <c r="B848" s="16"/>
      <c r="C848" s="16"/>
      <c r="D848" s="3"/>
      <c r="E848" s="90"/>
      <c r="F848" s="91"/>
      <c r="G848" s="91"/>
      <c r="H848" s="91"/>
      <c r="I848" s="91"/>
      <c r="J848" s="91"/>
      <c r="K848" s="91"/>
      <c r="L848" s="91"/>
      <c r="M848" s="91"/>
      <c r="N848" s="91"/>
      <c r="O848" s="91"/>
      <c r="P848" s="91"/>
      <c r="Q848" s="91"/>
      <c r="R848" s="91"/>
      <c r="S848" s="91"/>
      <c r="T848" s="91"/>
      <c r="U848" s="91"/>
      <c r="V848" s="91"/>
      <c r="W848" s="91"/>
      <c r="X848" s="91"/>
      <c r="Y848" s="91"/>
      <c r="Z848" s="91"/>
      <c r="AA848" s="91"/>
      <c r="AB848" s="100" t="s">
        <v>1943</v>
      </c>
      <c r="AC848" s="1640"/>
      <c r="AD848" s="1715"/>
      <c r="AE848" s="1715"/>
      <c r="AF848" s="1715"/>
      <c r="AG848" s="1715"/>
      <c r="AH848" s="1715"/>
      <c r="AI848" s="16"/>
      <c r="AJ848" s="16"/>
      <c r="AK848" s="16"/>
      <c r="AL848" s="16"/>
      <c r="AM848" s="66"/>
      <c r="AN848" s="66"/>
      <c r="AO848" s="30"/>
      <c r="AP848" s="30"/>
      <c r="AQ848" s="30"/>
      <c r="AR848" s="30"/>
      <c r="AS848" s="30"/>
      <c r="AT848" s="70"/>
      <c r="AU848" s="70"/>
      <c r="AV848" s="70"/>
      <c r="AW848" s="70"/>
      <c r="AX848" s="70"/>
      <c r="AY848" s="70"/>
      <c r="AZ848" s="70"/>
      <c r="BA848" s="70"/>
      <c r="BB848" s="47" t="s">
        <v>647</v>
      </c>
      <c r="BC848" s="911">
        <v>261141</v>
      </c>
      <c r="BD848" s="911">
        <v>301093</v>
      </c>
      <c r="BE848" s="911">
        <v>363200</v>
      </c>
      <c r="BF848" s="911">
        <v>464896</v>
      </c>
      <c r="BG848" s="911">
        <v>517923</v>
      </c>
      <c r="BH848" s="70"/>
      <c r="BI848" s="47" t="s">
        <v>647</v>
      </c>
      <c r="BJ848" s="911">
        <v>230655</v>
      </c>
      <c r="BK848" s="911">
        <v>265943</v>
      </c>
      <c r="BL848" s="911">
        <v>320800</v>
      </c>
      <c r="BM848" s="911">
        <v>410624</v>
      </c>
      <c r="BN848" s="911">
        <v>457461</v>
      </c>
      <c r="BO848" s="75"/>
      <c r="BP848" s="75"/>
      <c r="BQ848" s="75"/>
      <c r="BR848" s="75"/>
      <c r="BS848" s="75"/>
      <c r="BT848" s="75"/>
      <c r="BU848" s="75"/>
      <c r="BV848" s="75"/>
      <c r="BW848" s="75"/>
      <c r="BX848" s="75"/>
      <c r="BY848" s="75"/>
      <c r="BZ848" s="75"/>
      <c r="CA848" s="75"/>
      <c r="CB848" s="75"/>
      <c r="CC848" s="75"/>
      <c r="CD848" s="75"/>
      <c r="CE848" s="75"/>
      <c r="CF848" s="75"/>
      <c r="CG848" s="75"/>
      <c r="CH848" s="75"/>
      <c r="CI848" s="75"/>
      <c r="CJ848" s="75"/>
      <c r="CK848" s="75"/>
      <c r="CL848" s="75"/>
      <c r="CM848" s="75"/>
      <c r="CN848" s="75"/>
      <c r="CO848" s="75"/>
      <c r="CP848" s="75"/>
      <c r="CQ848" s="75"/>
      <c r="CR848" s="75"/>
    </row>
    <row r="849" spans="1:96" s="8" customFormat="1" ht="12.75" customHeight="1">
      <c r="A849" s="16"/>
      <c r="B849" s="16"/>
      <c r="C849" s="16"/>
      <c r="D849" s="3"/>
      <c r="E849" s="90"/>
      <c r="F849" s="91"/>
      <c r="G849" s="91"/>
      <c r="H849" s="91"/>
      <c r="I849" s="91"/>
      <c r="J849" s="91"/>
      <c r="K849" s="91"/>
      <c r="L849" s="91"/>
      <c r="M849" s="91"/>
      <c r="N849" s="91"/>
      <c r="O849" s="91"/>
      <c r="P849" s="91"/>
      <c r="Q849" s="91"/>
      <c r="R849" s="91"/>
      <c r="S849" s="91"/>
      <c r="T849" s="91"/>
      <c r="U849" s="91"/>
      <c r="V849" s="91"/>
      <c r="W849" s="91"/>
      <c r="X849" s="91"/>
      <c r="Y849" s="91"/>
      <c r="Z849" s="91"/>
      <c r="AA849" s="91"/>
      <c r="AB849" s="100" t="s">
        <v>151</v>
      </c>
      <c r="AC849" s="1638">
        <v>22700</v>
      </c>
      <c r="AD849" s="1639"/>
      <c r="AE849" s="1639"/>
      <c r="AF849" s="1639"/>
      <c r="AG849" s="1639"/>
      <c r="AH849" s="1640"/>
      <c r="AI849" s="16"/>
      <c r="AJ849" s="16"/>
      <c r="AK849" s="16"/>
      <c r="AL849" s="16"/>
      <c r="AM849" s="66"/>
      <c r="AN849" s="66"/>
      <c r="AO849" s="30"/>
      <c r="AP849" s="30"/>
      <c r="AQ849" s="30"/>
      <c r="AR849" s="30"/>
      <c r="AS849" s="30"/>
      <c r="AT849" s="70"/>
      <c r="AU849" s="70"/>
      <c r="AV849" s="70"/>
      <c r="AW849" s="70"/>
      <c r="AX849" s="70"/>
      <c r="AY849" s="70"/>
      <c r="AZ849" s="70"/>
      <c r="BA849" s="70"/>
      <c r="BB849" s="47" t="s">
        <v>648</v>
      </c>
      <c r="BC849" s="912">
        <v>261141</v>
      </c>
      <c r="BD849" s="912">
        <v>301093</v>
      </c>
      <c r="BE849" s="912">
        <v>363200</v>
      </c>
      <c r="BF849" s="912">
        <v>464896</v>
      </c>
      <c r="BG849" s="912">
        <v>517923</v>
      </c>
      <c r="BH849" s="70"/>
      <c r="BI849" s="47" t="s">
        <v>648</v>
      </c>
      <c r="BJ849" s="912">
        <v>230655</v>
      </c>
      <c r="BK849" s="912">
        <v>265943</v>
      </c>
      <c r="BL849" s="912">
        <v>320800</v>
      </c>
      <c r="BM849" s="912">
        <v>410624</v>
      </c>
      <c r="BN849" s="912">
        <v>457461</v>
      </c>
      <c r="BO849" s="75"/>
      <c r="BP849" s="75"/>
      <c r="BQ849" s="75"/>
      <c r="BR849" s="75"/>
      <c r="BS849" s="75"/>
      <c r="BT849" s="75"/>
      <c r="BU849" s="75"/>
      <c r="BV849" s="75"/>
      <c r="BW849" s="75"/>
      <c r="BX849" s="75"/>
      <c r="BY849" s="75"/>
      <c r="BZ849" s="75"/>
      <c r="CA849" s="75"/>
      <c r="CB849" s="75"/>
      <c r="CC849" s="75"/>
      <c r="CD849" s="75"/>
      <c r="CE849" s="75"/>
      <c r="CF849" s="75"/>
      <c r="CG849" s="75"/>
      <c r="CH849" s="75"/>
      <c r="CI849" s="75"/>
      <c r="CJ849" s="75"/>
      <c r="CK849" s="75"/>
      <c r="CL849" s="75"/>
      <c r="CM849" s="75"/>
      <c r="CN849" s="75"/>
      <c r="CO849" s="75"/>
      <c r="CP849" s="75"/>
      <c r="CQ849" s="75"/>
      <c r="CR849" s="75"/>
    </row>
    <row r="850" spans="1:96" s="8" customFormat="1" ht="12.75" customHeight="1">
      <c r="A850" s="16"/>
      <c r="B850" s="16"/>
      <c r="C850" s="16"/>
      <c r="D850" s="3"/>
      <c r="E850" s="90"/>
      <c r="F850" s="91"/>
      <c r="G850" s="91"/>
      <c r="H850" s="91"/>
      <c r="I850" s="91"/>
      <c r="J850" s="91"/>
      <c r="K850" s="91"/>
      <c r="L850" s="91"/>
      <c r="M850" s="91"/>
      <c r="N850" s="91"/>
      <c r="O850" s="91"/>
      <c r="P850" s="91"/>
      <c r="Q850" s="91"/>
      <c r="R850" s="91"/>
      <c r="S850" s="91"/>
      <c r="T850" s="91"/>
      <c r="U850" s="91"/>
      <c r="V850" s="91"/>
      <c r="W850" s="91"/>
      <c r="X850" s="91"/>
      <c r="Y850" s="91"/>
      <c r="Z850" s="91"/>
      <c r="AA850" s="91"/>
      <c r="AB850" s="100" t="s">
        <v>781</v>
      </c>
      <c r="AC850" s="1638">
        <v>29000</v>
      </c>
      <c r="AD850" s="1639"/>
      <c r="AE850" s="1639"/>
      <c r="AF850" s="1639"/>
      <c r="AG850" s="1639"/>
      <c r="AH850" s="1640"/>
      <c r="AI850" s="16"/>
      <c r="AJ850" s="16"/>
      <c r="AK850" s="16"/>
      <c r="AL850" s="16"/>
      <c r="AM850" s="66"/>
      <c r="AN850" s="66"/>
      <c r="AO850" s="30"/>
      <c r="AP850" s="30"/>
      <c r="AQ850" s="30"/>
      <c r="AR850" s="30"/>
      <c r="AS850" s="30"/>
      <c r="AT850" s="70"/>
      <c r="AU850" s="70"/>
      <c r="AV850" s="70"/>
      <c r="AW850" s="70"/>
      <c r="AX850" s="70"/>
      <c r="AY850" s="70"/>
      <c r="AZ850" s="70"/>
      <c r="BA850" s="70"/>
      <c r="BB850" s="47" t="s">
        <v>476</v>
      </c>
      <c r="BC850" s="911">
        <v>261141</v>
      </c>
      <c r="BD850" s="911">
        <v>301093</v>
      </c>
      <c r="BE850" s="911">
        <v>363200</v>
      </c>
      <c r="BF850" s="911">
        <v>464896</v>
      </c>
      <c r="BG850" s="911">
        <v>517923</v>
      </c>
      <c r="BH850" s="70"/>
      <c r="BI850" s="47" t="s">
        <v>476</v>
      </c>
      <c r="BJ850" s="911">
        <v>230655</v>
      </c>
      <c r="BK850" s="911">
        <v>265943</v>
      </c>
      <c r="BL850" s="911">
        <v>320800</v>
      </c>
      <c r="BM850" s="911">
        <v>410624</v>
      </c>
      <c r="BN850" s="911">
        <v>457461</v>
      </c>
      <c r="BO850" s="75"/>
      <c r="BP850" s="75"/>
      <c r="BQ850" s="75"/>
      <c r="BR850" s="75"/>
      <c r="BS850" s="75"/>
      <c r="BT850" s="75"/>
      <c r="BU850" s="75"/>
      <c r="BV850" s="75"/>
      <c r="BW850" s="75"/>
      <c r="BX850" s="75"/>
      <c r="BY850" s="75"/>
      <c r="BZ850" s="75"/>
      <c r="CA850" s="75"/>
      <c r="CB850" s="75"/>
      <c r="CC850" s="75"/>
      <c r="CD850" s="75"/>
      <c r="CE850" s="75"/>
      <c r="CF850" s="75"/>
      <c r="CG850" s="75"/>
      <c r="CH850" s="75"/>
      <c r="CI850" s="75"/>
      <c r="CJ850" s="75"/>
      <c r="CK850" s="75"/>
      <c r="CL850" s="75"/>
      <c r="CM850" s="75"/>
      <c r="CN850" s="75"/>
      <c r="CO850" s="75"/>
      <c r="CP850" s="75"/>
      <c r="CQ850" s="75"/>
      <c r="CR850" s="75"/>
    </row>
    <row r="851" spans="1:96" s="8" customFormat="1" ht="12.75" customHeight="1">
      <c r="A851" s="16"/>
      <c r="B851" s="16"/>
      <c r="C851" s="16"/>
      <c r="D851" s="3"/>
      <c r="E851" s="90"/>
      <c r="F851" s="91"/>
      <c r="G851" s="91"/>
      <c r="H851" s="91"/>
      <c r="I851" s="91"/>
      <c r="J851" s="91"/>
      <c r="K851" s="91"/>
      <c r="L851" s="91"/>
      <c r="M851" s="91"/>
      <c r="N851" s="91"/>
      <c r="O851" s="91"/>
      <c r="P851" s="91"/>
      <c r="Q851" s="91"/>
      <c r="R851" s="91"/>
      <c r="S851" s="91"/>
      <c r="T851" s="91"/>
      <c r="U851" s="91"/>
      <c r="V851" s="91"/>
      <c r="W851" s="91"/>
      <c r="X851" s="91"/>
      <c r="Y851" s="91"/>
      <c r="Z851" s="91"/>
      <c r="AA851" s="91"/>
      <c r="AB851" s="100" t="s">
        <v>782</v>
      </c>
      <c r="AC851" s="1640">
        <v>49500</v>
      </c>
      <c r="AD851" s="1715"/>
      <c r="AE851" s="1715"/>
      <c r="AF851" s="1715"/>
      <c r="AG851" s="1715"/>
      <c r="AH851" s="1715"/>
      <c r="AI851" s="16"/>
      <c r="AJ851" s="16"/>
      <c r="AK851" s="16"/>
      <c r="AL851" s="16"/>
      <c r="AM851" s="66"/>
      <c r="AN851" s="66"/>
      <c r="AO851" s="30"/>
      <c r="AP851" s="30"/>
      <c r="AQ851" s="30"/>
      <c r="AR851" s="30"/>
      <c r="AS851" s="30"/>
      <c r="AT851" s="70"/>
      <c r="AU851" s="70"/>
      <c r="AV851" s="70"/>
      <c r="AW851" s="70"/>
      <c r="AX851" s="70"/>
      <c r="AY851" s="70"/>
      <c r="AZ851" s="70"/>
      <c r="BA851" s="70"/>
      <c r="BB851" s="47" t="s">
        <v>650</v>
      </c>
      <c r="BC851" s="912">
        <v>261141</v>
      </c>
      <c r="BD851" s="912">
        <v>301093</v>
      </c>
      <c r="BE851" s="912">
        <v>363200</v>
      </c>
      <c r="BF851" s="912">
        <v>464896</v>
      </c>
      <c r="BG851" s="912">
        <v>517923</v>
      </c>
      <c r="BH851" s="70"/>
      <c r="BI851" s="47" t="s">
        <v>650</v>
      </c>
      <c r="BJ851" s="912">
        <v>230655</v>
      </c>
      <c r="BK851" s="912">
        <v>265943</v>
      </c>
      <c r="BL851" s="912">
        <v>320800</v>
      </c>
      <c r="BM851" s="912">
        <v>410624</v>
      </c>
      <c r="BN851" s="912">
        <v>457461</v>
      </c>
      <c r="BO851" s="75"/>
      <c r="BP851" s="75"/>
      <c r="BQ851" s="75"/>
      <c r="BR851" s="75"/>
      <c r="BS851" s="75"/>
      <c r="BT851" s="75"/>
      <c r="BU851" s="75"/>
      <c r="BV851" s="75"/>
      <c r="BW851" s="75"/>
      <c r="BX851" s="75"/>
      <c r="BY851" s="75"/>
      <c r="BZ851" s="75"/>
      <c r="CA851" s="75"/>
      <c r="CB851" s="75"/>
      <c r="CC851" s="75"/>
      <c r="CD851" s="75"/>
      <c r="CE851" s="75"/>
      <c r="CF851" s="75"/>
      <c r="CG851" s="75"/>
      <c r="CH851" s="75"/>
      <c r="CI851" s="75"/>
      <c r="CJ851" s="75"/>
      <c r="CK851" s="75"/>
      <c r="CL851" s="75"/>
      <c r="CM851" s="75"/>
      <c r="CN851" s="75"/>
      <c r="CO851" s="75"/>
      <c r="CP851" s="75"/>
      <c r="CQ851" s="75"/>
      <c r="CR851" s="75"/>
    </row>
    <row r="852" spans="1:96" s="65" customFormat="1" ht="12.75" customHeight="1">
      <c r="A852" s="16"/>
      <c r="B852" s="16"/>
      <c r="C852" s="16"/>
      <c r="D852" s="3"/>
      <c r="E852" s="1954" t="s">
        <v>1368</v>
      </c>
      <c r="F852" s="1955"/>
      <c r="G852" s="1955"/>
      <c r="H852" s="1955"/>
      <c r="I852" s="1955"/>
      <c r="J852" s="1955"/>
      <c r="K852" s="1955"/>
      <c r="L852" s="1955"/>
      <c r="M852" s="1955"/>
      <c r="N852" s="1955"/>
      <c r="O852" s="1955"/>
      <c r="P852" s="1955"/>
      <c r="Q852" s="1955"/>
      <c r="R852" s="1955"/>
      <c r="S852" s="1955"/>
      <c r="T852" s="1955"/>
      <c r="U852" s="1955"/>
      <c r="V852" s="1955"/>
      <c r="W852" s="1955"/>
      <c r="X852" s="1955"/>
      <c r="Y852" s="1955"/>
      <c r="Z852" s="1955"/>
      <c r="AA852" s="1955"/>
      <c r="AB852" s="1956"/>
      <c r="AC852" s="1715"/>
      <c r="AD852" s="1715"/>
      <c r="AE852" s="1715"/>
      <c r="AF852" s="1715"/>
      <c r="AG852" s="1715"/>
      <c r="AH852" s="1715"/>
      <c r="AI852" s="16"/>
      <c r="AJ852" s="16"/>
      <c r="AK852" s="16"/>
      <c r="AL852" s="16"/>
      <c r="AM852" s="66"/>
      <c r="AN852" s="66"/>
      <c r="AO852" s="30"/>
      <c r="AP852" s="30"/>
      <c r="AQ852" s="30"/>
      <c r="AR852" s="30"/>
      <c r="AS852" s="30"/>
      <c r="AT852" s="70"/>
      <c r="AU852" s="70"/>
      <c r="AV852" s="70"/>
      <c r="AW852" s="70"/>
      <c r="AX852" s="70"/>
      <c r="AY852" s="70"/>
      <c r="AZ852" s="70"/>
      <c r="BA852" s="70"/>
      <c r="BB852" s="47" t="s">
        <v>651</v>
      </c>
      <c r="BC852" s="911">
        <v>261141</v>
      </c>
      <c r="BD852" s="911">
        <v>301093</v>
      </c>
      <c r="BE852" s="911">
        <v>363200</v>
      </c>
      <c r="BF852" s="911">
        <v>464896</v>
      </c>
      <c r="BG852" s="911">
        <v>517923</v>
      </c>
      <c r="BH852" s="70"/>
      <c r="BI852" s="47" t="s">
        <v>651</v>
      </c>
      <c r="BJ852" s="911">
        <v>230655</v>
      </c>
      <c r="BK852" s="911">
        <v>265943</v>
      </c>
      <c r="BL852" s="911">
        <v>320800</v>
      </c>
      <c r="BM852" s="911">
        <v>410624</v>
      </c>
      <c r="BN852" s="911">
        <v>457461</v>
      </c>
      <c r="BO852" s="121"/>
      <c r="BP852" s="121"/>
      <c r="BQ852" s="121"/>
      <c r="BR852" s="121"/>
      <c r="BS852" s="121"/>
      <c r="BT852" s="121"/>
      <c r="BU852" s="121"/>
      <c r="BV852" s="121"/>
      <c r="BW852" s="121"/>
      <c r="BX852" s="121"/>
      <c r="BY852" s="121"/>
      <c r="BZ852" s="121"/>
      <c r="CA852" s="121"/>
      <c r="CB852" s="121"/>
      <c r="CC852" s="121"/>
      <c r="CD852" s="121"/>
      <c r="CE852" s="121"/>
      <c r="CF852" s="121"/>
      <c r="CG852" s="121"/>
      <c r="CH852" s="121"/>
      <c r="CI852" s="121"/>
      <c r="CJ852" s="121"/>
      <c r="CK852" s="121"/>
      <c r="CL852" s="121"/>
      <c r="CM852" s="121"/>
      <c r="CN852" s="121"/>
      <c r="CO852" s="121"/>
      <c r="CP852" s="121"/>
      <c r="CQ852" s="121"/>
      <c r="CR852" s="121"/>
    </row>
    <row r="853" spans="1:96" s="65" customFormat="1" ht="14.25">
      <c r="A853" s="16"/>
      <c r="B853" s="16"/>
      <c r="C853" s="16"/>
      <c r="D853" s="3"/>
      <c r="E853" s="1954" t="s">
        <v>1368</v>
      </c>
      <c r="F853" s="1955"/>
      <c r="G853" s="1955"/>
      <c r="H853" s="1955"/>
      <c r="I853" s="1955"/>
      <c r="J853" s="1955"/>
      <c r="K853" s="1955"/>
      <c r="L853" s="1955"/>
      <c r="M853" s="1955"/>
      <c r="N853" s="1955"/>
      <c r="O853" s="1955"/>
      <c r="P853" s="1955"/>
      <c r="Q853" s="1955"/>
      <c r="R853" s="1955"/>
      <c r="S853" s="1955"/>
      <c r="T853" s="1955"/>
      <c r="U853" s="1955"/>
      <c r="V853" s="1955"/>
      <c r="W853" s="1955"/>
      <c r="X853" s="1955"/>
      <c r="Y853" s="1955"/>
      <c r="Z853" s="1955"/>
      <c r="AA853" s="1955"/>
      <c r="AB853" s="1956"/>
      <c r="AC853" s="1715"/>
      <c r="AD853" s="1715"/>
      <c r="AE853" s="1715"/>
      <c r="AF853" s="1715"/>
      <c r="AG853" s="1715"/>
      <c r="AH853" s="1715"/>
      <c r="AI853" s="16"/>
      <c r="AJ853" s="16"/>
      <c r="AK853" s="16"/>
      <c r="AL853" s="16"/>
      <c r="AM853" s="66"/>
      <c r="AN853" s="66"/>
      <c r="AO853" s="30"/>
      <c r="AP853" s="30"/>
      <c r="AQ853" s="30"/>
      <c r="AR853" s="30"/>
      <c r="AS853" s="30"/>
      <c r="AT853" s="70"/>
      <c r="AU853" s="70"/>
      <c r="AV853" s="70"/>
      <c r="AW853" s="70"/>
      <c r="AX853" s="70"/>
      <c r="AY853" s="70"/>
      <c r="AZ853" s="70"/>
      <c r="BA853" s="70"/>
      <c r="BB853" s="47" t="s">
        <v>652</v>
      </c>
      <c r="BC853" s="912">
        <v>255964</v>
      </c>
      <c r="BD853" s="912">
        <v>295124</v>
      </c>
      <c r="BE853" s="912">
        <v>356000</v>
      </c>
      <c r="BF853" s="912">
        <v>455680</v>
      </c>
      <c r="BG853" s="912">
        <v>507656</v>
      </c>
      <c r="BH853" s="70"/>
      <c r="BI853" s="47" t="s">
        <v>652</v>
      </c>
      <c r="BJ853" s="912">
        <v>230655</v>
      </c>
      <c r="BK853" s="912">
        <v>265943</v>
      </c>
      <c r="BL853" s="912">
        <v>320800</v>
      </c>
      <c r="BM853" s="912">
        <v>410624</v>
      </c>
      <c r="BN853" s="912">
        <v>457461</v>
      </c>
      <c r="BO853" s="121"/>
      <c r="BP853" s="121"/>
      <c r="BQ853" s="121"/>
      <c r="BR853" s="121"/>
      <c r="BS853" s="121"/>
      <c r="BT853" s="121"/>
      <c r="BU853" s="121"/>
      <c r="BV853" s="121"/>
      <c r="BW853" s="121"/>
      <c r="BX853" s="121"/>
      <c r="BY853" s="121"/>
      <c r="BZ853" s="121"/>
      <c r="CA853" s="121"/>
      <c r="CB853" s="121"/>
      <c r="CC853" s="121"/>
      <c r="CD853" s="121"/>
      <c r="CE853" s="121"/>
      <c r="CF853" s="121"/>
      <c r="CG853" s="121"/>
      <c r="CH853" s="121"/>
      <c r="CI853" s="121"/>
      <c r="CJ853" s="121"/>
      <c r="CK853" s="121"/>
      <c r="CL853" s="121"/>
      <c r="CM853" s="121"/>
      <c r="CN853" s="121"/>
      <c r="CO853" s="121"/>
      <c r="CP853" s="121"/>
      <c r="CQ853" s="121"/>
      <c r="CR853" s="121"/>
    </row>
    <row r="854" spans="1:96" s="65" customFormat="1" ht="12.75" customHeight="1">
      <c r="A854" s="50"/>
      <c r="B854" s="16"/>
      <c r="C854" s="16"/>
      <c r="D854" s="3"/>
      <c r="E854" s="3"/>
      <c r="F854" s="3"/>
      <c r="G854" s="3"/>
      <c r="H854" s="3"/>
      <c r="I854" s="3"/>
      <c r="J854" s="3"/>
      <c r="K854" s="3"/>
      <c r="L854" s="3"/>
      <c r="M854" s="3"/>
      <c r="N854" s="3"/>
      <c r="O854" s="3"/>
      <c r="P854" s="3"/>
      <c r="Q854" s="3"/>
      <c r="R854" s="3"/>
      <c r="S854" s="3"/>
      <c r="T854" s="3"/>
      <c r="U854" s="3"/>
      <c r="V854" s="3"/>
      <c r="W854" s="3"/>
      <c r="X854" s="3"/>
      <c r="Y854" s="3"/>
      <c r="Z854" s="3"/>
      <c r="AA854" s="3"/>
      <c r="AB854" s="105"/>
      <c r="AC854" s="1957"/>
      <c r="AD854" s="1957"/>
      <c r="AE854" s="1957"/>
      <c r="AF854" s="1957"/>
      <c r="AG854" s="1957"/>
      <c r="AH854" s="1957"/>
      <c r="AI854" s="16"/>
      <c r="AJ854" s="16"/>
      <c r="AK854" s="16"/>
      <c r="AL854" s="16"/>
      <c r="AM854" s="66"/>
      <c r="AN854" s="66"/>
      <c r="AO854" s="30"/>
      <c r="AP854" s="30"/>
      <c r="AQ854" s="30"/>
      <c r="AR854" s="30"/>
      <c r="AS854" s="30"/>
      <c r="AT854" s="70"/>
      <c r="AU854" s="70"/>
      <c r="AV854" s="70"/>
      <c r="AW854" s="70"/>
      <c r="AX854" s="70"/>
      <c r="AY854" s="70"/>
      <c r="AZ854" s="70"/>
      <c r="BA854" s="70"/>
      <c r="BB854" s="47" t="s">
        <v>833</v>
      </c>
      <c r="BC854" s="911">
        <v>440603</v>
      </c>
      <c r="BD854" s="911">
        <v>508011</v>
      </c>
      <c r="BE854" s="911">
        <v>612800</v>
      </c>
      <c r="BF854" s="911">
        <v>784384</v>
      </c>
      <c r="BG854" s="911">
        <v>873853</v>
      </c>
      <c r="BH854" s="70"/>
      <c r="BI854" s="47" t="s">
        <v>833</v>
      </c>
      <c r="BJ854" s="911">
        <v>390561</v>
      </c>
      <c r="BK854" s="911">
        <v>450313</v>
      </c>
      <c r="BL854" s="911">
        <v>543200</v>
      </c>
      <c r="BM854" s="911">
        <v>695296</v>
      </c>
      <c r="BN854" s="911">
        <v>774603</v>
      </c>
      <c r="BO854" s="121"/>
      <c r="BP854" s="121"/>
      <c r="BQ854" s="121"/>
      <c r="BR854" s="121"/>
      <c r="BS854" s="121"/>
      <c r="BT854" s="121"/>
      <c r="BU854" s="121"/>
      <c r="BV854" s="121"/>
      <c r="BW854" s="121"/>
      <c r="BX854" s="121"/>
      <c r="BY854" s="121"/>
      <c r="BZ854" s="121"/>
      <c r="CA854" s="121"/>
      <c r="CB854" s="121"/>
      <c r="CC854" s="121"/>
      <c r="CD854" s="121"/>
      <c r="CE854" s="121"/>
      <c r="CF854" s="121"/>
      <c r="CG854" s="121"/>
      <c r="CH854" s="121"/>
      <c r="CI854" s="121"/>
      <c r="CJ854" s="121"/>
      <c r="CK854" s="121"/>
      <c r="CL854" s="121"/>
      <c r="CM854" s="121"/>
      <c r="CN854" s="121"/>
      <c r="CO854" s="121"/>
      <c r="CP854" s="121"/>
      <c r="CQ854" s="121"/>
      <c r="CR854" s="121"/>
    </row>
    <row r="855" spans="1:96" s="65" customFormat="1" ht="14.25">
      <c r="A855" s="63" t="s">
        <v>169</v>
      </c>
      <c r="B855" s="50"/>
      <c r="C855" s="63" t="s">
        <v>409</v>
      </c>
      <c r="D855" s="16"/>
      <c r="E855" s="16"/>
      <c r="F855" s="16"/>
      <c r="G855" s="16"/>
      <c r="H855" s="16"/>
      <c r="I855" s="16"/>
      <c r="J855" s="16"/>
      <c r="K855" s="16"/>
      <c r="L855" s="16"/>
      <c r="M855" s="16"/>
      <c r="N855" s="16"/>
      <c r="O855" s="16"/>
      <c r="P855" s="16"/>
      <c r="Q855" s="16"/>
      <c r="R855" s="16"/>
      <c r="S855" s="16"/>
      <c r="T855" s="16"/>
      <c r="U855" s="16"/>
      <c r="V855" s="16"/>
      <c r="W855" s="16"/>
      <c r="X855" s="21"/>
      <c r="Y855" s="21"/>
      <c r="Z855" s="21"/>
      <c r="AA855" s="21"/>
      <c r="AB855" s="21"/>
      <c r="AC855" s="21"/>
      <c r="AD855" s="21"/>
      <c r="AE855" s="16"/>
      <c r="AF855" s="16"/>
      <c r="AG855" s="16"/>
      <c r="AH855" s="16"/>
      <c r="AI855" s="16"/>
      <c r="AJ855" s="16"/>
      <c r="AK855" s="50"/>
      <c r="AL855" s="16"/>
      <c r="AM855" s="66"/>
      <c r="AN855" s="66"/>
      <c r="AO855" s="30"/>
      <c r="AP855" s="30"/>
      <c r="AQ855" s="30"/>
      <c r="AR855" s="30"/>
      <c r="AS855" s="30"/>
      <c r="AT855" s="70"/>
      <c r="AU855" s="70"/>
      <c r="AV855" s="70"/>
      <c r="AW855" s="70"/>
      <c r="AX855" s="70"/>
      <c r="AY855" s="70"/>
      <c r="AZ855" s="70"/>
      <c r="BA855" s="70"/>
      <c r="BB855" s="47" t="s">
        <v>834</v>
      </c>
      <c r="BC855" s="912">
        <v>261141</v>
      </c>
      <c r="BD855" s="912">
        <v>301093</v>
      </c>
      <c r="BE855" s="912">
        <v>363200</v>
      </c>
      <c r="BF855" s="912">
        <v>464896</v>
      </c>
      <c r="BG855" s="912">
        <v>517923</v>
      </c>
      <c r="BH855" s="70"/>
      <c r="BI855" s="47" t="s">
        <v>834</v>
      </c>
      <c r="BJ855" s="912">
        <v>230655</v>
      </c>
      <c r="BK855" s="912">
        <v>265943</v>
      </c>
      <c r="BL855" s="912">
        <v>320800</v>
      </c>
      <c r="BM855" s="912">
        <v>410624</v>
      </c>
      <c r="BN855" s="912">
        <v>457461</v>
      </c>
      <c r="BO855" s="121"/>
      <c r="BP855" s="121"/>
      <c r="BQ855" s="121"/>
      <c r="BR855" s="121"/>
      <c r="BS855" s="121"/>
      <c r="BT855" s="121"/>
      <c r="BU855" s="121"/>
      <c r="BV855" s="121"/>
      <c r="BW855" s="121"/>
      <c r="BX855" s="121"/>
      <c r="BY855" s="121"/>
      <c r="BZ855" s="121"/>
      <c r="CA855" s="121"/>
      <c r="CB855" s="121"/>
      <c r="CC855" s="121"/>
      <c r="CD855" s="121"/>
      <c r="CE855" s="121"/>
      <c r="CF855" s="121"/>
      <c r="CG855" s="121"/>
      <c r="CH855" s="121"/>
      <c r="CI855" s="121"/>
      <c r="CJ855" s="121"/>
      <c r="CK855" s="121"/>
      <c r="CL855" s="121"/>
      <c r="CM855" s="121"/>
      <c r="CN855" s="121"/>
      <c r="CO855" s="121"/>
      <c r="CP855" s="121"/>
      <c r="CQ855" s="121"/>
      <c r="CR855" s="121"/>
    </row>
    <row r="856" spans="1:96" s="65" customFormat="1" ht="12.75" customHeight="1">
      <c r="A856" s="16"/>
      <c r="B856" s="50"/>
      <c r="C856" s="16"/>
      <c r="D856" s="16"/>
      <c r="E856" s="16"/>
      <c r="F856" s="16"/>
      <c r="G856" s="16"/>
      <c r="H856" s="16"/>
      <c r="I856" s="16"/>
      <c r="J856" s="16"/>
      <c r="K856" s="16"/>
      <c r="L856" s="16"/>
      <c r="M856" s="16"/>
      <c r="N856" s="16"/>
      <c r="O856" s="16"/>
      <c r="P856" s="16"/>
      <c r="Q856" s="16"/>
      <c r="R856" s="16"/>
      <c r="S856" s="16"/>
      <c r="T856" s="16"/>
      <c r="U856" s="16"/>
      <c r="V856" s="16"/>
      <c r="W856" s="16"/>
      <c r="X856" s="21"/>
      <c r="Y856" s="21"/>
      <c r="Z856" s="21"/>
      <c r="AA856" s="21"/>
      <c r="AB856" s="21"/>
      <c r="AC856" s="21"/>
      <c r="AD856" s="21"/>
      <c r="AE856" s="16"/>
      <c r="AF856" s="16"/>
      <c r="AG856" s="504"/>
      <c r="AH856" s="504"/>
      <c r="AI856" s="504"/>
      <c r="AJ856" s="50"/>
      <c r="AK856" s="50"/>
      <c r="AL856" s="16"/>
      <c r="AM856" s="66"/>
      <c r="AN856" s="66"/>
      <c r="AO856" s="30"/>
      <c r="AP856" s="30"/>
      <c r="AQ856" s="30"/>
      <c r="AR856" s="30"/>
      <c r="AS856" s="30"/>
      <c r="AT856" s="70"/>
      <c r="AU856" s="70"/>
      <c r="AV856" s="70"/>
      <c r="AW856" s="70"/>
      <c r="AX856" s="70"/>
      <c r="AY856" s="70"/>
      <c r="AZ856" s="70"/>
      <c r="BA856" s="70"/>
      <c r="BB856" s="47" t="s">
        <v>835</v>
      </c>
      <c r="BC856" s="911">
        <v>261141</v>
      </c>
      <c r="BD856" s="911">
        <v>301093</v>
      </c>
      <c r="BE856" s="911">
        <v>363200</v>
      </c>
      <c r="BF856" s="911">
        <v>464896</v>
      </c>
      <c r="BG856" s="911">
        <v>517923</v>
      </c>
      <c r="BH856" s="70"/>
      <c r="BI856" s="47" t="s">
        <v>835</v>
      </c>
      <c r="BJ856" s="911">
        <v>230655</v>
      </c>
      <c r="BK856" s="911">
        <v>265943</v>
      </c>
      <c r="BL856" s="911">
        <v>320800</v>
      </c>
      <c r="BM856" s="911">
        <v>410624</v>
      </c>
      <c r="BN856" s="911">
        <v>457461</v>
      </c>
      <c r="BO856" s="121"/>
      <c r="BP856" s="121"/>
      <c r="BQ856" s="121"/>
      <c r="BR856" s="121"/>
      <c r="BS856" s="121"/>
      <c r="BT856" s="121"/>
      <c r="BU856" s="121"/>
      <c r="BV856" s="121"/>
      <c r="BW856" s="121"/>
      <c r="BX856" s="121"/>
      <c r="BY856" s="121"/>
      <c r="BZ856" s="121"/>
      <c r="CA856" s="121"/>
      <c r="CB856" s="121"/>
      <c r="CC856" s="121"/>
      <c r="CD856" s="121"/>
      <c r="CE856" s="121"/>
      <c r="CF856" s="121"/>
      <c r="CG856" s="121"/>
      <c r="CH856" s="121"/>
      <c r="CI856" s="121"/>
      <c r="CJ856" s="121"/>
      <c r="CK856" s="121"/>
      <c r="CL856" s="121"/>
      <c r="CM856" s="121"/>
      <c r="CN856" s="121"/>
      <c r="CO856" s="121"/>
      <c r="CP856" s="121"/>
      <c r="CQ856" s="121"/>
      <c r="CR856" s="121"/>
    </row>
    <row r="857" spans="1:96" s="65" customFormat="1" ht="12.75" customHeight="1">
      <c r="A857" s="16"/>
      <c r="B857" s="63"/>
      <c r="C857" s="16"/>
      <c r="D857" s="16"/>
      <c r="E857" s="16"/>
      <c r="F857" s="16"/>
      <c r="G857" s="16"/>
      <c r="H857" s="351" t="s">
        <v>183</v>
      </c>
      <c r="I857" s="91"/>
      <c r="J857" s="91"/>
      <c r="K857" s="91"/>
      <c r="L857" s="91"/>
      <c r="M857" s="91"/>
      <c r="N857" s="91"/>
      <c r="O857" s="91"/>
      <c r="P857" s="91"/>
      <c r="Q857" s="91"/>
      <c r="R857" s="91"/>
      <c r="S857" s="91"/>
      <c r="T857" s="91"/>
      <c r="U857" s="91"/>
      <c r="V857" s="91"/>
      <c r="W857" s="91"/>
      <c r="X857" s="91"/>
      <c r="Y857" s="92"/>
      <c r="Z857" s="1638"/>
      <c r="AA857" s="1639"/>
      <c r="AB857" s="1639"/>
      <c r="AC857" s="1639"/>
      <c r="AD857" s="1639"/>
      <c r="AE857" s="1640"/>
      <c r="AF857" s="16"/>
      <c r="AG857" s="16"/>
      <c r="AH857" s="16"/>
      <c r="AI857" s="16"/>
      <c r="AJ857" s="16"/>
      <c r="AK857" s="16"/>
      <c r="AL857" s="16"/>
      <c r="AM857" s="143"/>
      <c r="AN857" s="66"/>
      <c r="AO857" s="30"/>
      <c r="AP857" s="30"/>
      <c r="AQ857" s="30"/>
      <c r="AR857" s="30"/>
      <c r="AS857" s="30"/>
      <c r="AT857" s="70"/>
      <c r="AU857" s="70"/>
      <c r="AV857" s="70"/>
      <c r="AW857" s="70"/>
      <c r="AX857" s="70"/>
      <c r="AY857" s="70"/>
      <c r="AZ857" s="70"/>
      <c r="BA857" s="70"/>
      <c r="BB857" s="47" t="s">
        <v>836</v>
      </c>
      <c r="BC857" s="910">
        <v>341669</v>
      </c>
      <c r="BD857" s="910">
        <v>393941</v>
      </c>
      <c r="BE857" s="912">
        <v>475200</v>
      </c>
      <c r="BF857" s="910">
        <v>608256</v>
      </c>
      <c r="BG857" s="910">
        <v>677635</v>
      </c>
      <c r="BH857" s="70"/>
      <c r="BI857" s="47" t="s">
        <v>836</v>
      </c>
      <c r="BJ857" s="910">
        <v>289326</v>
      </c>
      <c r="BK857" s="910">
        <v>333590</v>
      </c>
      <c r="BL857" s="910">
        <v>402400</v>
      </c>
      <c r="BM857" s="910">
        <v>515072</v>
      </c>
      <c r="BN857" s="910">
        <v>573822</v>
      </c>
      <c r="BO857" s="121"/>
      <c r="BP857" s="121"/>
      <c r="BQ857" s="121"/>
      <c r="BR857" s="121"/>
      <c r="BS857" s="121"/>
      <c r="BT857" s="121"/>
      <c r="BU857" s="121"/>
      <c r="BV857" s="121"/>
      <c r="BW857" s="121"/>
      <c r="BX857" s="121"/>
      <c r="BY857" s="121"/>
      <c r="BZ857" s="121"/>
      <c r="CA857" s="121"/>
      <c r="CB857" s="121"/>
      <c r="CC857" s="121"/>
      <c r="CD857" s="121"/>
      <c r="CE857" s="121"/>
      <c r="CF857" s="121"/>
      <c r="CG857" s="121"/>
      <c r="CH857" s="121"/>
      <c r="CI857" s="121"/>
      <c r="CJ857" s="121"/>
      <c r="CK857" s="121"/>
      <c r="CL857" s="121"/>
      <c r="CM857" s="121"/>
      <c r="CN857" s="121"/>
      <c r="CO857" s="121"/>
      <c r="CP857" s="121"/>
      <c r="CQ857" s="121"/>
      <c r="CR857" s="121"/>
    </row>
    <row r="858" spans="1:96" s="65" customFormat="1" ht="12.75" customHeight="1">
      <c r="A858" s="16"/>
      <c r="B858" s="16"/>
      <c r="C858" s="16"/>
      <c r="D858" s="16"/>
      <c r="E858" s="16"/>
      <c r="F858" s="16"/>
      <c r="G858" s="16"/>
      <c r="H858" s="351" t="s">
        <v>184</v>
      </c>
      <c r="I858" s="91"/>
      <c r="J858" s="91"/>
      <c r="K858" s="91"/>
      <c r="L858" s="91"/>
      <c r="M858" s="91"/>
      <c r="N858" s="91"/>
      <c r="O858" s="91"/>
      <c r="P858" s="91"/>
      <c r="Q858" s="91"/>
      <c r="R858" s="91"/>
      <c r="S858" s="91"/>
      <c r="T858" s="91"/>
      <c r="U858" s="91"/>
      <c r="V858" s="91"/>
      <c r="W858" s="91"/>
      <c r="X858" s="91"/>
      <c r="Y858" s="91"/>
      <c r="Z858" s="1638"/>
      <c r="AA858" s="1639"/>
      <c r="AB858" s="1639"/>
      <c r="AC858" s="1639"/>
      <c r="AD858" s="1639"/>
      <c r="AE858" s="1640"/>
      <c r="AF858" s="16"/>
      <c r="AG858" s="16"/>
      <c r="AH858" s="16"/>
      <c r="AI858" s="16"/>
      <c r="AJ858" s="16"/>
      <c r="AK858" s="16"/>
      <c r="AL858" s="16"/>
      <c r="AM858" s="66"/>
      <c r="AN858" s="1935"/>
      <c r="AO858" s="1935"/>
      <c r="AP858" s="1925"/>
      <c r="AQ858" s="1925"/>
      <c r="AR858" s="1925"/>
      <c r="AS858" s="1925"/>
      <c r="AZ858" s="70"/>
      <c r="BA858" s="70"/>
      <c r="BB858" s="47" t="s">
        <v>837</v>
      </c>
      <c r="BC858" s="911">
        <v>259415</v>
      </c>
      <c r="BD858" s="911">
        <v>299103</v>
      </c>
      <c r="BE858" s="911">
        <v>360800</v>
      </c>
      <c r="BF858" s="911">
        <v>461824</v>
      </c>
      <c r="BG858" s="911">
        <v>514501</v>
      </c>
      <c r="BH858" s="70"/>
      <c r="BI858" s="47" t="s">
        <v>837</v>
      </c>
      <c r="BJ858" s="911">
        <v>231806</v>
      </c>
      <c r="BK858" s="911">
        <v>267270</v>
      </c>
      <c r="BL858" s="911">
        <v>322400</v>
      </c>
      <c r="BM858" s="911">
        <v>412672</v>
      </c>
      <c r="BN858" s="911">
        <v>459742</v>
      </c>
      <c r="BO858" s="121"/>
      <c r="BP858" s="121"/>
      <c r="BQ858" s="121"/>
      <c r="BR858" s="121"/>
      <c r="BS858" s="121"/>
      <c r="BT858" s="121"/>
      <c r="BU858" s="121"/>
      <c r="BV858" s="121"/>
      <c r="BW858" s="121"/>
      <c r="BX858" s="121"/>
      <c r="BY858" s="121"/>
      <c r="BZ858" s="121"/>
      <c r="CA858" s="121"/>
      <c r="CB858" s="121"/>
      <c r="CC858" s="121"/>
      <c r="CD858" s="121"/>
      <c r="CE858" s="121"/>
      <c r="CF858" s="121"/>
      <c r="CG858" s="121"/>
      <c r="CH858" s="121"/>
      <c r="CI858" s="121"/>
      <c r="CJ858" s="121"/>
      <c r="CK858" s="121"/>
      <c r="CL858" s="121"/>
      <c r="CM858" s="121"/>
      <c r="CN858" s="121"/>
      <c r="CO858" s="121"/>
      <c r="CP858" s="121"/>
      <c r="CQ858" s="121"/>
      <c r="CR858" s="121"/>
    </row>
    <row r="859" spans="1:96" s="65" customFormat="1" ht="12.75" customHeight="1">
      <c r="A859" s="16"/>
      <c r="B859" s="16"/>
      <c r="C859" s="16"/>
      <c r="D859" s="16"/>
      <c r="E859" s="16"/>
      <c r="F859" s="16"/>
      <c r="G859" s="16"/>
      <c r="H859" s="351" t="s">
        <v>870</v>
      </c>
      <c r="I859" s="91"/>
      <c r="J859" s="91"/>
      <c r="K859" s="91"/>
      <c r="L859" s="91"/>
      <c r="M859" s="91"/>
      <c r="N859" s="91"/>
      <c r="O859" s="91"/>
      <c r="P859" s="91"/>
      <c r="Q859" s="91"/>
      <c r="R859" s="91"/>
      <c r="S859" s="91"/>
      <c r="T859" s="91"/>
      <c r="U859" s="91"/>
      <c r="V859" s="91"/>
      <c r="W859" s="91"/>
      <c r="X859" s="91"/>
      <c r="Y859" s="91"/>
      <c r="Z859" s="1638"/>
      <c r="AA859" s="1639"/>
      <c r="AB859" s="1639"/>
      <c r="AC859" s="1639"/>
      <c r="AD859" s="1639"/>
      <c r="AE859" s="1640"/>
      <c r="AF859" s="16"/>
      <c r="AG859" s="16"/>
      <c r="AH859" s="16"/>
      <c r="AI859" s="16"/>
      <c r="AJ859" s="16"/>
      <c r="AK859" s="16"/>
      <c r="AL859" s="16"/>
      <c r="AM859" s="66"/>
      <c r="AN859" s="66"/>
      <c r="AO859" s="30"/>
      <c r="AP859" s="1925"/>
      <c r="AQ859" s="1925"/>
      <c r="AR859" s="1925"/>
      <c r="AS859" s="1925"/>
      <c r="AV859" s="1925"/>
      <c r="AW859" s="1925"/>
      <c r="AX859" s="1925"/>
      <c r="AY859" s="1925"/>
      <c r="AZ859" s="70"/>
      <c r="BA859" s="70"/>
      <c r="BB859" s="47" t="s">
        <v>838</v>
      </c>
      <c r="BC859" s="910">
        <v>319811</v>
      </c>
      <c r="BD859" s="910">
        <v>368739</v>
      </c>
      <c r="BE859" s="910">
        <v>444800</v>
      </c>
      <c r="BF859" s="910">
        <v>569344</v>
      </c>
      <c r="BG859" s="910">
        <v>634285</v>
      </c>
      <c r="BH859" s="70"/>
      <c r="BI859" s="47" t="s">
        <v>838</v>
      </c>
      <c r="BJ859" s="910">
        <v>267468</v>
      </c>
      <c r="BK859" s="910">
        <v>308388</v>
      </c>
      <c r="BL859" s="910">
        <v>372000</v>
      </c>
      <c r="BM859" s="910">
        <v>476160</v>
      </c>
      <c r="BN859" s="910">
        <v>530472</v>
      </c>
      <c r="BO859" s="121"/>
      <c r="BP859" s="121"/>
      <c r="BQ859" s="121"/>
      <c r="BR859" s="121"/>
      <c r="BS859" s="121"/>
      <c r="BT859" s="121"/>
      <c r="BU859" s="121"/>
      <c r="BV859" s="121"/>
      <c r="BW859" s="121"/>
      <c r="BX859" s="121"/>
      <c r="BY859" s="121"/>
      <c r="BZ859" s="121"/>
      <c r="CA859" s="121"/>
      <c r="CB859" s="121"/>
      <c r="CC859" s="121"/>
      <c r="CD859" s="121"/>
      <c r="CE859" s="121"/>
      <c r="CF859" s="121"/>
      <c r="CG859" s="121"/>
      <c r="CH859" s="121"/>
      <c r="CI859" s="121"/>
      <c r="CJ859" s="121"/>
      <c r="CK859" s="121"/>
      <c r="CL859" s="121"/>
      <c r="CM859" s="121"/>
      <c r="CN859" s="121"/>
      <c r="CO859" s="121"/>
      <c r="CP859" s="121"/>
      <c r="CQ859" s="121"/>
      <c r="CR859" s="121"/>
    </row>
    <row r="860" spans="1:96" s="65" customFormat="1" ht="12.75" customHeight="1">
      <c r="A860" s="16"/>
      <c r="B860" s="16"/>
      <c r="C860" s="16"/>
      <c r="D860" s="16"/>
      <c r="E860" s="16"/>
      <c r="F860" s="35"/>
      <c r="G860" s="35"/>
      <c r="H860" s="90"/>
      <c r="I860" s="91"/>
      <c r="J860" s="91"/>
      <c r="K860" s="91"/>
      <c r="L860" s="91"/>
      <c r="M860" s="91"/>
      <c r="N860" s="91"/>
      <c r="O860" s="91"/>
      <c r="P860" s="91"/>
      <c r="Q860" s="91"/>
      <c r="R860" s="91"/>
      <c r="S860" s="91"/>
      <c r="T860" s="91"/>
      <c r="U860" s="91"/>
      <c r="V860" s="91"/>
      <c r="W860" s="91"/>
      <c r="X860" s="91"/>
      <c r="Y860" s="510" t="s">
        <v>871</v>
      </c>
      <c r="Z860" s="1647">
        <f>Z857-(Z858+Z859)</f>
        <v>0</v>
      </c>
      <c r="AA860" s="1648"/>
      <c r="AB860" s="1648"/>
      <c r="AC860" s="1648"/>
      <c r="AD860" s="1648"/>
      <c r="AE860" s="1649"/>
      <c r="AF860" s="16"/>
      <c r="AG860" s="16"/>
      <c r="AH860" s="16"/>
      <c r="AI860" s="16"/>
      <c r="AJ860" s="16"/>
      <c r="AK860" s="16"/>
      <c r="AL860" s="16"/>
      <c r="AM860" s="66"/>
      <c r="AN860" s="66"/>
      <c r="AO860" s="30"/>
      <c r="AP860" s="30"/>
      <c r="AQ860" s="30"/>
      <c r="AR860" s="30"/>
      <c r="AS860" s="30"/>
      <c r="AT860" s="70"/>
      <c r="AU860" s="70"/>
      <c r="AV860" s="70"/>
      <c r="AW860" s="70"/>
      <c r="AX860" s="70"/>
      <c r="AY860" s="70"/>
      <c r="AZ860" s="70"/>
      <c r="BA860" s="70"/>
      <c r="BB860" s="47" t="s">
        <v>732</v>
      </c>
      <c r="BC860" s="911">
        <v>261141</v>
      </c>
      <c r="BD860" s="911">
        <v>301093</v>
      </c>
      <c r="BE860" s="911">
        <v>363200</v>
      </c>
      <c r="BF860" s="911">
        <v>464896</v>
      </c>
      <c r="BG860" s="911">
        <v>517923</v>
      </c>
      <c r="BH860" s="70"/>
      <c r="BI860" s="47" t="s">
        <v>732</v>
      </c>
      <c r="BJ860" s="911">
        <v>230655</v>
      </c>
      <c r="BK860" s="911">
        <v>265943</v>
      </c>
      <c r="BL860" s="911">
        <v>320800</v>
      </c>
      <c r="BM860" s="911">
        <v>410624</v>
      </c>
      <c r="BN860" s="911">
        <v>457461</v>
      </c>
      <c r="BO860" s="121"/>
      <c r="BP860" s="121"/>
      <c r="BQ860" s="121"/>
      <c r="BR860" s="121"/>
      <c r="BS860" s="121"/>
      <c r="BT860" s="121"/>
      <c r="BU860" s="121"/>
      <c r="BV860" s="121"/>
      <c r="BW860" s="121"/>
      <c r="BX860" s="121"/>
      <c r="BY860" s="121"/>
      <c r="BZ860" s="121"/>
      <c r="CA860" s="121"/>
      <c r="CB860" s="121"/>
      <c r="CC860" s="121"/>
      <c r="CD860" s="121"/>
      <c r="CE860" s="121"/>
      <c r="CF860" s="121"/>
      <c r="CG860" s="121"/>
      <c r="CH860" s="121"/>
      <c r="CI860" s="121"/>
      <c r="CJ860" s="121"/>
      <c r="CK860" s="121"/>
      <c r="CL860" s="121"/>
      <c r="CM860" s="121"/>
      <c r="CN860" s="121"/>
      <c r="CO860" s="121"/>
      <c r="CP860" s="121"/>
      <c r="CQ860" s="121"/>
      <c r="CR860" s="121"/>
    </row>
    <row r="861" spans="1:96" s="65" customFormat="1" ht="15">
      <c r="A861" s="50"/>
      <c r="B861" s="16"/>
      <c r="C861" s="50"/>
      <c r="D861" s="411"/>
      <c r="E861" s="504"/>
      <c r="F861" s="504"/>
      <c r="G861" s="504"/>
      <c r="H861" s="8"/>
      <c r="I861" s="8"/>
      <c r="J861" s="8"/>
      <c r="K861" s="8"/>
      <c r="L861" s="8"/>
      <c r="M861" s="8"/>
      <c r="N861" s="8"/>
      <c r="O861" s="8"/>
      <c r="P861" s="8"/>
      <c r="Q861" s="8"/>
      <c r="R861" s="8"/>
      <c r="S861" s="8"/>
      <c r="T861" s="8"/>
      <c r="U861" s="8"/>
      <c r="V861" s="8"/>
      <c r="W861" s="8"/>
      <c r="X861" s="8"/>
      <c r="Y861" s="8"/>
      <c r="Z861" s="8"/>
      <c r="AA861" s="8"/>
      <c r="AB861" s="8"/>
      <c r="AC861" s="8"/>
      <c r="AD861" s="8"/>
      <c r="AE861" s="8"/>
      <c r="AF861" s="504"/>
      <c r="AG861" s="16"/>
      <c r="AH861" s="16"/>
      <c r="AI861" s="16"/>
      <c r="AJ861" s="16"/>
      <c r="AK861" s="16"/>
      <c r="AL861" s="16"/>
      <c r="AM861" s="66"/>
      <c r="AN861" s="66"/>
      <c r="AO861" s="30"/>
      <c r="AP861" s="30"/>
      <c r="AQ861" s="30"/>
      <c r="AR861" s="30"/>
      <c r="AS861" s="30"/>
      <c r="AT861" s="70"/>
      <c r="AU861" s="70"/>
      <c r="AV861" s="70"/>
      <c r="AW861" s="70"/>
      <c r="AX861" s="70"/>
      <c r="AY861" s="70"/>
      <c r="AZ861" s="70"/>
      <c r="BA861" s="70"/>
      <c r="BB861" s="47" t="s">
        <v>733</v>
      </c>
      <c r="BC861" s="912">
        <v>281848</v>
      </c>
      <c r="BD861" s="912">
        <v>324968</v>
      </c>
      <c r="BE861" s="912">
        <v>392000</v>
      </c>
      <c r="BF861" s="912">
        <v>501760</v>
      </c>
      <c r="BG861" s="912">
        <v>558992</v>
      </c>
      <c r="BH861" s="70"/>
      <c r="BI861" s="47" t="s">
        <v>733</v>
      </c>
      <c r="BJ861" s="912">
        <v>238708</v>
      </c>
      <c r="BK861" s="912">
        <v>275228</v>
      </c>
      <c r="BL861" s="912">
        <v>332000</v>
      </c>
      <c r="BM861" s="912">
        <v>424960</v>
      </c>
      <c r="BN861" s="912">
        <v>473432</v>
      </c>
      <c r="BO861" s="121"/>
      <c r="BP861" s="121"/>
      <c r="BQ861" s="121"/>
      <c r="BR861" s="121"/>
      <c r="BS861" s="121"/>
      <c r="BT861" s="121"/>
      <c r="BU861" s="121"/>
      <c r="BV861" s="121"/>
      <c r="BW861" s="121"/>
      <c r="BX861" s="121"/>
      <c r="BY861" s="121"/>
      <c r="BZ861" s="121"/>
      <c r="CA861" s="121"/>
      <c r="CB861" s="121"/>
      <c r="CC861" s="121"/>
      <c r="CD861" s="121"/>
      <c r="CE861" s="121"/>
      <c r="CF861" s="121"/>
      <c r="CG861" s="121"/>
      <c r="CH861" s="121"/>
      <c r="CI861" s="121"/>
      <c r="CJ861" s="121"/>
      <c r="CK861" s="121"/>
      <c r="CL861" s="121"/>
      <c r="CM861" s="121"/>
      <c r="CN861" s="121"/>
      <c r="CO861" s="121"/>
      <c r="CP861" s="121"/>
      <c r="CQ861" s="121"/>
      <c r="CR861" s="121"/>
    </row>
    <row r="862" spans="1:96" s="65" customFormat="1" ht="12.75" customHeight="1">
      <c r="A862" s="50"/>
      <c r="B862" s="16"/>
      <c r="C862" s="50" t="s">
        <v>410</v>
      </c>
      <c r="D862" s="411"/>
      <c r="E862" s="504"/>
      <c r="F862" s="504"/>
      <c r="G862" s="504"/>
      <c r="H862" s="8"/>
      <c r="I862" s="8"/>
      <c r="J862" s="8"/>
      <c r="K862" s="8"/>
      <c r="L862" s="8"/>
      <c r="M862" s="8"/>
      <c r="N862" s="8"/>
      <c r="O862" s="8"/>
      <c r="P862" s="8"/>
      <c r="Q862" s="8"/>
      <c r="R862" s="8"/>
      <c r="S862" s="8"/>
      <c r="T862" s="8"/>
      <c r="U862" s="8"/>
      <c r="V862" s="8"/>
      <c r="W862" s="8"/>
      <c r="X862" s="8"/>
      <c r="Y862" s="8"/>
      <c r="Z862" s="8"/>
      <c r="AA862" s="8"/>
      <c r="AB862" s="8"/>
      <c r="AC862" s="8"/>
      <c r="AD862" s="8"/>
      <c r="AE862" s="8"/>
      <c r="AF862" s="504"/>
      <c r="AG862" s="16"/>
      <c r="AH862" s="16"/>
      <c r="AI862" s="16"/>
      <c r="AJ862" s="16"/>
      <c r="AK862" s="16"/>
      <c r="AL862" s="16"/>
      <c r="AM862" s="66"/>
      <c r="AN862" s="66"/>
      <c r="AO862" s="30"/>
      <c r="AP862" s="30"/>
      <c r="AQ862" s="30"/>
      <c r="AR862" s="30"/>
      <c r="AS862" s="30"/>
      <c r="AT862" s="70"/>
      <c r="AU862" s="70"/>
      <c r="AV862" s="70"/>
      <c r="AW862" s="70"/>
      <c r="AX862" s="70"/>
      <c r="AY862" s="70"/>
      <c r="AZ862" s="70"/>
      <c r="BA862" s="70"/>
      <c r="BB862" s="47" t="s">
        <v>734</v>
      </c>
      <c r="BC862" s="911">
        <v>261141</v>
      </c>
      <c r="BD862" s="911">
        <v>301093</v>
      </c>
      <c r="BE862" s="911">
        <v>363200</v>
      </c>
      <c r="BF862" s="911">
        <v>464896</v>
      </c>
      <c r="BG862" s="911">
        <v>517923</v>
      </c>
      <c r="BH862" s="70"/>
      <c r="BI862" s="47" t="s">
        <v>734</v>
      </c>
      <c r="BJ862" s="911">
        <v>230655</v>
      </c>
      <c r="BK862" s="911">
        <v>265943</v>
      </c>
      <c r="BL862" s="911">
        <v>320800</v>
      </c>
      <c r="BM862" s="911">
        <v>410624</v>
      </c>
      <c r="BN862" s="911">
        <v>457461</v>
      </c>
      <c r="BO862" s="121"/>
      <c r="BP862" s="121"/>
      <c r="BQ862" s="121"/>
      <c r="BR862" s="121"/>
      <c r="BS862" s="121"/>
      <c r="BT862" s="121"/>
      <c r="BU862" s="121"/>
      <c r="BV862" s="121"/>
      <c r="BW862" s="121"/>
      <c r="BX862" s="121"/>
      <c r="BY862" s="121"/>
      <c r="BZ862" s="121"/>
      <c r="CA862" s="121"/>
      <c r="CB862" s="121"/>
      <c r="CC862" s="121"/>
      <c r="CD862" s="121"/>
      <c r="CE862" s="121"/>
      <c r="CF862" s="121"/>
      <c r="CG862" s="121"/>
      <c r="CH862" s="121"/>
      <c r="CI862" s="121"/>
      <c r="CJ862" s="121"/>
      <c r="CK862" s="121"/>
      <c r="CL862" s="121"/>
      <c r="CM862" s="121"/>
      <c r="CN862" s="121"/>
      <c r="CO862" s="121"/>
      <c r="CP862" s="121"/>
      <c r="CQ862" s="121"/>
      <c r="CR862" s="121"/>
    </row>
    <row r="863" spans="1:96" s="65" customFormat="1" ht="12.75" customHeight="1">
      <c r="A863" s="50"/>
      <c r="B863" s="16"/>
      <c r="C863" s="512" t="s">
        <v>411</v>
      </c>
      <c r="D863" s="411"/>
      <c r="E863" s="504"/>
      <c r="F863" s="504"/>
      <c r="G863" s="504"/>
      <c r="H863" s="8"/>
      <c r="I863" s="8"/>
      <c r="J863" s="8"/>
      <c r="K863" s="8"/>
      <c r="L863" s="8"/>
      <c r="M863" s="8"/>
      <c r="N863" s="8"/>
      <c r="O863" s="8"/>
      <c r="P863" s="8"/>
      <c r="Q863" s="8"/>
      <c r="R863" s="8"/>
      <c r="S863" s="8"/>
      <c r="T863" s="8"/>
      <c r="U863" s="8"/>
      <c r="V863" s="8"/>
      <c r="W863" s="8"/>
      <c r="X863" s="8"/>
      <c r="Y863" s="8"/>
      <c r="Z863" s="8"/>
      <c r="AA863" s="8"/>
      <c r="AB863" s="8"/>
      <c r="AC863" s="8"/>
      <c r="AD863" s="8"/>
      <c r="AE863" s="8"/>
      <c r="AF863" s="504"/>
      <c r="AG863" s="16"/>
      <c r="AH863" s="16"/>
      <c r="AI863" s="16"/>
      <c r="AJ863" s="16"/>
      <c r="AK863" s="16"/>
      <c r="AL863" s="16"/>
      <c r="AM863" s="66"/>
      <c r="AN863" s="66"/>
      <c r="AO863" s="30"/>
      <c r="AP863" s="30"/>
      <c r="AQ863" s="30"/>
      <c r="AR863" s="30"/>
      <c r="AS863" s="30"/>
      <c r="AT863" s="70"/>
      <c r="AU863" s="70"/>
      <c r="AV863" s="70"/>
      <c r="AW863" s="70"/>
      <c r="AX863" s="70"/>
      <c r="AY863" s="70"/>
      <c r="AZ863" s="70"/>
      <c r="BA863" s="70"/>
      <c r="BB863" s="47" t="s">
        <v>735</v>
      </c>
      <c r="BC863" s="912">
        <v>261141</v>
      </c>
      <c r="BD863" s="912">
        <v>301093</v>
      </c>
      <c r="BE863" s="912">
        <v>363200</v>
      </c>
      <c r="BF863" s="912">
        <v>464896</v>
      </c>
      <c r="BG863" s="912">
        <v>517923</v>
      </c>
      <c r="BH863" s="70"/>
      <c r="BI863" s="47" t="s">
        <v>735</v>
      </c>
      <c r="BJ863" s="912">
        <v>230655</v>
      </c>
      <c r="BK863" s="912">
        <v>265943</v>
      </c>
      <c r="BL863" s="912">
        <v>320800</v>
      </c>
      <c r="BM863" s="912">
        <v>410624</v>
      </c>
      <c r="BN863" s="912">
        <v>457461</v>
      </c>
      <c r="BO863" s="121"/>
      <c r="BP863" s="121"/>
      <c r="BQ863" s="121"/>
      <c r="BR863" s="121"/>
      <c r="BS863" s="121"/>
      <c r="BT863" s="121"/>
      <c r="BU863" s="121"/>
      <c r="BV863" s="121"/>
      <c r="BW863" s="121"/>
      <c r="BX863" s="121"/>
      <c r="BY863" s="121"/>
      <c r="BZ863" s="121"/>
      <c r="CA863" s="121"/>
      <c r="CB863" s="121"/>
      <c r="CC863" s="121"/>
      <c r="CD863" s="121"/>
      <c r="CE863" s="121"/>
      <c r="CF863" s="121"/>
      <c r="CG863" s="121"/>
      <c r="CH863" s="121"/>
      <c r="CI863" s="121"/>
      <c r="CJ863" s="121"/>
      <c r="CK863" s="121"/>
      <c r="CL863" s="121"/>
      <c r="CM863" s="121"/>
      <c r="CN863" s="121"/>
      <c r="CO863" s="121"/>
      <c r="CP863" s="121"/>
      <c r="CQ863" s="121"/>
      <c r="CR863" s="121"/>
    </row>
    <row r="864" spans="1:96" s="65" customFormat="1" ht="12.75" customHeight="1">
      <c r="A864" s="50"/>
      <c r="B864" s="16"/>
      <c r="C864" s="512" t="s">
        <v>412</v>
      </c>
      <c r="D864" s="411"/>
      <c r="E864" s="504"/>
      <c r="F864" s="504"/>
      <c r="G864" s="504"/>
      <c r="H864" s="8"/>
      <c r="I864" s="8"/>
      <c r="J864" s="8"/>
      <c r="K864" s="8"/>
      <c r="L864" s="8"/>
      <c r="M864" s="8"/>
      <c r="N864" s="8"/>
      <c r="O864" s="8"/>
      <c r="P864" s="8"/>
      <c r="Q864" s="8"/>
      <c r="R864" s="8"/>
      <c r="S864" s="8"/>
      <c r="T864" s="8"/>
      <c r="U864" s="8"/>
      <c r="V864" s="8"/>
      <c r="W864" s="8"/>
      <c r="X864" s="8"/>
      <c r="Y864" s="8"/>
      <c r="Z864" s="8"/>
      <c r="AA864" s="8"/>
      <c r="AB864" s="8"/>
      <c r="AC864" s="8"/>
      <c r="AD864" s="8"/>
      <c r="AE864" s="8"/>
      <c r="AF864" s="504"/>
      <c r="AG864" s="16"/>
      <c r="AH864" s="16"/>
      <c r="AI864" s="16"/>
      <c r="AJ864" s="16"/>
      <c r="AK864" s="16"/>
      <c r="AL864" s="16"/>
      <c r="AM864" s="66"/>
      <c r="AN864" s="66"/>
      <c r="AO864" s="30"/>
      <c r="AP864" s="30"/>
      <c r="AQ864" s="30"/>
      <c r="AR864" s="30"/>
      <c r="AS864" s="30"/>
      <c r="AT864" s="70"/>
      <c r="AU864" s="70"/>
      <c r="AV864" s="70"/>
      <c r="AW864" s="70"/>
      <c r="AX864" s="70"/>
      <c r="AY864" s="70"/>
      <c r="AZ864" s="70"/>
      <c r="BA864" s="70"/>
      <c r="BB864" s="47" t="s">
        <v>736</v>
      </c>
      <c r="BC864" s="911">
        <v>293352</v>
      </c>
      <c r="BD864" s="911">
        <v>338232</v>
      </c>
      <c r="BE864" s="911">
        <v>408000</v>
      </c>
      <c r="BF864" s="911">
        <v>522240</v>
      </c>
      <c r="BG864" s="911">
        <v>581808</v>
      </c>
      <c r="BH864" s="70"/>
      <c r="BI864" s="47" t="s">
        <v>736</v>
      </c>
      <c r="BJ864" s="911">
        <v>253663</v>
      </c>
      <c r="BK864" s="911">
        <v>292471</v>
      </c>
      <c r="BL864" s="911">
        <v>352800</v>
      </c>
      <c r="BM864" s="911">
        <v>451584</v>
      </c>
      <c r="BN864" s="911">
        <v>503093</v>
      </c>
      <c r="BO864" s="121"/>
      <c r="BP864" s="121"/>
      <c r="BQ864" s="121"/>
      <c r="BR864" s="121"/>
      <c r="BS864" s="121"/>
      <c r="BT864" s="121"/>
      <c r="BU864" s="121"/>
      <c r="BV864" s="121"/>
      <c r="BW864" s="121"/>
      <c r="BX864" s="121"/>
      <c r="BY864" s="121"/>
      <c r="BZ864" s="121"/>
      <c r="CA864" s="121"/>
      <c r="CB864" s="121"/>
      <c r="CC864" s="121"/>
      <c r="CD864" s="121"/>
      <c r="CE864" s="121"/>
      <c r="CF864" s="121"/>
      <c r="CG864" s="121"/>
      <c r="CH864" s="121"/>
      <c r="CI864" s="121"/>
      <c r="CJ864" s="121"/>
      <c r="CK864" s="121"/>
      <c r="CL864" s="121"/>
      <c r="CM864" s="121"/>
      <c r="CN864" s="121"/>
      <c r="CO864" s="121"/>
      <c r="CP864" s="121"/>
      <c r="CQ864" s="121"/>
      <c r="CR864" s="121"/>
    </row>
    <row r="865" spans="1:96" s="65" customFormat="1" ht="15">
      <c r="A865" s="50"/>
      <c r="B865" s="16"/>
      <c r="C865" s="513" t="s">
        <v>832</v>
      </c>
      <c r="D865" s="411"/>
      <c r="E865" s="504"/>
      <c r="F865" s="504"/>
      <c r="G865" s="504"/>
      <c r="H865" s="8"/>
      <c r="I865" s="8"/>
      <c r="J865" s="8"/>
      <c r="K865" s="8"/>
      <c r="L865" s="8"/>
      <c r="M865" s="8"/>
      <c r="N865" s="8"/>
      <c r="O865" s="8"/>
      <c r="P865" s="8"/>
      <c r="Q865" s="8"/>
      <c r="R865" s="8"/>
      <c r="S865" s="8"/>
      <c r="T865" s="8"/>
      <c r="U865" s="8"/>
      <c r="V865" s="8"/>
      <c r="W865" s="8"/>
      <c r="X865" s="8"/>
      <c r="Y865" s="8"/>
      <c r="Z865" s="8"/>
      <c r="AA865" s="8"/>
      <c r="AB865" s="8"/>
      <c r="AC865" s="8"/>
      <c r="AD865" s="8"/>
      <c r="AE865" s="8"/>
      <c r="AF865" s="504"/>
      <c r="AG865" s="16"/>
      <c r="AH865" s="16"/>
      <c r="AI865" s="16"/>
      <c r="AJ865" s="16"/>
      <c r="AK865" s="16"/>
      <c r="AL865" s="16"/>
      <c r="AM865" s="144"/>
      <c r="AN865" s="144"/>
      <c r="AO865" s="30"/>
      <c r="AP865" s="30"/>
      <c r="AQ865" s="30"/>
      <c r="AR865" s="30"/>
      <c r="AS865" s="30"/>
      <c r="AT865" s="70"/>
      <c r="AU865" s="70"/>
      <c r="AV865" s="70"/>
      <c r="AW865" s="70"/>
      <c r="AX865" s="70"/>
      <c r="AY865" s="70"/>
      <c r="AZ865" s="70"/>
      <c r="BA865" s="70"/>
      <c r="BB865" s="47" t="s">
        <v>1013</v>
      </c>
      <c r="BC865" s="912">
        <v>312334</v>
      </c>
      <c r="BD865" s="912">
        <v>360118</v>
      </c>
      <c r="BE865" s="912">
        <v>434400</v>
      </c>
      <c r="BF865" s="912">
        <v>556032</v>
      </c>
      <c r="BG865" s="912">
        <v>619454</v>
      </c>
      <c r="BH865" s="70"/>
      <c r="BI865" s="47" t="s">
        <v>1013</v>
      </c>
      <c r="BJ865" s="912">
        <v>268043</v>
      </c>
      <c r="BK865" s="912">
        <v>309051</v>
      </c>
      <c r="BL865" s="912">
        <v>372800</v>
      </c>
      <c r="BM865" s="912">
        <v>477184</v>
      </c>
      <c r="BN865" s="912">
        <v>531613</v>
      </c>
      <c r="BO865" s="121"/>
      <c r="BP865" s="121"/>
      <c r="BQ865" s="121"/>
      <c r="BR865" s="121"/>
      <c r="BS865" s="121"/>
      <c r="BT865" s="121"/>
      <c r="BU865" s="121"/>
      <c r="BV865" s="121"/>
      <c r="BW865" s="121"/>
      <c r="BX865" s="121"/>
      <c r="BY865" s="121"/>
      <c r="BZ865" s="121"/>
      <c r="CA865" s="121"/>
      <c r="CB865" s="121"/>
      <c r="CC865" s="121"/>
      <c r="CD865" s="121"/>
      <c r="CE865" s="121"/>
      <c r="CF865" s="121"/>
      <c r="CG865" s="121"/>
      <c r="CH865" s="121"/>
      <c r="CI865" s="121"/>
      <c r="CJ865" s="121"/>
      <c r="CK865" s="121"/>
      <c r="CL865" s="121"/>
      <c r="CM865" s="121"/>
      <c r="CN865" s="121"/>
      <c r="CO865" s="121"/>
      <c r="CP865" s="121"/>
      <c r="CQ865" s="121"/>
      <c r="CR865" s="121"/>
    </row>
    <row r="866" spans="1:96" s="65" customFormat="1" ht="15">
      <c r="A866" s="50"/>
      <c r="B866" s="50"/>
      <c r="D866" s="411"/>
      <c r="E866" s="504"/>
      <c r="F866" s="504"/>
      <c r="G866" s="504"/>
      <c r="H866" s="8"/>
      <c r="I866" s="8"/>
      <c r="J866" s="8"/>
      <c r="K866" s="8"/>
      <c r="L866" s="8"/>
      <c r="M866" s="8"/>
      <c r="N866" s="8"/>
      <c r="O866" s="8"/>
      <c r="P866" s="8"/>
      <c r="Q866" s="8"/>
      <c r="R866" s="8"/>
      <c r="S866" s="8"/>
      <c r="T866" s="8"/>
      <c r="U866" s="8"/>
      <c r="V866" s="8"/>
      <c r="W866" s="8"/>
      <c r="X866" s="8"/>
      <c r="Y866" s="8"/>
      <c r="Z866" s="8"/>
      <c r="AA866" s="8"/>
      <c r="AB866" s="8"/>
      <c r="AC866" s="8"/>
      <c r="AD866" s="8"/>
      <c r="AE866" s="8"/>
      <c r="AF866" s="504"/>
      <c r="AG866" s="504"/>
      <c r="AH866" s="504"/>
      <c r="AI866" s="504"/>
      <c r="AJ866" s="50"/>
      <c r="AK866" s="50"/>
      <c r="AL866" s="16"/>
      <c r="AM866" s="144"/>
      <c r="AN866" s="144"/>
      <c r="AO866" s="30"/>
      <c r="AP866" s="30"/>
      <c r="AQ866" s="30"/>
      <c r="AR866" s="30"/>
      <c r="AS866" s="30"/>
      <c r="AT866" s="1904"/>
      <c r="AU866" s="1904"/>
      <c r="AV866" s="1904"/>
      <c r="AW866" s="1904"/>
      <c r="AX866" s="1904"/>
      <c r="AY866" s="1904"/>
      <c r="AZ866" s="70"/>
      <c r="BA866" s="70"/>
      <c r="BB866" s="47" t="s">
        <v>1014</v>
      </c>
      <c r="BC866" s="911">
        <v>261141</v>
      </c>
      <c r="BD866" s="911">
        <v>301093</v>
      </c>
      <c r="BE866" s="911">
        <v>363200</v>
      </c>
      <c r="BF866" s="911">
        <v>464896</v>
      </c>
      <c r="BG866" s="911">
        <v>517923</v>
      </c>
      <c r="BH866" s="70"/>
      <c r="BI866" s="47" t="s">
        <v>1014</v>
      </c>
      <c r="BJ866" s="911">
        <v>230655</v>
      </c>
      <c r="BK866" s="911">
        <v>265943</v>
      </c>
      <c r="BL866" s="911">
        <v>320800</v>
      </c>
      <c r="BM866" s="911">
        <v>410624</v>
      </c>
      <c r="BN866" s="911">
        <v>457461</v>
      </c>
      <c r="BO866" s="121"/>
      <c r="BP866" s="121"/>
      <c r="BQ866" s="121"/>
      <c r="BR866" s="121"/>
      <c r="BS866" s="121"/>
      <c r="BT866" s="121"/>
      <c r="BU866" s="121"/>
      <c r="BV866" s="121"/>
      <c r="BW866" s="121"/>
      <c r="BX866" s="121"/>
      <c r="BY866" s="121"/>
      <c r="BZ866" s="121"/>
      <c r="CA866" s="121"/>
      <c r="CB866" s="121"/>
      <c r="CC866" s="121"/>
      <c r="CD866" s="121"/>
      <c r="CE866" s="121"/>
      <c r="CF866" s="121"/>
      <c r="CG866" s="121"/>
      <c r="CH866" s="121"/>
      <c r="CI866" s="121"/>
      <c r="CJ866" s="121"/>
      <c r="CK866" s="121"/>
      <c r="CL866" s="121"/>
      <c r="CM866" s="121"/>
      <c r="CN866" s="121"/>
      <c r="CO866" s="121"/>
      <c r="CP866" s="121"/>
      <c r="CQ866" s="121"/>
      <c r="CR866" s="121"/>
    </row>
    <row r="867" spans="1:96" s="65" customFormat="1" ht="14.25">
      <c r="A867" s="1689" t="s">
        <v>140</v>
      </c>
      <c r="B867" s="1689"/>
      <c r="C867" s="1689"/>
      <c r="D867" s="1689"/>
      <c r="E867" s="1689"/>
      <c r="F867" s="1689"/>
      <c r="G867" s="1689"/>
      <c r="H867" s="1689"/>
      <c r="I867" s="1689"/>
      <c r="J867" s="1689"/>
      <c r="K867" s="1689"/>
      <c r="L867" s="1689"/>
      <c r="M867" s="1689"/>
      <c r="N867" s="1689"/>
      <c r="O867" s="1689"/>
      <c r="P867" s="1689"/>
      <c r="Q867" s="1689"/>
      <c r="R867" s="1689"/>
      <c r="S867" s="1689"/>
      <c r="T867" s="1689"/>
      <c r="U867" s="1689"/>
      <c r="V867" s="1689"/>
      <c r="W867" s="1689"/>
      <c r="X867" s="1689"/>
      <c r="Y867" s="1689"/>
      <c r="Z867" s="1689"/>
      <c r="AA867" s="1689"/>
      <c r="AB867" s="1689"/>
      <c r="AC867" s="1689"/>
      <c r="AD867" s="1689"/>
      <c r="AE867" s="1689"/>
      <c r="AF867" s="1689"/>
      <c r="AG867" s="1689"/>
      <c r="AH867" s="1689"/>
      <c r="AI867" s="1689"/>
      <c r="AJ867" s="1689"/>
      <c r="AK867" s="1689"/>
      <c r="AL867" s="1689"/>
      <c r="AM867" s="144"/>
      <c r="AN867" s="144"/>
      <c r="AO867" s="30"/>
      <c r="AP867" s="30"/>
      <c r="AQ867" s="30"/>
      <c r="AR867" s="30"/>
      <c r="AS867" s="30"/>
      <c r="AT867" s="146"/>
      <c r="AU867" s="146"/>
      <c r="AV867" s="146"/>
      <c r="AW867" s="146"/>
      <c r="AX867" s="146"/>
      <c r="AY867" s="146"/>
      <c r="AZ867" s="70"/>
      <c r="BA867" s="70"/>
      <c r="BB867" s="47" t="s">
        <v>1</v>
      </c>
      <c r="BC867" s="912">
        <v>261141</v>
      </c>
      <c r="BD867" s="912">
        <v>301093</v>
      </c>
      <c r="BE867" s="912">
        <v>363200</v>
      </c>
      <c r="BF867" s="912">
        <v>464896</v>
      </c>
      <c r="BG867" s="912">
        <v>517923</v>
      </c>
      <c r="BH867" s="70"/>
      <c r="BI867" s="47" t="s">
        <v>1</v>
      </c>
      <c r="BJ867" s="912">
        <v>230655</v>
      </c>
      <c r="BK867" s="912">
        <v>265943</v>
      </c>
      <c r="BL867" s="912">
        <v>320800</v>
      </c>
      <c r="BM867" s="912">
        <v>410624</v>
      </c>
      <c r="BN867" s="912">
        <v>457461</v>
      </c>
      <c r="BO867" s="121"/>
      <c r="BP867" s="121"/>
      <c r="BQ867" s="121"/>
      <c r="BR867" s="121"/>
      <c r="BS867" s="121"/>
      <c r="BT867" s="121"/>
      <c r="BU867" s="121"/>
      <c r="BV867" s="121"/>
      <c r="BW867" s="121"/>
      <c r="BX867" s="121"/>
      <c r="BY867" s="121"/>
      <c r="BZ867" s="121"/>
      <c r="CA867" s="121"/>
      <c r="CB867" s="121"/>
      <c r="CC867" s="121"/>
      <c r="CD867" s="121"/>
      <c r="CE867" s="121"/>
      <c r="CF867" s="121"/>
      <c r="CG867" s="121"/>
      <c r="CH867" s="121"/>
      <c r="CI867" s="121"/>
      <c r="CJ867" s="121"/>
      <c r="CK867" s="121"/>
      <c r="CL867" s="121"/>
      <c r="CM867" s="121"/>
      <c r="CN867" s="121"/>
      <c r="CO867" s="121"/>
      <c r="CP867" s="121"/>
      <c r="CQ867" s="121"/>
      <c r="CR867" s="121"/>
    </row>
    <row r="868" spans="1:96" s="65" customFormat="1" ht="14.25">
      <c r="A868" s="1689"/>
      <c r="B868" s="1689"/>
      <c r="C868" s="1689"/>
      <c r="D868" s="1689"/>
      <c r="E868" s="1689"/>
      <c r="F868" s="1689"/>
      <c r="G868" s="1689"/>
      <c r="H868" s="1689"/>
      <c r="I868" s="1689"/>
      <c r="J868" s="1689"/>
      <c r="K868" s="1689"/>
      <c r="L868" s="1689"/>
      <c r="M868" s="1689"/>
      <c r="N868" s="1689"/>
      <c r="O868" s="1689"/>
      <c r="P868" s="1689"/>
      <c r="Q868" s="1689"/>
      <c r="R868" s="1689"/>
      <c r="S868" s="1689"/>
      <c r="T868" s="1689"/>
      <c r="U868" s="1689"/>
      <c r="V868" s="1689"/>
      <c r="W868" s="1689"/>
      <c r="X868" s="1689"/>
      <c r="Y868" s="1689"/>
      <c r="Z868" s="1689"/>
      <c r="AA868" s="1689"/>
      <c r="AB868" s="1689"/>
      <c r="AC868" s="1689"/>
      <c r="AD868" s="1689"/>
      <c r="AE868" s="1689"/>
      <c r="AF868" s="1689"/>
      <c r="AG868" s="1689"/>
      <c r="AH868" s="1689"/>
      <c r="AI868" s="1689"/>
      <c r="AJ868" s="1689"/>
      <c r="AK868" s="1689"/>
      <c r="AL868" s="1689"/>
      <c r="AM868" s="144"/>
      <c r="AN868" s="144"/>
      <c r="AO868" s="30"/>
      <c r="AP868" s="30"/>
      <c r="AQ868" s="30"/>
      <c r="AR868" s="30"/>
      <c r="AS868" s="30"/>
      <c r="AT868" s="146"/>
      <c r="AU868" s="146"/>
      <c r="AV868" s="146"/>
      <c r="AW868" s="146"/>
      <c r="AX868" s="146"/>
      <c r="AY868" s="146"/>
      <c r="AZ868" s="70"/>
      <c r="BA868" s="70"/>
      <c r="BB868" s="47" t="s">
        <v>2</v>
      </c>
      <c r="BC868" s="911">
        <v>261141</v>
      </c>
      <c r="BD868" s="911">
        <v>301093</v>
      </c>
      <c r="BE868" s="911">
        <v>363200</v>
      </c>
      <c r="BF868" s="911">
        <v>464896</v>
      </c>
      <c r="BG868" s="911">
        <v>517923</v>
      </c>
      <c r="BH868" s="70"/>
      <c r="BI868" s="47" t="s">
        <v>2</v>
      </c>
      <c r="BJ868" s="911">
        <v>230655</v>
      </c>
      <c r="BK868" s="911">
        <v>265943</v>
      </c>
      <c r="BL868" s="911">
        <v>320800</v>
      </c>
      <c r="BM868" s="911">
        <v>410624</v>
      </c>
      <c r="BN868" s="911">
        <v>457461</v>
      </c>
      <c r="BO868" s="121"/>
      <c r="BP868" s="121"/>
      <c r="BQ868" s="121"/>
      <c r="BR868" s="121"/>
      <c r="BS868" s="121"/>
      <c r="BT868" s="121"/>
      <c r="BU868" s="121"/>
      <c r="BV868" s="121"/>
      <c r="BW868" s="121"/>
      <c r="BX868" s="121"/>
      <c r="BY868" s="121"/>
      <c r="BZ868" s="121"/>
      <c r="CA868" s="121"/>
      <c r="CB868" s="121"/>
      <c r="CC868" s="121"/>
      <c r="CD868" s="121"/>
      <c r="CE868" s="121"/>
      <c r="CF868" s="121"/>
      <c r="CG868" s="121"/>
      <c r="CH868" s="121"/>
      <c r="CI868" s="121"/>
      <c r="CJ868" s="121"/>
      <c r="CK868" s="121"/>
      <c r="CL868" s="121"/>
      <c r="CM868" s="121"/>
      <c r="CN868" s="121"/>
      <c r="CO868" s="121"/>
      <c r="CP868" s="121"/>
      <c r="CQ868" s="121"/>
      <c r="CR868" s="121"/>
    </row>
    <row r="869" spans="1:96" s="65" customFormat="1" ht="12.75" customHeight="1">
      <c r="A869" s="16"/>
      <c r="B869" s="16"/>
      <c r="C869" s="16"/>
      <c r="D869" s="281"/>
      <c r="E869" s="281"/>
      <c r="F869" s="281"/>
      <c r="G869" s="281"/>
      <c r="H869" s="281"/>
      <c r="I869" s="281"/>
      <c r="J869" s="281"/>
      <c r="K869" s="281"/>
      <c r="L869" s="281"/>
      <c r="M869" s="281"/>
      <c r="N869" s="281"/>
      <c r="O869" s="281"/>
      <c r="P869" s="281"/>
      <c r="Q869" s="281"/>
      <c r="R869" s="281"/>
      <c r="S869" s="281"/>
      <c r="T869" s="281"/>
      <c r="U869" s="281"/>
      <c r="V869" s="281"/>
      <c r="W869" s="281"/>
      <c r="X869" s="281"/>
      <c r="Y869" s="281"/>
      <c r="Z869" s="281"/>
      <c r="AA869" s="281"/>
      <c r="AB869" s="281"/>
      <c r="AC869" s="281"/>
      <c r="AD869" s="281"/>
      <c r="AE869" s="281"/>
      <c r="AF869" s="281"/>
      <c r="AG869" s="281"/>
      <c r="AH869" s="281"/>
      <c r="AI869" s="281"/>
      <c r="AJ869" s="281"/>
      <c r="AK869" s="281"/>
      <c r="AL869" s="8"/>
      <c r="AM869" s="582"/>
      <c r="AN869" s="582"/>
      <c r="AO869" s="30"/>
      <c r="AP869" s="30"/>
      <c r="AQ869" s="30"/>
      <c r="BB869" s="47" t="s">
        <v>3</v>
      </c>
      <c r="BC869" s="912">
        <v>261141</v>
      </c>
      <c r="BD869" s="912">
        <v>301093</v>
      </c>
      <c r="BE869" s="912">
        <v>363200</v>
      </c>
      <c r="BF869" s="912">
        <v>464896</v>
      </c>
      <c r="BG869" s="912">
        <v>517923</v>
      </c>
      <c r="BH869" s="70"/>
      <c r="BI869" s="47" t="s">
        <v>3</v>
      </c>
      <c r="BJ869" s="912">
        <v>230655</v>
      </c>
      <c r="BK869" s="912">
        <v>265943</v>
      </c>
      <c r="BL869" s="912">
        <v>320800</v>
      </c>
      <c r="BM869" s="912">
        <v>410624</v>
      </c>
      <c r="BN869" s="912">
        <v>457461</v>
      </c>
      <c r="BO869" s="121"/>
      <c r="BP869" s="121"/>
      <c r="BQ869" s="121"/>
      <c r="BR869" s="121"/>
      <c r="BS869" s="121"/>
      <c r="BT869" s="121"/>
      <c r="BU869" s="121"/>
      <c r="BV869" s="121"/>
      <c r="BW869" s="121"/>
      <c r="BX869" s="121"/>
      <c r="BY869" s="121"/>
      <c r="BZ869" s="121"/>
      <c r="CA869" s="121"/>
      <c r="CB869" s="121"/>
      <c r="CC869" s="121"/>
      <c r="CD869" s="121"/>
      <c r="CE869" s="121"/>
      <c r="CF869" s="121"/>
      <c r="CG869" s="121"/>
      <c r="CH869" s="121"/>
      <c r="CI869" s="121"/>
      <c r="CJ869" s="121"/>
      <c r="CK869" s="121"/>
      <c r="CL869" s="121"/>
      <c r="CM869" s="121"/>
      <c r="CN869" s="121"/>
      <c r="CO869" s="121"/>
      <c r="CP869" s="121"/>
      <c r="CQ869" s="121"/>
      <c r="CR869" s="121"/>
    </row>
    <row r="870" spans="1:96" s="65" customFormat="1" ht="14.25">
      <c r="A870" s="63" t="s">
        <v>727</v>
      </c>
      <c r="B870" s="16"/>
      <c r="C870" s="63" t="s">
        <v>617</v>
      </c>
      <c r="D870" s="281"/>
      <c r="E870" s="281"/>
      <c r="F870" s="281"/>
      <c r="G870" s="281"/>
      <c r="H870" s="281"/>
      <c r="I870" s="281"/>
      <c r="J870" s="281"/>
      <c r="K870" s="281"/>
      <c r="L870" s="281"/>
      <c r="M870" s="281"/>
      <c r="N870" s="281"/>
      <c r="O870" s="281"/>
      <c r="P870" s="281"/>
      <c r="Q870" s="281"/>
      <c r="R870" s="281"/>
      <c r="S870" s="281"/>
      <c r="T870" s="281"/>
      <c r="U870" s="281"/>
      <c r="V870" s="281"/>
      <c r="W870" s="281"/>
      <c r="X870" s="281"/>
      <c r="Y870" s="281"/>
      <c r="Z870" s="281"/>
      <c r="AA870" s="281"/>
      <c r="AB870" s="281"/>
      <c r="AC870" s="281"/>
      <c r="AD870" s="281"/>
      <c r="AE870" s="281"/>
      <c r="AF870" s="281"/>
      <c r="AG870" s="281"/>
      <c r="AH870" s="281"/>
      <c r="AI870" s="281"/>
      <c r="AJ870" s="281"/>
      <c r="AK870" s="281"/>
      <c r="AL870" s="16"/>
      <c r="AM870" s="66"/>
      <c r="AN870" s="66"/>
      <c r="AO870" s="30"/>
      <c r="AP870" s="30"/>
      <c r="AQ870" s="30"/>
      <c r="BB870" s="47" t="s">
        <v>4</v>
      </c>
      <c r="BC870" s="911">
        <v>261141</v>
      </c>
      <c r="BD870" s="911">
        <v>301093</v>
      </c>
      <c r="BE870" s="911">
        <v>363200</v>
      </c>
      <c r="BF870" s="911">
        <v>464896</v>
      </c>
      <c r="BG870" s="911">
        <v>517923</v>
      </c>
      <c r="BH870" s="70"/>
      <c r="BI870" s="47" t="s">
        <v>4</v>
      </c>
      <c r="BJ870" s="911">
        <v>230655</v>
      </c>
      <c r="BK870" s="911">
        <v>265943</v>
      </c>
      <c r="BL870" s="911">
        <v>320800</v>
      </c>
      <c r="BM870" s="911">
        <v>410624</v>
      </c>
      <c r="BN870" s="911">
        <v>457461</v>
      </c>
      <c r="BO870" s="121"/>
      <c r="BP870" s="121"/>
      <c r="BQ870" s="121"/>
      <c r="BR870" s="121"/>
      <c r="BS870" s="121"/>
      <c r="BT870" s="121"/>
      <c r="BU870" s="121"/>
      <c r="BV870" s="121"/>
      <c r="BW870" s="121"/>
      <c r="BX870" s="121"/>
      <c r="BY870" s="121"/>
      <c r="BZ870" s="121"/>
      <c r="CA870" s="121"/>
      <c r="CB870" s="121"/>
      <c r="CC870" s="121"/>
      <c r="CD870" s="121"/>
      <c r="CE870" s="121"/>
      <c r="CF870" s="121"/>
      <c r="CG870" s="121"/>
      <c r="CH870" s="121"/>
      <c r="CI870" s="121"/>
      <c r="CJ870" s="121"/>
      <c r="CK870" s="121"/>
      <c r="CL870" s="121"/>
      <c r="CM870" s="121"/>
      <c r="CN870" s="121"/>
      <c r="CO870" s="121"/>
      <c r="CP870" s="121"/>
      <c r="CQ870" s="121"/>
      <c r="CR870" s="121"/>
    </row>
    <row r="871" spans="1:96" s="65" customFormat="1" ht="12.75" customHeight="1">
      <c r="A871" s="16"/>
      <c r="B871" s="16"/>
      <c r="C871" s="16"/>
      <c r="D871" s="16"/>
      <c r="E871" s="16"/>
      <c r="F871" s="16"/>
      <c r="G871" s="16"/>
      <c r="H871" s="16"/>
      <c r="I871" s="16"/>
      <c r="J871" s="16"/>
      <c r="K871" s="16"/>
      <c r="L871" s="16"/>
      <c r="M871" s="16"/>
      <c r="N871" s="16"/>
      <c r="O871" s="16"/>
      <c r="P871" s="16"/>
      <c r="Q871" s="16"/>
      <c r="R871" s="16"/>
      <c r="S871" s="16"/>
      <c r="T871" s="16"/>
      <c r="U871" s="16"/>
      <c r="V871" s="16"/>
      <c r="W871" s="16"/>
      <c r="X871" s="16"/>
      <c r="Y871" s="16"/>
      <c r="Z871" s="16"/>
      <c r="AA871" s="16"/>
      <c r="AB871" s="16"/>
      <c r="AC871" s="16"/>
      <c r="AD871" s="16"/>
      <c r="AE871" s="16"/>
      <c r="AF871" s="16"/>
      <c r="AG871" s="16"/>
      <c r="AH871" s="16"/>
      <c r="AI871" s="16"/>
      <c r="AJ871" s="16"/>
      <c r="AK871" s="16"/>
      <c r="AL871" s="16"/>
      <c r="AM871" s="66"/>
      <c r="AN871" s="66"/>
      <c r="AO871" s="30"/>
      <c r="AP871" s="30"/>
      <c r="AQ871" s="30"/>
      <c r="AR871" s="30"/>
      <c r="AS871" s="30"/>
      <c r="AT871" s="70"/>
      <c r="AU871" s="70"/>
      <c r="AV871" s="70"/>
      <c r="AW871" s="70"/>
      <c r="AX871" s="70"/>
      <c r="AY871" s="70"/>
      <c r="AZ871" s="70"/>
      <c r="BA871" s="70"/>
      <c r="BB871" s="47" t="s">
        <v>21</v>
      </c>
      <c r="BC871" s="912">
        <v>261141</v>
      </c>
      <c r="BD871" s="912">
        <v>301093</v>
      </c>
      <c r="BE871" s="912">
        <v>363200</v>
      </c>
      <c r="BF871" s="912">
        <v>464896</v>
      </c>
      <c r="BG871" s="912">
        <v>517923</v>
      </c>
      <c r="BH871" s="70"/>
      <c r="BI871" s="47" t="s">
        <v>21</v>
      </c>
      <c r="BJ871" s="912">
        <v>230655</v>
      </c>
      <c r="BK871" s="912">
        <v>265943</v>
      </c>
      <c r="BL871" s="912">
        <v>320800</v>
      </c>
      <c r="BM871" s="912">
        <v>410624</v>
      </c>
      <c r="BN871" s="912">
        <v>457461</v>
      </c>
      <c r="BO871" s="121"/>
      <c r="BP871" s="121"/>
      <c r="BQ871" s="121"/>
      <c r="BR871" s="121"/>
      <c r="BS871" s="121"/>
      <c r="BT871" s="121"/>
      <c r="BU871" s="121"/>
      <c r="BV871" s="121"/>
      <c r="BW871" s="121"/>
      <c r="BX871" s="121"/>
      <c r="BY871" s="121"/>
      <c r="BZ871" s="121"/>
      <c r="CA871" s="121"/>
      <c r="CB871" s="121"/>
      <c r="CC871" s="121"/>
      <c r="CD871" s="121"/>
      <c r="CE871" s="121"/>
      <c r="CF871" s="121"/>
      <c r="CG871" s="121"/>
      <c r="CH871" s="121"/>
      <c r="CI871" s="121"/>
      <c r="CJ871" s="121"/>
      <c r="CK871" s="121"/>
      <c r="CL871" s="121"/>
      <c r="CM871" s="121"/>
      <c r="CN871" s="121"/>
      <c r="CO871" s="121"/>
      <c r="CP871" s="121"/>
      <c r="CQ871" s="121"/>
      <c r="CR871" s="121"/>
    </row>
    <row r="872" spans="1:96" ht="12.75" customHeight="1">
      <c r="B872" s="35"/>
      <c r="C872" s="35"/>
      <c r="D872" s="35"/>
      <c r="E872" s="35"/>
      <c r="F872" s="1937" t="s">
        <v>1078</v>
      </c>
      <c r="G872" s="1938"/>
      <c r="H872" s="1938"/>
      <c r="I872" s="1938"/>
      <c r="J872" s="1938"/>
      <c r="K872" s="1938"/>
      <c r="L872" s="1938"/>
      <c r="M872" s="1938"/>
      <c r="N872" s="1938"/>
      <c r="O872" s="1938"/>
      <c r="P872" s="1938"/>
      <c r="Q872" s="1938"/>
      <c r="R872" s="1938"/>
      <c r="S872" s="1938"/>
      <c r="T872" s="1939"/>
      <c r="U872" s="1926" t="s">
        <v>389</v>
      </c>
      <c r="V872" s="1927"/>
      <c r="W872" s="1927"/>
      <c r="X872" s="1927"/>
      <c r="Y872" s="1927"/>
      <c r="Z872" s="1927"/>
      <c r="AA872" s="87"/>
      <c r="AB872" s="321"/>
      <c r="AC872" s="321"/>
      <c r="AD872" s="321"/>
      <c r="AE872" s="321"/>
      <c r="AF872" s="322"/>
      <c r="AM872" s="75"/>
      <c r="AN872" s="75"/>
      <c r="AO872" s="75"/>
      <c r="AP872" s="75"/>
      <c r="AQ872" s="75"/>
      <c r="AR872" s="75"/>
      <c r="AS872" s="75"/>
      <c r="AT872" s="75"/>
      <c r="AU872" s="75"/>
      <c r="AV872" s="75"/>
      <c r="AW872" s="75"/>
      <c r="AX872" s="75"/>
      <c r="AY872" s="75"/>
      <c r="AZ872" s="75"/>
      <c r="BA872" s="75"/>
      <c r="BB872" s="47" t="s">
        <v>5</v>
      </c>
      <c r="BC872" s="911">
        <v>261141</v>
      </c>
      <c r="BD872" s="911">
        <v>301093</v>
      </c>
      <c r="BE872" s="911">
        <v>363200</v>
      </c>
      <c r="BF872" s="911">
        <v>464896</v>
      </c>
      <c r="BG872" s="911">
        <v>517923</v>
      </c>
      <c r="BH872" s="70"/>
      <c r="BI872" s="47" t="s">
        <v>5</v>
      </c>
      <c r="BJ872" s="911">
        <v>230655</v>
      </c>
      <c r="BK872" s="911">
        <v>265943</v>
      </c>
      <c r="BL872" s="911">
        <v>320800</v>
      </c>
      <c r="BM872" s="911">
        <v>410624</v>
      </c>
      <c r="BN872" s="911">
        <v>457461</v>
      </c>
      <c r="BO872" s="75"/>
      <c r="BP872" s="75"/>
      <c r="BQ872" s="75"/>
      <c r="BR872" s="75"/>
      <c r="BS872" s="75"/>
      <c r="BT872" s="75"/>
      <c r="BU872" s="75"/>
      <c r="BV872" s="75"/>
      <c r="BW872" s="75"/>
      <c r="BX872" s="75"/>
      <c r="BY872" s="75"/>
      <c r="BZ872" s="75"/>
      <c r="CA872" s="75"/>
      <c r="CB872" s="75"/>
      <c r="CC872" s="75"/>
      <c r="CD872" s="75"/>
      <c r="CE872" s="75"/>
      <c r="CF872" s="75"/>
      <c r="CG872" s="75"/>
      <c r="CH872" s="75"/>
      <c r="CI872" s="75"/>
      <c r="CJ872" s="75"/>
      <c r="CK872" s="75"/>
      <c r="CL872" s="75"/>
      <c r="CM872" s="75"/>
      <c r="CN872" s="75"/>
      <c r="CO872" s="75"/>
      <c r="CP872" s="75"/>
      <c r="CQ872" s="75"/>
      <c r="CR872" s="75"/>
    </row>
    <row r="873" spans="1:96" ht="12.75" customHeight="1">
      <c r="B873" s="63"/>
      <c r="F873" s="1928" t="s">
        <v>1177</v>
      </c>
      <c r="G873" s="1929"/>
      <c r="H873" s="1929"/>
      <c r="I873" s="1929"/>
      <c r="J873" s="1929"/>
      <c r="K873" s="1929"/>
      <c r="L873" s="1929"/>
      <c r="M873" s="1929"/>
      <c r="N873" s="1929"/>
      <c r="O873" s="1929"/>
      <c r="P873" s="1929"/>
      <c r="Q873" s="1929"/>
      <c r="R873" s="1929"/>
      <c r="S873" s="1929"/>
      <c r="T873" s="1948"/>
      <c r="U873" s="1928"/>
      <c r="V873" s="1929"/>
      <c r="W873" s="1929"/>
      <c r="X873" s="1929"/>
      <c r="Y873" s="1929"/>
      <c r="Z873" s="1929"/>
      <c r="AA873" s="88"/>
      <c r="AB873" s="71"/>
      <c r="AC873" s="71"/>
      <c r="AD873" s="71"/>
      <c r="AE873" s="71"/>
      <c r="AF873" s="323"/>
      <c r="AM873" s="75"/>
      <c r="AN873" s="75"/>
      <c r="AO873" s="75"/>
      <c r="AP873" s="75"/>
      <c r="AQ873" s="75"/>
      <c r="AR873" s="75"/>
      <c r="AS873" s="75"/>
      <c r="AT873" s="75"/>
      <c r="AU873" s="75"/>
      <c r="AV873" s="75"/>
      <c r="AW873" s="75"/>
      <c r="AX873" s="75"/>
      <c r="AY873" s="75"/>
      <c r="AZ873" s="75"/>
      <c r="BA873" s="75"/>
      <c r="BB873" s="47" t="s">
        <v>6</v>
      </c>
      <c r="BC873" s="912">
        <v>263442</v>
      </c>
      <c r="BD873" s="912">
        <v>303746</v>
      </c>
      <c r="BE873" s="912">
        <v>366400</v>
      </c>
      <c r="BF873" s="912">
        <v>468992</v>
      </c>
      <c r="BG873" s="912">
        <v>522486</v>
      </c>
      <c r="BH873" s="70"/>
      <c r="BI873" s="47" t="s">
        <v>6</v>
      </c>
      <c r="BJ873" s="912">
        <v>234682</v>
      </c>
      <c r="BK873" s="912">
        <v>270586</v>
      </c>
      <c r="BL873" s="912">
        <v>326400</v>
      </c>
      <c r="BM873" s="912">
        <v>417792</v>
      </c>
      <c r="BN873" s="912">
        <v>465446</v>
      </c>
      <c r="BO873" s="75"/>
      <c r="BP873" s="75"/>
      <c r="BQ873" s="75"/>
      <c r="BR873" s="75"/>
      <c r="BS873" s="75"/>
      <c r="BT873" s="75"/>
      <c r="BU873" s="75"/>
      <c r="BV873" s="75"/>
      <c r="BW873" s="75"/>
      <c r="BX873" s="75"/>
      <c r="BY873" s="75"/>
      <c r="BZ873" s="75"/>
      <c r="CA873" s="75"/>
      <c r="CB873" s="75"/>
      <c r="CC873" s="75"/>
      <c r="CD873" s="75"/>
      <c r="CE873" s="75"/>
      <c r="CF873" s="75"/>
      <c r="CG873" s="75"/>
      <c r="CH873" s="75"/>
      <c r="CI873" s="75"/>
      <c r="CJ873" s="75"/>
      <c r="CK873" s="75"/>
      <c r="CL873" s="75"/>
      <c r="CM873" s="75"/>
      <c r="CN873" s="75"/>
      <c r="CO873" s="75"/>
      <c r="CP873" s="75"/>
      <c r="CQ873" s="75"/>
      <c r="CR873" s="75"/>
    </row>
    <row r="874" spans="1:96" ht="12.75" customHeight="1">
      <c r="B874" s="63"/>
      <c r="F874" s="1930"/>
      <c r="G874" s="1931"/>
      <c r="H874" s="1931"/>
      <c r="I874" s="1931"/>
      <c r="J874" s="1931"/>
      <c r="K874" s="1931"/>
      <c r="L874" s="1931"/>
      <c r="M874" s="1931"/>
      <c r="N874" s="1931"/>
      <c r="O874" s="1931"/>
      <c r="P874" s="1931"/>
      <c r="Q874" s="1931"/>
      <c r="R874" s="1931"/>
      <c r="S874" s="1931"/>
      <c r="T874" s="1949"/>
      <c r="U874" s="1930"/>
      <c r="V874" s="1931"/>
      <c r="W874" s="1931"/>
      <c r="X874" s="1931"/>
      <c r="Y874" s="1931"/>
      <c r="Z874" s="1931"/>
      <c r="AA874" s="324"/>
      <c r="AB874" s="1953" t="s">
        <v>61</v>
      </c>
      <c r="AC874" s="1953"/>
      <c r="AD874" s="1953"/>
      <c r="AE874" s="1953"/>
      <c r="AF874" s="325"/>
      <c r="AM874" s="75"/>
      <c r="AN874" s="75"/>
      <c r="AO874" s="75"/>
      <c r="AP874" s="75"/>
      <c r="AQ874" s="75"/>
      <c r="AR874" s="75"/>
      <c r="AS874" s="75"/>
      <c r="AT874" s="75"/>
      <c r="AU874" s="75"/>
      <c r="AV874" s="75"/>
      <c r="AW874" s="75"/>
      <c r="AX874" s="75"/>
      <c r="AY874" s="75"/>
      <c r="AZ874" s="75"/>
      <c r="BA874" s="75"/>
      <c r="BB874" s="47" t="s">
        <v>498</v>
      </c>
      <c r="BC874" s="911">
        <v>261141</v>
      </c>
      <c r="BD874" s="911">
        <v>301093</v>
      </c>
      <c r="BE874" s="911">
        <v>363200</v>
      </c>
      <c r="BF874" s="911">
        <v>464896</v>
      </c>
      <c r="BG874" s="911">
        <v>517923</v>
      </c>
      <c r="BH874" s="70"/>
      <c r="BI874" s="47" t="s">
        <v>498</v>
      </c>
      <c r="BJ874" s="911">
        <v>230655</v>
      </c>
      <c r="BK874" s="911">
        <v>265943</v>
      </c>
      <c r="BL874" s="911">
        <v>320800</v>
      </c>
      <c r="BM874" s="911">
        <v>410624</v>
      </c>
      <c r="BN874" s="911">
        <v>457461</v>
      </c>
      <c r="BO874" s="75"/>
      <c r="BP874" s="75"/>
      <c r="BQ874" s="75"/>
      <c r="BR874" s="75"/>
      <c r="BS874" s="75"/>
      <c r="BT874" s="75"/>
      <c r="BU874" s="75"/>
      <c r="BV874" s="75"/>
      <c r="BW874" s="75"/>
      <c r="BX874" s="75"/>
      <c r="BY874" s="75"/>
      <c r="BZ874" s="75"/>
      <c r="CA874" s="75"/>
      <c r="CB874" s="75"/>
      <c r="CC874" s="75"/>
      <c r="CD874" s="75"/>
      <c r="CE874" s="75"/>
      <c r="CF874" s="75"/>
      <c r="CG874" s="75"/>
      <c r="CH874" s="75"/>
      <c r="CI874" s="75"/>
      <c r="CJ874" s="75"/>
      <c r="CK874" s="75"/>
      <c r="CL874" s="75"/>
      <c r="CM874" s="75"/>
      <c r="CN874" s="75"/>
      <c r="CO874" s="75"/>
      <c r="CP874" s="75"/>
      <c r="CQ874" s="75"/>
      <c r="CR874" s="75"/>
    </row>
    <row r="875" spans="1:96" ht="12.75" customHeight="1">
      <c r="F875" s="90" t="s">
        <v>175</v>
      </c>
      <c r="G875" s="91"/>
      <c r="H875" s="91"/>
      <c r="I875" s="91"/>
      <c r="J875" s="91"/>
      <c r="K875" s="91"/>
      <c r="L875" s="91"/>
      <c r="M875" s="91"/>
      <c r="N875" s="91"/>
      <c r="O875" s="91"/>
      <c r="P875" s="91"/>
      <c r="Q875" s="91"/>
      <c r="R875" s="91"/>
      <c r="S875" s="91"/>
      <c r="T875" s="92"/>
      <c r="U875" s="1610" t="s">
        <v>136</v>
      </c>
      <c r="V875" s="1611"/>
      <c r="W875" s="1611"/>
      <c r="X875" s="1611"/>
      <c r="Y875" s="1611"/>
      <c r="Z875" s="1612"/>
      <c r="AA875" s="1665"/>
      <c r="AB875" s="1666"/>
      <c r="AC875" s="1666"/>
      <c r="AD875" s="1666"/>
      <c r="AE875" s="1666"/>
      <c r="AF875" s="1667"/>
      <c r="AM875" s="75"/>
      <c r="AN875" s="75"/>
      <c r="AO875" s="75"/>
      <c r="AP875" s="75"/>
      <c r="AQ875" s="75"/>
      <c r="AR875" s="75"/>
      <c r="AS875" s="75"/>
      <c r="AT875" s="75"/>
      <c r="AU875" s="75"/>
      <c r="AV875" s="75"/>
      <c r="AW875" s="75"/>
      <c r="AX875" s="75"/>
      <c r="AY875" s="75"/>
      <c r="AZ875" s="75"/>
      <c r="BA875" s="75"/>
      <c r="BO875" s="75"/>
      <c r="BP875" s="75"/>
      <c r="BQ875" s="75"/>
      <c r="BR875" s="75"/>
      <c r="BS875" s="75"/>
      <c r="BT875" s="75"/>
      <c r="BU875" s="75"/>
      <c r="BV875" s="75"/>
      <c r="BW875" s="75"/>
      <c r="BX875" s="75"/>
      <c r="BY875" s="75"/>
      <c r="BZ875" s="75"/>
      <c r="CA875" s="75"/>
      <c r="CB875" s="75"/>
      <c r="CC875" s="75"/>
      <c r="CD875" s="75"/>
      <c r="CE875" s="75"/>
      <c r="CF875" s="75"/>
      <c r="CG875" s="75"/>
      <c r="CH875" s="75"/>
      <c r="CI875" s="75"/>
      <c r="CJ875" s="75"/>
      <c r="CK875" s="75"/>
      <c r="CL875" s="75"/>
      <c r="CM875" s="75"/>
      <c r="CN875" s="75"/>
      <c r="CO875" s="75"/>
      <c r="CP875" s="75"/>
      <c r="CQ875" s="75"/>
      <c r="CR875" s="75"/>
    </row>
    <row r="876" spans="1:96" ht="12.75" customHeight="1">
      <c r="F876" s="90" t="s">
        <v>177</v>
      </c>
      <c r="G876" s="91"/>
      <c r="H876" s="91"/>
      <c r="I876" s="91"/>
      <c r="J876" s="91"/>
      <c r="K876" s="91"/>
      <c r="L876" s="91"/>
      <c r="M876" s="91"/>
      <c r="N876" s="91"/>
      <c r="O876" s="91"/>
      <c r="P876" s="91"/>
      <c r="Q876" s="91"/>
      <c r="R876" s="91"/>
      <c r="S876" s="91"/>
      <c r="T876" s="92"/>
      <c r="U876" s="1610" t="s">
        <v>136</v>
      </c>
      <c r="V876" s="1611"/>
      <c r="W876" s="1611"/>
      <c r="X876" s="1611"/>
      <c r="Y876" s="1611"/>
      <c r="Z876" s="1612"/>
      <c r="AA876" s="1665"/>
      <c r="AB876" s="1666"/>
      <c r="AC876" s="1666"/>
      <c r="AD876" s="1666"/>
      <c r="AE876" s="1666"/>
      <c r="AF876" s="1667"/>
      <c r="AM876" s="75"/>
      <c r="AN876" s="75"/>
      <c r="AO876" s="75"/>
      <c r="AP876" s="75"/>
      <c r="AQ876" s="75"/>
      <c r="AR876" s="75"/>
      <c r="AS876" s="75"/>
      <c r="AT876" s="75"/>
      <c r="AU876" s="75"/>
      <c r="AV876" s="75"/>
      <c r="AW876" s="75"/>
      <c r="AX876" s="75"/>
      <c r="AY876" s="75"/>
      <c r="AZ876" s="75"/>
      <c r="BA876" s="75"/>
      <c r="BO876" s="75"/>
      <c r="BP876" s="75"/>
      <c r="BQ876" s="75"/>
      <c r="BR876" s="75"/>
      <c r="BS876" s="75"/>
      <c r="BT876" s="75"/>
      <c r="BU876" s="75"/>
      <c r="BV876" s="75"/>
      <c r="BW876" s="75"/>
      <c r="BX876" s="75"/>
      <c r="BY876" s="75"/>
      <c r="BZ876" s="75"/>
      <c r="CA876" s="75"/>
      <c r="CB876" s="75"/>
      <c r="CC876" s="75"/>
      <c r="CD876" s="75"/>
      <c r="CE876" s="75"/>
      <c r="CF876" s="75"/>
      <c r="CG876" s="75"/>
      <c r="CH876" s="75"/>
      <c r="CI876" s="75"/>
      <c r="CJ876" s="75"/>
      <c r="CK876" s="75"/>
      <c r="CL876" s="75"/>
      <c r="CM876" s="75"/>
      <c r="CN876" s="75"/>
      <c r="CO876" s="75"/>
      <c r="CP876" s="75"/>
      <c r="CQ876" s="75"/>
      <c r="CR876" s="75"/>
    </row>
    <row r="877" spans="1:96" ht="12.75" customHeight="1">
      <c r="F877" s="117" t="s">
        <v>1063</v>
      </c>
      <c r="G877" s="91"/>
      <c r="H877" s="91"/>
      <c r="I877" s="91"/>
      <c r="J877" s="91"/>
      <c r="K877" s="91"/>
      <c r="L877" s="91"/>
      <c r="M877" s="91"/>
      <c r="N877" s="91"/>
      <c r="O877" s="91"/>
      <c r="P877" s="91"/>
      <c r="Q877" s="91"/>
      <c r="R877" s="91"/>
      <c r="S877" s="91"/>
      <c r="T877" s="92"/>
      <c r="U877" s="1610" t="s">
        <v>136</v>
      </c>
      <c r="V877" s="1611"/>
      <c r="W877" s="1611"/>
      <c r="X877" s="1611"/>
      <c r="Y877" s="1611"/>
      <c r="Z877" s="1612"/>
      <c r="AA877" s="1665"/>
      <c r="AB877" s="1666"/>
      <c r="AC877" s="1666"/>
      <c r="AD877" s="1666"/>
      <c r="AE877" s="1666"/>
      <c r="AF877" s="1667"/>
      <c r="AM877" s="75"/>
      <c r="AN877" s="75"/>
      <c r="AO877" s="75"/>
      <c r="AP877" s="75"/>
      <c r="AQ877" s="75"/>
      <c r="AR877" s="75"/>
      <c r="AS877" s="75"/>
      <c r="AT877" s="75"/>
      <c r="AU877" s="75"/>
      <c r="AV877" s="75"/>
      <c r="AW877" s="75"/>
      <c r="AX877" s="75"/>
      <c r="AY877" s="75"/>
      <c r="AZ877" s="75"/>
      <c r="BA877" s="75"/>
      <c r="BO877" s="75"/>
      <c r="BP877" s="75"/>
      <c r="BQ877" s="75"/>
      <c r="BR877" s="75"/>
      <c r="BS877" s="75"/>
      <c r="BT877" s="75"/>
      <c r="BU877" s="75"/>
      <c r="BV877" s="75"/>
      <c r="BW877" s="75"/>
      <c r="BX877" s="75"/>
      <c r="BY877" s="75"/>
      <c r="BZ877" s="75"/>
      <c r="CA877" s="75"/>
      <c r="CB877" s="75"/>
      <c r="CC877" s="75"/>
      <c r="CD877" s="75"/>
      <c r="CE877" s="75"/>
      <c r="CF877" s="75"/>
      <c r="CG877" s="75"/>
      <c r="CH877" s="75"/>
      <c r="CI877" s="75"/>
      <c r="CJ877" s="75"/>
      <c r="CK877" s="75"/>
      <c r="CL877" s="75"/>
      <c r="CM877" s="75"/>
      <c r="CN877" s="75"/>
      <c r="CO877" s="75"/>
      <c r="CP877" s="75"/>
      <c r="CQ877" s="75"/>
      <c r="CR877" s="75"/>
    </row>
    <row r="878" spans="1:96" ht="12.75" customHeight="1">
      <c r="F878" s="117" t="s">
        <v>1064</v>
      </c>
      <c r="G878" s="91"/>
      <c r="H878" s="91"/>
      <c r="I878" s="91"/>
      <c r="J878" s="91"/>
      <c r="K878" s="91"/>
      <c r="L878" s="91"/>
      <c r="M878" s="91"/>
      <c r="N878" s="91"/>
      <c r="O878" s="91"/>
      <c r="P878" s="91"/>
      <c r="Q878" s="91"/>
      <c r="R878" s="91"/>
      <c r="S878" s="91"/>
      <c r="T878" s="92"/>
      <c r="U878" s="1610" t="s">
        <v>136</v>
      </c>
      <c r="V878" s="1611"/>
      <c r="W878" s="1611"/>
      <c r="X878" s="1611"/>
      <c r="Y878" s="1611"/>
      <c r="Z878" s="1612"/>
      <c r="AA878" s="1665"/>
      <c r="AB878" s="1666"/>
      <c r="AC878" s="1666"/>
      <c r="AD878" s="1666"/>
      <c r="AE878" s="1666"/>
      <c r="AF878" s="1667"/>
      <c r="AM878" s="75"/>
      <c r="AN878" s="75"/>
      <c r="AO878" s="75"/>
      <c r="AP878" s="75"/>
      <c r="AQ878" s="75"/>
      <c r="AR878" s="75"/>
      <c r="AS878" s="75"/>
      <c r="AT878" s="75"/>
      <c r="AU878" s="75"/>
      <c r="AV878" s="75"/>
      <c r="AW878" s="75"/>
      <c r="AX878" s="75"/>
      <c r="AY878" s="75"/>
      <c r="AZ878" s="75"/>
      <c r="BA878" s="75"/>
      <c r="BO878" s="75"/>
      <c r="BP878" s="75"/>
      <c r="BQ878" s="75"/>
      <c r="BR878" s="75"/>
      <c r="BS878" s="75"/>
      <c r="BT878" s="75"/>
      <c r="BU878" s="75"/>
      <c r="BV878" s="75"/>
      <c r="BW878" s="75"/>
      <c r="BX878" s="75"/>
      <c r="BY878" s="75"/>
      <c r="BZ878" s="75"/>
      <c r="CA878" s="75"/>
      <c r="CB878" s="75"/>
      <c r="CC878" s="75"/>
      <c r="CD878" s="75"/>
      <c r="CE878" s="75"/>
      <c r="CF878" s="75"/>
      <c r="CG878" s="75"/>
      <c r="CH878" s="75"/>
      <c r="CI878" s="75"/>
      <c r="CJ878" s="75"/>
      <c r="CK878" s="75"/>
      <c r="CL878" s="75"/>
      <c r="CM878" s="75"/>
      <c r="CN878" s="75"/>
      <c r="CO878" s="75"/>
      <c r="CP878" s="75"/>
      <c r="CQ878" s="75"/>
      <c r="CR878" s="75"/>
    </row>
    <row r="879" spans="1:96" ht="12.75" customHeight="1">
      <c r="F879" s="117" t="s">
        <v>1065</v>
      </c>
      <c r="G879" s="91"/>
      <c r="H879" s="91"/>
      <c r="I879" s="91"/>
      <c r="J879" s="91"/>
      <c r="K879" s="91"/>
      <c r="L879" s="91"/>
      <c r="M879" s="91"/>
      <c r="N879" s="91"/>
      <c r="O879" s="91"/>
      <c r="P879" s="91"/>
      <c r="Q879" s="91"/>
      <c r="R879" s="91"/>
      <c r="S879" s="91"/>
      <c r="T879" s="92"/>
      <c r="U879" s="1610" t="s">
        <v>136</v>
      </c>
      <c r="V879" s="1611"/>
      <c r="W879" s="1611"/>
      <c r="X879" s="1611"/>
      <c r="Y879" s="1611"/>
      <c r="Z879" s="1612"/>
      <c r="AA879" s="1665"/>
      <c r="AB879" s="1666"/>
      <c r="AC879" s="1666"/>
      <c r="AD879" s="1666"/>
      <c r="AE879" s="1666"/>
      <c r="AF879" s="1667"/>
      <c r="AM879" s="75"/>
      <c r="AN879" s="75"/>
      <c r="AO879" s="75"/>
      <c r="AP879" s="75"/>
      <c r="AQ879" s="75"/>
      <c r="AR879" s="75"/>
      <c r="AS879" s="75"/>
      <c r="AT879" s="75"/>
      <c r="AU879" s="75"/>
      <c r="AV879" s="75"/>
      <c r="AW879" s="75"/>
      <c r="AX879" s="75"/>
      <c r="AY879" s="75"/>
      <c r="AZ879" s="75"/>
      <c r="BA879" s="75"/>
      <c r="BO879" s="75"/>
      <c r="BP879" s="75"/>
      <c r="BQ879" s="75"/>
      <c r="BR879" s="75"/>
      <c r="BS879" s="75"/>
      <c r="BT879" s="75"/>
      <c r="BU879" s="75"/>
      <c r="BV879" s="75"/>
      <c r="BW879" s="75"/>
      <c r="BX879" s="75"/>
      <c r="BY879" s="75"/>
      <c r="BZ879" s="75"/>
      <c r="CA879" s="75"/>
      <c r="CB879" s="75"/>
      <c r="CC879" s="75"/>
      <c r="CD879" s="75"/>
      <c r="CE879" s="75"/>
      <c r="CF879" s="75"/>
      <c r="CG879" s="75"/>
      <c r="CH879" s="75"/>
      <c r="CI879" s="75"/>
      <c r="CJ879" s="75"/>
      <c r="CK879" s="75"/>
      <c r="CL879" s="75"/>
      <c r="CM879" s="75"/>
      <c r="CN879" s="75"/>
      <c r="CO879" s="75"/>
      <c r="CP879" s="75"/>
      <c r="CQ879" s="75"/>
      <c r="CR879" s="75"/>
    </row>
    <row r="880" spans="1:96" ht="12.75" customHeight="1">
      <c r="F880" s="90" t="s">
        <v>176</v>
      </c>
      <c r="G880" s="91"/>
      <c r="H880" s="91"/>
      <c r="I880" s="91"/>
      <c r="J880" s="91"/>
      <c r="K880" s="91"/>
      <c r="L880" s="91"/>
      <c r="M880" s="91"/>
      <c r="N880" s="91"/>
      <c r="O880" s="91"/>
      <c r="P880" s="91"/>
      <c r="Q880" s="91"/>
      <c r="R880" s="91"/>
      <c r="S880" s="91"/>
      <c r="T880" s="92"/>
      <c r="U880" s="1610" t="s">
        <v>136</v>
      </c>
      <c r="V880" s="1611"/>
      <c r="W880" s="1611"/>
      <c r="X880" s="1611"/>
      <c r="Y880" s="1611"/>
      <c r="Z880" s="1612"/>
      <c r="AA880" s="1665"/>
      <c r="AB880" s="1666"/>
      <c r="AC880" s="1666"/>
      <c r="AD880" s="1666"/>
      <c r="AE880" s="1666"/>
      <c r="AF880" s="1667"/>
      <c r="AL880" s="281"/>
      <c r="AM880" s="75"/>
      <c r="AN880" s="75"/>
      <c r="AO880" s="75"/>
      <c r="AP880" s="75"/>
      <c r="AQ880" s="75"/>
      <c r="AR880" s="75"/>
      <c r="AS880" s="75"/>
      <c r="AT880" s="75"/>
      <c r="AU880" s="75"/>
      <c r="AV880" s="75"/>
      <c r="AW880" s="75"/>
      <c r="AX880" s="75"/>
      <c r="AY880" s="75"/>
      <c r="AZ880" s="75"/>
      <c r="BA880" s="75"/>
      <c r="BO880" s="75"/>
      <c r="BP880" s="75"/>
      <c r="BQ880" s="75"/>
      <c r="BR880" s="75"/>
      <c r="BS880" s="75"/>
      <c r="BT880" s="75"/>
      <c r="BU880" s="75"/>
      <c r="BV880" s="75"/>
      <c r="BW880" s="75"/>
      <c r="BX880" s="75"/>
      <c r="BY880" s="75"/>
      <c r="BZ880" s="75"/>
      <c r="CA880" s="75"/>
      <c r="CB880" s="75"/>
      <c r="CC880" s="75"/>
      <c r="CD880" s="75"/>
      <c r="CE880" s="75"/>
      <c r="CF880" s="75"/>
      <c r="CG880" s="75"/>
      <c r="CH880" s="75"/>
      <c r="CI880" s="75"/>
      <c r="CJ880" s="75"/>
      <c r="CK880" s="75"/>
      <c r="CL880" s="75"/>
      <c r="CM880" s="75"/>
      <c r="CN880" s="75"/>
      <c r="CO880" s="75"/>
      <c r="CP880" s="75"/>
      <c r="CQ880" s="75"/>
      <c r="CR880" s="75"/>
    </row>
    <row r="881" spans="1:96" ht="12.75" customHeight="1">
      <c r="F881" s="90" t="s">
        <v>178</v>
      </c>
      <c r="G881" s="91"/>
      <c r="H881" s="91"/>
      <c r="I881" s="91"/>
      <c r="J881" s="91"/>
      <c r="K881" s="91"/>
      <c r="L881" s="91"/>
      <c r="M881" s="91"/>
      <c r="N881" s="91"/>
      <c r="O881" s="91"/>
      <c r="P881" s="91"/>
      <c r="Q881" s="91"/>
      <c r="R881" s="91"/>
      <c r="S881" s="91"/>
      <c r="T881" s="92"/>
      <c r="U881" s="1610" t="s">
        <v>136</v>
      </c>
      <c r="V881" s="1611"/>
      <c r="W881" s="1611"/>
      <c r="X881" s="1611"/>
      <c r="Y881" s="1611"/>
      <c r="Z881" s="1612"/>
      <c r="AA881" s="1665"/>
      <c r="AB881" s="1666"/>
      <c r="AC881" s="1666"/>
      <c r="AD881" s="1666"/>
      <c r="AE881" s="1666"/>
      <c r="AF881" s="1667"/>
      <c r="AL881" s="281"/>
      <c r="AM881" s="75"/>
      <c r="AN881" s="75"/>
      <c r="AO881" s="75"/>
      <c r="AP881" s="75"/>
      <c r="AQ881" s="75"/>
      <c r="AR881" s="75"/>
      <c r="AS881" s="75"/>
      <c r="AT881" s="75"/>
      <c r="AU881" s="75"/>
      <c r="AV881" s="75"/>
      <c r="AW881" s="75"/>
      <c r="AX881" s="75"/>
      <c r="AY881" s="75"/>
      <c r="AZ881" s="75"/>
      <c r="BA881" s="75"/>
      <c r="BO881" s="75"/>
      <c r="BP881" s="75"/>
      <c r="BQ881" s="75"/>
      <c r="BR881" s="75"/>
      <c r="BS881" s="75"/>
      <c r="BT881" s="75"/>
      <c r="BU881" s="75"/>
      <c r="BV881" s="75"/>
      <c r="BW881" s="75"/>
      <c r="BX881" s="75"/>
      <c r="BY881" s="75"/>
      <c r="BZ881" s="75"/>
      <c r="CA881" s="75"/>
      <c r="CB881" s="75"/>
      <c r="CC881" s="75"/>
      <c r="CD881" s="75"/>
      <c r="CE881" s="75"/>
      <c r="CF881" s="75"/>
      <c r="CG881" s="75"/>
      <c r="CH881" s="75"/>
      <c r="CI881" s="75"/>
      <c r="CJ881" s="75"/>
      <c r="CK881" s="75"/>
      <c r="CL881" s="75"/>
      <c r="CM881" s="75"/>
      <c r="CN881" s="75"/>
      <c r="CO881" s="75"/>
      <c r="CP881" s="75"/>
      <c r="CQ881" s="75"/>
      <c r="CR881" s="75"/>
    </row>
    <row r="882" spans="1:96" ht="12.75" customHeight="1">
      <c r="F882" s="505" t="s">
        <v>174</v>
      </c>
      <c r="G882" s="91"/>
      <c r="H882" s="91"/>
      <c r="I882" s="91"/>
      <c r="J882" s="91"/>
      <c r="K882" s="91"/>
      <c r="L882" s="91"/>
      <c r="M882" s="91"/>
      <c r="N882" s="91"/>
      <c r="O882" s="91"/>
      <c r="P882" s="91"/>
      <c r="Q882" s="91"/>
      <c r="R882" s="91"/>
      <c r="S882" s="91"/>
      <c r="T882" s="92"/>
      <c r="U882" s="1610" t="s">
        <v>136</v>
      </c>
      <c r="V882" s="1611"/>
      <c r="W882" s="1611"/>
      <c r="X882" s="1611"/>
      <c r="Y882" s="1611"/>
      <c r="Z882" s="1612"/>
      <c r="AA882" s="1665"/>
      <c r="AB882" s="1666"/>
      <c r="AC882" s="1666"/>
      <c r="AD882" s="1666"/>
      <c r="AE882" s="1666"/>
      <c r="AF882" s="1667"/>
      <c r="AL882" s="119"/>
      <c r="AM882" s="75"/>
      <c r="AN882" s="75"/>
      <c r="AO882" s="75"/>
      <c r="AP882" s="75"/>
      <c r="AQ882" s="75"/>
      <c r="AR882" s="75"/>
      <c r="AS882" s="75"/>
      <c r="AT882" s="75"/>
      <c r="AU882" s="75"/>
      <c r="AV882" s="75"/>
      <c r="AW882" s="75"/>
      <c r="AX882" s="75"/>
      <c r="AY882" s="75"/>
      <c r="AZ882" s="75"/>
      <c r="BA882" s="75"/>
      <c r="BO882" s="75"/>
      <c r="BP882" s="75"/>
      <c r="BQ882" s="75"/>
      <c r="BR882" s="75"/>
      <c r="BS882" s="75"/>
      <c r="BT882" s="75"/>
      <c r="BU882" s="75"/>
      <c r="BV882" s="75"/>
      <c r="BW882" s="75"/>
      <c r="BX882" s="75"/>
      <c r="BY882" s="75"/>
      <c r="BZ882" s="75"/>
      <c r="CA882" s="75"/>
      <c r="CB882" s="75"/>
      <c r="CC882" s="75"/>
      <c r="CD882" s="75"/>
      <c r="CE882" s="75"/>
      <c r="CF882" s="75"/>
      <c r="CG882" s="75"/>
      <c r="CH882" s="75"/>
      <c r="CI882" s="75"/>
      <c r="CJ882" s="75"/>
      <c r="CK882" s="75"/>
      <c r="CL882" s="75"/>
      <c r="CM882" s="75"/>
      <c r="CN882" s="75"/>
      <c r="CO882" s="75"/>
      <c r="CP882" s="75"/>
      <c r="CQ882" s="75"/>
      <c r="CR882" s="75"/>
    </row>
    <row r="883" spans="1:96" ht="12.75" customHeight="1">
      <c r="F883" s="90" t="s">
        <v>2249</v>
      </c>
      <c r="G883" s="91"/>
      <c r="H883" s="91"/>
      <c r="I883" s="91"/>
      <c r="J883" s="91"/>
      <c r="K883" s="91"/>
      <c r="L883" s="91"/>
      <c r="M883" s="91"/>
      <c r="N883" s="91"/>
      <c r="O883" s="91"/>
      <c r="P883" s="91"/>
      <c r="Q883" s="91"/>
      <c r="R883" s="91"/>
      <c r="S883" s="91"/>
      <c r="T883" s="92"/>
      <c r="U883" s="1610" t="s">
        <v>136</v>
      </c>
      <c r="V883" s="1611"/>
      <c r="W883" s="1611"/>
      <c r="X883" s="1611"/>
      <c r="Y883" s="1611"/>
      <c r="Z883" s="1612"/>
      <c r="AA883" s="1665"/>
      <c r="AB883" s="1666"/>
      <c r="AC883" s="1666"/>
      <c r="AD883" s="1666"/>
      <c r="AE883" s="1666"/>
      <c r="AF883" s="1667"/>
      <c r="AL883" s="119"/>
      <c r="AM883" s="66"/>
      <c r="AN883" s="66"/>
      <c r="AO883" s="30"/>
      <c r="AP883" s="30"/>
      <c r="AQ883" s="30"/>
      <c r="AR883" s="75"/>
      <c r="AS883" s="75"/>
      <c r="AT883" s="75"/>
      <c r="AU883" s="75"/>
      <c r="AV883" s="75"/>
      <c r="AW883" s="75"/>
      <c r="AX883" s="75"/>
      <c r="AY883" s="75"/>
      <c r="AZ883" s="75"/>
      <c r="BA883" s="75"/>
      <c r="BO883" s="75"/>
      <c r="BP883" s="75"/>
      <c r="BQ883" s="75"/>
      <c r="BR883" s="75"/>
      <c r="BS883" s="75"/>
      <c r="BT883" s="75"/>
      <c r="BU883" s="75"/>
      <c r="BV883" s="75"/>
      <c r="BW883" s="75"/>
      <c r="BX883" s="75"/>
      <c r="BY883" s="75"/>
      <c r="BZ883" s="75"/>
      <c r="CA883" s="75"/>
      <c r="CB883" s="75"/>
      <c r="CC883" s="75"/>
      <c r="CD883" s="75"/>
      <c r="CE883" s="75"/>
      <c r="CF883" s="75"/>
      <c r="CG883" s="75"/>
      <c r="CH883" s="75"/>
      <c r="CI883" s="75"/>
      <c r="CJ883" s="75"/>
      <c r="CK883" s="75"/>
      <c r="CL883" s="75"/>
      <c r="CM883" s="75"/>
      <c r="CN883" s="75"/>
      <c r="CO883" s="75"/>
      <c r="CP883" s="75"/>
      <c r="CQ883" s="75"/>
      <c r="CR883" s="75"/>
    </row>
    <row r="884" spans="1:96" ht="12.75" customHeight="1">
      <c r="F884" s="117" t="s">
        <v>1133</v>
      </c>
      <c r="G884" s="91"/>
      <c r="H884" s="91"/>
      <c r="I884" s="91"/>
      <c r="J884" s="91"/>
      <c r="K884" s="91"/>
      <c r="L884" s="91"/>
      <c r="M884" s="91"/>
      <c r="N884" s="91"/>
      <c r="O884" s="91"/>
      <c r="P884" s="91"/>
      <c r="Q884" s="91"/>
      <c r="R884" s="91"/>
      <c r="S884" s="91"/>
      <c r="T884" s="92"/>
      <c r="U884" s="1610" t="s">
        <v>136</v>
      </c>
      <c r="V884" s="1611"/>
      <c r="W884" s="1611"/>
      <c r="X884" s="1611"/>
      <c r="Y884" s="1611"/>
      <c r="Z884" s="1612"/>
      <c r="AA884" s="1665"/>
      <c r="AB884" s="1666"/>
      <c r="AC884" s="1666"/>
      <c r="AD884" s="1666"/>
      <c r="AE884" s="1666"/>
      <c r="AF884" s="1667"/>
      <c r="AL884" s="119"/>
      <c r="AM884" s="66" t="s">
        <v>657</v>
      </c>
      <c r="AN884" s="333">
        <v>20</v>
      </c>
      <c r="AO884" s="1903">
        <f>IF(AD936&gt;0,0.2,0)</f>
        <v>0</v>
      </c>
      <c r="AP884" s="1903"/>
      <c r="AQ884" s="30"/>
      <c r="AR884" s="75"/>
      <c r="AS884" s="75"/>
      <c r="AT884" s="75"/>
      <c r="AU884" s="75"/>
      <c r="AV884" s="75"/>
      <c r="AW884" s="75"/>
      <c r="AX884" s="75"/>
      <c r="AY884" s="75"/>
      <c r="AZ884" s="75"/>
      <c r="BA884" s="75"/>
      <c r="BO884" s="75"/>
      <c r="BP884" s="75"/>
      <c r="BQ884" s="75"/>
      <c r="BR884" s="75"/>
      <c r="BS884" s="75"/>
      <c r="BT884" s="75"/>
      <c r="BU884" s="75"/>
      <c r="BV884" s="75"/>
      <c r="BW884" s="75"/>
      <c r="BX884" s="75"/>
      <c r="BY884" s="75"/>
      <c r="BZ884" s="75"/>
      <c r="CA884" s="75"/>
      <c r="CB884" s="75"/>
      <c r="CC884" s="75"/>
      <c r="CD884" s="75"/>
      <c r="CE884" s="75"/>
      <c r="CF884" s="75"/>
      <c r="CG884" s="75"/>
      <c r="CH884" s="75"/>
      <c r="CI884" s="75"/>
      <c r="CJ884" s="75"/>
      <c r="CK884" s="75"/>
      <c r="CL884" s="75"/>
      <c r="CM884" s="75"/>
      <c r="CN884" s="75"/>
      <c r="CO884" s="75"/>
      <c r="CP884" s="75"/>
      <c r="CQ884" s="75"/>
      <c r="CR884" s="75"/>
    </row>
    <row r="885" spans="1:96" ht="12.75" customHeight="1">
      <c r="F885" s="90" t="s">
        <v>1134</v>
      </c>
      <c r="G885" s="287"/>
      <c r="H885" s="287"/>
      <c r="I885" s="287"/>
      <c r="J885" s="287"/>
      <c r="K885" s="287"/>
      <c r="L885" s="287"/>
      <c r="M885" s="287"/>
      <c r="N885" s="287"/>
      <c r="O885" s="287"/>
      <c r="P885" s="287"/>
      <c r="Q885" s="287"/>
      <c r="R885" s="287"/>
      <c r="S885" s="287"/>
      <c r="T885" s="607"/>
      <c r="U885" s="1670" t="s">
        <v>136</v>
      </c>
      <c r="V885" s="1671"/>
      <c r="W885" s="1671"/>
      <c r="X885" s="1671"/>
      <c r="Y885" s="1671"/>
      <c r="Z885" s="1672"/>
      <c r="AA885" s="1932"/>
      <c r="AB885" s="1933"/>
      <c r="AC885" s="1933"/>
      <c r="AD885" s="1933"/>
      <c r="AE885" s="1933"/>
      <c r="AF885" s="1934"/>
      <c r="AL885" s="119"/>
      <c r="AN885" s="16">
        <v>5</v>
      </c>
      <c r="AO885" s="1903">
        <f>IF(AD939&gt;0,0.05,0)</f>
        <v>0</v>
      </c>
      <c r="AP885" s="1903"/>
      <c r="AS885" s="75"/>
      <c r="AT885" s="75"/>
      <c r="AU885" s="75"/>
      <c r="AV885" s="75"/>
      <c r="AW885" s="75"/>
      <c r="AX885" s="75"/>
      <c r="AY885" s="75"/>
      <c r="AZ885" s="75"/>
      <c r="BA885" s="75"/>
      <c r="BH885" s="70"/>
      <c r="BO885" s="75"/>
      <c r="BP885" s="75"/>
      <c r="BQ885" s="75"/>
      <c r="BR885" s="75"/>
      <c r="BS885" s="75"/>
      <c r="BT885" s="75"/>
      <c r="BU885" s="75"/>
      <c r="BV885" s="75"/>
      <c r="BW885" s="75"/>
      <c r="BX885" s="75"/>
      <c r="BY885" s="75"/>
      <c r="BZ885" s="75"/>
      <c r="CA885" s="75"/>
      <c r="CB885" s="75"/>
      <c r="CC885" s="75"/>
      <c r="CD885" s="75"/>
      <c r="CE885" s="75"/>
      <c r="CF885" s="75"/>
      <c r="CG885" s="75"/>
      <c r="CH885" s="75"/>
      <c r="CI885" s="75"/>
      <c r="CJ885" s="75"/>
      <c r="CK885" s="75"/>
      <c r="CL885" s="75"/>
      <c r="CM885" s="75"/>
      <c r="CN885" s="75"/>
      <c r="CO885" s="75"/>
      <c r="CP885" s="75"/>
      <c r="CQ885" s="75"/>
      <c r="CR885" s="75"/>
    </row>
    <row r="886" spans="1:96" ht="12.75" customHeight="1">
      <c r="F886" s="351" t="s">
        <v>2247</v>
      </c>
      <c r="G886" s="91"/>
      <c r="H886" s="91"/>
      <c r="I886" s="91"/>
      <c r="J886" s="91"/>
      <c r="K886" s="91"/>
      <c r="L886" s="91"/>
      <c r="M886" s="91"/>
      <c r="N886" s="91"/>
      <c r="O886" s="91"/>
      <c r="P886" s="91"/>
      <c r="Q886" s="91"/>
      <c r="R886" s="91"/>
      <c r="S886" s="91"/>
      <c r="T886" s="92"/>
      <c r="U886" s="1610" t="s">
        <v>136</v>
      </c>
      <c r="V886" s="1611"/>
      <c r="W886" s="1611"/>
      <c r="X886" s="1611"/>
      <c r="Y886" s="1611"/>
      <c r="Z886" s="1612"/>
      <c r="AA886" s="1665"/>
      <c r="AB886" s="1666"/>
      <c r="AC886" s="1666"/>
      <c r="AD886" s="1666"/>
      <c r="AE886" s="1666"/>
      <c r="AF886" s="1667"/>
      <c r="AL886" s="119"/>
      <c r="AM886" s="66" t="s">
        <v>658</v>
      </c>
      <c r="AN886" s="333">
        <v>7</v>
      </c>
      <c r="AO886" s="1942">
        <f>IF(AD943&gt;0,0.07,0)</f>
        <v>0</v>
      </c>
      <c r="AP886" s="1942"/>
      <c r="AQ886" s="30"/>
      <c r="AR886" s="75"/>
      <c r="AS886" s="75"/>
      <c r="AT886" s="75"/>
      <c r="AU886" s="75"/>
      <c r="AV886" s="75"/>
      <c r="AW886" s="75"/>
      <c r="AX886" s="75"/>
      <c r="AY886" s="75"/>
      <c r="AZ886" s="75"/>
      <c r="BA886" s="75"/>
      <c r="BH886" s="70"/>
      <c r="BO886" s="75"/>
      <c r="BP886" s="75"/>
      <c r="BQ886" s="75"/>
      <c r="BR886" s="75"/>
      <c r="BS886" s="75"/>
      <c r="BT886" s="75"/>
      <c r="BU886" s="75"/>
      <c r="BV886" s="75"/>
      <c r="BW886" s="75"/>
      <c r="BX886" s="75"/>
      <c r="BY886" s="75"/>
      <c r="BZ886" s="75"/>
      <c r="CA886" s="75"/>
      <c r="CB886" s="75"/>
      <c r="CC886" s="75"/>
      <c r="CD886" s="75"/>
      <c r="CE886" s="75"/>
      <c r="CF886" s="75"/>
      <c r="CG886" s="75"/>
      <c r="CH886" s="75"/>
      <c r="CI886" s="75"/>
      <c r="CJ886" s="75"/>
      <c r="CK886" s="75"/>
      <c r="CL886" s="75"/>
      <c r="CM886" s="75"/>
      <c r="CN886" s="75"/>
      <c r="CO886" s="75"/>
      <c r="CP886" s="75"/>
      <c r="CQ886" s="75"/>
      <c r="CR886" s="75"/>
    </row>
    <row r="887" spans="1:96" ht="12.75" customHeight="1">
      <c r="F887" s="351" t="s">
        <v>2248</v>
      </c>
      <c r="G887" s="91"/>
      <c r="H887" s="91"/>
      <c r="I887" s="91"/>
      <c r="J887" s="91"/>
      <c r="K887" s="91"/>
      <c r="L887" s="91"/>
      <c r="M887" s="91"/>
      <c r="N887" s="91"/>
      <c r="O887" s="91"/>
      <c r="P887" s="91"/>
      <c r="Q887" s="91"/>
      <c r="R887" s="91"/>
      <c r="S887" s="91"/>
      <c r="T887" s="92"/>
      <c r="U887" s="1610" t="s">
        <v>136</v>
      </c>
      <c r="V887" s="1611"/>
      <c r="W887" s="1611"/>
      <c r="X887" s="1611"/>
      <c r="Y887" s="1611"/>
      <c r="Z887" s="1612"/>
      <c r="AA887" s="1665"/>
      <c r="AB887" s="1666"/>
      <c r="AC887" s="1666"/>
      <c r="AD887" s="1666"/>
      <c r="AE887" s="1666"/>
      <c r="AF887" s="1667"/>
      <c r="AL887" s="119"/>
      <c r="AM887" s="66" t="s">
        <v>164</v>
      </c>
      <c r="AN887" s="333">
        <v>2</v>
      </c>
      <c r="AO887" s="1792">
        <f>IF(AD947&gt;0,0.02,0)</f>
        <v>0</v>
      </c>
      <c r="AP887" s="1793"/>
      <c r="AQ887" s="30"/>
      <c r="AR887" s="75"/>
      <c r="AS887" s="75"/>
      <c r="AT887" s="75"/>
      <c r="AU887" s="75"/>
      <c r="AV887" s="75"/>
      <c r="AW887" s="75"/>
      <c r="AX887" s="75"/>
      <c r="AY887" s="75"/>
      <c r="AZ887" s="75"/>
      <c r="BA887" s="75"/>
      <c r="BB887" s="75"/>
      <c r="BC887" s="75"/>
      <c r="BD887" s="75"/>
      <c r="BE887" s="75"/>
      <c r="BF887" s="75"/>
      <c r="BG887" s="75"/>
      <c r="BH887" s="75"/>
      <c r="BI887" s="75"/>
      <c r="BJ887" s="75"/>
      <c r="BK887" s="75"/>
      <c r="BL887" s="75"/>
      <c r="BM887" s="75"/>
      <c r="BN887" s="75"/>
      <c r="BO887" s="75"/>
      <c r="BP887" s="75"/>
      <c r="BQ887" s="75"/>
      <c r="BR887" s="75"/>
      <c r="BS887" s="75"/>
      <c r="BT887" s="75"/>
      <c r="BU887" s="75"/>
      <c r="BV887" s="75"/>
      <c r="BW887" s="75"/>
      <c r="BX887" s="75"/>
      <c r="BY887" s="75"/>
      <c r="BZ887" s="75"/>
      <c r="CA887" s="75"/>
      <c r="CB887" s="75"/>
      <c r="CC887" s="75"/>
      <c r="CD887" s="75"/>
      <c r="CE887" s="75"/>
      <c r="CF887" s="75"/>
      <c r="CG887" s="75"/>
      <c r="CH887" s="75"/>
      <c r="CI887" s="75"/>
      <c r="CJ887" s="75"/>
      <c r="CK887" s="75"/>
      <c r="CL887" s="75"/>
      <c r="CM887" s="75"/>
      <c r="CN887" s="75"/>
      <c r="CO887" s="75"/>
      <c r="CP887" s="75"/>
      <c r="CQ887" s="75"/>
      <c r="CR887" s="75"/>
    </row>
    <row r="888" spans="1:96" ht="12.75" customHeight="1">
      <c r="F888" s="351" t="s">
        <v>173</v>
      </c>
      <c r="G888" s="91"/>
      <c r="H888" s="91"/>
      <c r="I888" s="91"/>
      <c r="J888" s="91"/>
      <c r="K888" s="91"/>
      <c r="L888" s="91"/>
      <c r="M888" s="91"/>
      <c r="N888" s="91"/>
      <c r="O888" s="91"/>
      <c r="P888" s="91"/>
      <c r="Q888" s="91"/>
      <c r="R888" s="91"/>
      <c r="S888" s="91"/>
      <c r="T888" s="92"/>
      <c r="U888" s="1610" t="s">
        <v>136</v>
      </c>
      <c r="V888" s="1611"/>
      <c r="W888" s="1611"/>
      <c r="X888" s="1611"/>
      <c r="Y888" s="1611"/>
      <c r="Z888" s="1612"/>
      <c r="AA888" s="1665"/>
      <c r="AB888" s="1666"/>
      <c r="AC888" s="1666"/>
      <c r="AD888" s="1666"/>
      <c r="AE888" s="1666"/>
      <c r="AF888" s="1667"/>
      <c r="AL888" s="119"/>
      <c r="AM888" s="66" t="s">
        <v>659</v>
      </c>
      <c r="AN888" s="333">
        <v>2</v>
      </c>
      <c r="AO888" s="1792">
        <f>IF(AD949&gt;0,0.02,0)</f>
        <v>0</v>
      </c>
      <c r="AP888" s="1793"/>
      <c r="AQ888" s="30"/>
      <c r="AR888" s="75"/>
      <c r="AS888" s="75"/>
      <c r="AT888" s="75"/>
      <c r="AU888" s="75"/>
      <c r="AV888" s="75"/>
      <c r="AW888" s="75"/>
      <c r="AX888" s="75"/>
      <c r="AY888" s="75"/>
      <c r="AZ888" s="75"/>
      <c r="BA888" s="75"/>
      <c r="BB888" s="75"/>
      <c r="BC888" s="75"/>
      <c r="BD888" s="75"/>
      <c r="BE888" s="75"/>
      <c r="BF888" s="75"/>
      <c r="BG888" s="75"/>
      <c r="BH888" s="75"/>
      <c r="BI888" s="75"/>
      <c r="BJ888" s="75"/>
      <c r="BK888" s="75"/>
      <c r="BL888" s="75"/>
      <c r="BM888" s="75"/>
      <c r="BN888" s="75"/>
      <c r="BO888" s="75"/>
      <c r="BP888" s="75"/>
      <c r="BQ888" s="75"/>
      <c r="BR888" s="75"/>
      <c r="BS888" s="75"/>
      <c r="BT888" s="75"/>
      <c r="BU888" s="75"/>
      <c r="BV888" s="75"/>
      <c r="BW888" s="75"/>
      <c r="BX888" s="75"/>
      <c r="BY888" s="75"/>
      <c r="BZ888" s="75"/>
      <c r="CA888" s="75"/>
      <c r="CB888" s="75"/>
      <c r="CC888" s="75"/>
      <c r="CD888" s="75"/>
      <c r="CE888" s="75"/>
      <c r="CF888" s="75"/>
      <c r="CG888" s="75"/>
      <c r="CH888" s="75"/>
      <c r="CI888" s="75"/>
      <c r="CJ888" s="75"/>
      <c r="CK888" s="75"/>
      <c r="CL888" s="75"/>
      <c r="CM888" s="75"/>
      <c r="CN888" s="75"/>
      <c r="CO888" s="75"/>
      <c r="CP888" s="75"/>
      <c r="CQ888" s="75"/>
      <c r="CR888" s="75"/>
    </row>
    <row r="889" spans="1:96" ht="12.75" customHeight="1">
      <c r="F889" s="90" t="s">
        <v>1152</v>
      </c>
      <c r="G889" s="91"/>
      <c r="H889" s="91"/>
      <c r="I889" s="91"/>
      <c r="J889" s="91"/>
      <c r="K889" s="91"/>
      <c r="L889" s="91"/>
      <c r="M889" s="91"/>
      <c r="N889" s="91"/>
      <c r="O889" s="91"/>
      <c r="P889" s="2084" t="s">
        <v>537</v>
      </c>
      <c r="Q889" s="1611"/>
      <c r="R889" s="1611"/>
      <c r="S889" s="1611"/>
      <c r="T889" s="1612"/>
      <c r="U889" s="1610" t="s">
        <v>136</v>
      </c>
      <c r="V889" s="1611"/>
      <c r="W889" s="1611"/>
      <c r="X889" s="1611"/>
      <c r="Y889" s="1611"/>
      <c r="Z889" s="1612"/>
      <c r="AA889" s="1665"/>
      <c r="AB889" s="1666"/>
      <c r="AC889" s="1666"/>
      <c r="AD889" s="1666"/>
      <c r="AE889" s="1666"/>
      <c r="AF889" s="1667"/>
      <c r="AL889" s="119"/>
      <c r="AM889" s="66" t="s">
        <v>660</v>
      </c>
      <c r="AN889" s="333">
        <v>10</v>
      </c>
      <c r="AO889" s="1794">
        <f>AN901</f>
        <v>0</v>
      </c>
      <c r="AP889" s="1795"/>
      <c r="AQ889" s="30"/>
      <c r="AR889" s="75"/>
      <c r="AS889" s="75"/>
      <c r="AT889" s="75"/>
      <c r="AU889" s="75"/>
      <c r="AV889" s="75"/>
      <c r="AW889" s="75"/>
      <c r="AX889" s="75"/>
      <c r="AY889" s="75"/>
      <c r="AZ889" s="75"/>
      <c r="BA889" s="75"/>
      <c r="BB889" s="75"/>
      <c r="BC889" s="75"/>
      <c r="BD889" s="75"/>
      <c r="BE889" s="75"/>
      <c r="BF889" s="75"/>
      <c r="BG889" s="75"/>
      <c r="BH889" s="75"/>
      <c r="BI889" s="75"/>
      <c r="BJ889" s="75"/>
      <c r="BK889" s="75"/>
      <c r="BL889" s="75"/>
      <c r="BM889" s="75"/>
      <c r="BN889" s="75"/>
      <c r="BO889" s="75"/>
      <c r="BP889" s="75"/>
      <c r="BQ889" s="75"/>
      <c r="BR889" s="75"/>
      <c r="BS889" s="75"/>
      <c r="BT889" s="75"/>
      <c r="BU889" s="75"/>
      <c r="BV889" s="75"/>
      <c r="BW889" s="75"/>
      <c r="BX889" s="75"/>
      <c r="BY889" s="75"/>
      <c r="BZ889" s="75"/>
      <c r="CA889" s="75"/>
      <c r="CB889" s="75"/>
      <c r="CC889" s="75"/>
      <c r="CD889" s="75"/>
      <c r="CE889" s="75"/>
      <c r="CF889" s="75"/>
      <c r="CG889" s="75"/>
      <c r="CH889" s="75"/>
      <c r="CI889" s="75"/>
      <c r="CJ889" s="75"/>
      <c r="CK889" s="75"/>
      <c r="CL889" s="75"/>
      <c r="CM889" s="75"/>
      <c r="CN889" s="75"/>
      <c r="CO889" s="75"/>
      <c r="CP889" s="75"/>
      <c r="CQ889" s="75"/>
      <c r="CR889" s="75"/>
    </row>
    <row r="890" spans="1:96" ht="12.75" customHeight="1">
      <c r="F890" s="90" t="s">
        <v>423</v>
      </c>
      <c r="G890" s="94"/>
      <c r="H890" s="94"/>
      <c r="I890" s="1654" t="s">
        <v>630</v>
      </c>
      <c r="J890" s="1655"/>
      <c r="K890" s="1655"/>
      <c r="L890" s="1655"/>
      <c r="M890" s="1655"/>
      <c r="N890" s="1655"/>
      <c r="O890" s="1655"/>
      <c r="P890" s="1655"/>
      <c r="Q890" s="1655"/>
      <c r="R890" s="1655"/>
      <c r="S890" s="1655"/>
      <c r="T890" s="1656"/>
      <c r="U890" s="1610" t="s">
        <v>136</v>
      </c>
      <c r="V890" s="1611"/>
      <c r="W890" s="1611"/>
      <c r="X890" s="1611"/>
      <c r="Y890" s="1611"/>
      <c r="Z890" s="1612"/>
      <c r="AA890" s="1665"/>
      <c r="AB890" s="1666"/>
      <c r="AC890" s="1666"/>
      <c r="AD890" s="1666"/>
      <c r="AE890" s="1666"/>
      <c r="AF890" s="1667"/>
      <c r="AL890" s="119"/>
      <c r="AM890" s="66" t="s">
        <v>661</v>
      </c>
      <c r="AN890" s="333">
        <v>15</v>
      </c>
      <c r="AO890" s="1792"/>
      <c r="AP890" s="1793"/>
      <c r="AQ890" s="30"/>
      <c r="AR890" s="75"/>
      <c r="AS890" s="75"/>
      <c r="AT890" s="75"/>
      <c r="AU890" s="75"/>
      <c r="AV890" s="75"/>
      <c r="AW890" s="75"/>
      <c r="AX890" s="75"/>
      <c r="AY890" s="75"/>
      <c r="AZ890" s="75"/>
      <c r="BA890" s="75"/>
      <c r="BB890" s="75"/>
      <c r="BC890" s="75"/>
      <c r="BD890" s="75"/>
      <c r="BE890" s="75"/>
      <c r="BF890" s="75"/>
      <c r="BG890" s="75"/>
      <c r="BH890" s="75"/>
      <c r="BI890" s="75"/>
      <c r="BJ890" s="75"/>
      <c r="BK890" s="75"/>
      <c r="BL890" s="75"/>
      <c r="BM890" s="75"/>
      <c r="BN890" s="75"/>
      <c r="BO890" s="75"/>
      <c r="BP890" s="75"/>
      <c r="BQ890" s="75"/>
      <c r="BR890" s="75"/>
      <c r="BS890" s="75"/>
      <c r="BT890" s="75"/>
      <c r="BU890" s="75"/>
      <c r="BV890" s="75"/>
      <c r="BW890" s="75"/>
      <c r="BX890" s="75"/>
      <c r="BY890" s="75"/>
      <c r="BZ890" s="75"/>
      <c r="CA890" s="75"/>
      <c r="CB890" s="75"/>
      <c r="CC890" s="75"/>
      <c r="CD890" s="75"/>
      <c r="CE890" s="75"/>
      <c r="CF890" s="75"/>
      <c r="CG890" s="75"/>
      <c r="CH890" s="75"/>
      <c r="CI890" s="75"/>
      <c r="CJ890" s="75"/>
      <c r="CK890" s="75"/>
      <c r="CL890" s="75"/>
      <c r="CM890" s="75"/>
      <c r="CN890" s="75"/>
      <c r="CO890" s="75"/>
      <c r="CP890" s="75"/>
      <c r="CQ890" s="75"/>
      <c r="CR890" s="75"/>
    </row>
    <row r="891" spans="1:96" ht="12.75" customHeight="1">
      <c r="F891" s="90" t="s">
        <v>916</v>
      </c>
      <c r="G891" s="94"/>
      <c r="H891" s="94"/>
      <c r="I891" s="1654" t="s">
        <v>630</v>
      </c>
      <c r="J891" s="1655"/>
      <c r="K891" s="1655"/>
      <c r="L891" s="1655"/>
      <c r="M891" s="1655"/>
      <c r="N891" s="1655"/>
      <c r="O891" s="1655"/>
      <c r="P891" s="1655"/>
      <c r="Q891" s="1655"/>
      <c r="R891" s="1655"/>
      <c r="S891" s="1655"/>
      <c r="T891" s="1656"/>
      <c r="U891" s="1610" t="s">
        <v>136</v>
      </c>
      <c r="V891" s="1611"/>
      <c r="W891" s="1611"/>
      <c r="X891" s="1611"/>
      <c r="Y891" s="1611"/>
      <c r="Z891" s="1612"/>
      <c r="AA891" s="1665"/>
      <c r="AB891" s="1666"/>
      <c r="AC891" s="1666"/>
      <c r="AD891" s="1666"/>
      <c r="AE891" s="1666"/>
      <c r="AF891" s="1667"/>
      <c r="AL891" s="119"/>
      <c r="AM891" s="66" t="s">
        <v>557</v>
      </c>
      <c r="AN891" s="333"/>
      <c r="AO891" s="1922"/>
      <c r="AP891" s="1923"/>
      <c r="AQ891" s="1924"/>
      <c r="AR891" s="75"/>
      <c r="AS891" s="75"/>
      <c r="AT891" s="75"/>
      <c r="AU891" s="75"/>
      <c r="AV891" s="75"/>
      <c r="AW891" s="75"/>
      <c r="AX891" s="75"/>
      <c r="AY891" s="75"/>
      <c r="AZ891" s="75"/>
      <c r="BA891" s="75"/>
      <c r="BB891" s="75"/>
      <c r="BC891" s="75"/>
      <c r="BD891" s="75"/>
      <c r="BE891" s="75"/>
      <c r="BF891" s="75"/>
      <c r="BG891" s="75"/>
      <c r="BH891" s="75"/>
      <c r="BI891" s="75"/>
      <c r="BJ891" s="75"/>
      <c r="BK891" s="75"/>
      <c r="BL891" s="75"/>
      <c r="BM891" s="75"/>
      <c r="BN891" s="75"/>
      <c r="BO891" s="75"/>
      <c r="BP891" s="75"/>
      <c r="BQ891" s="75"/>
      <c r="BR891" s="75"/>
      <c r="BS891" s="75"/>
      <c r="BT891" s="75"/>
      <c r="BU891" s="75"/>
      <c r="BV891" s="75"/>
      <c r="BW891" s="75"/>
      <c r="BX891" s="75"/>
      <c r="BY891" s="75"/>
      <c r="BZ891" s="75"/>
      <c r="CA891" s="75"/>
      <c r="CB891" s="75"/>
      <c r="CC891" s="75"/>
      <c r="CD891" s="75"/>
      <c r="CE891" s="75"/>
      <c r="CF891" s="75"/>
      <c r="CG891" s="75"/>
      <c r="CH891" s="75"/>
      <c r="CI891" s="75"/>
      <c r="CJ891" s="75"/>
      <c r="CK891" s="75"/>
      <c r="CL891" s="75"/>
      <c r="CM891" s="75"/>
      <c r="CN891" s="75"/>
      <c r="CO891" s="75"/>
      <c r="CP891" s="75"/>
      <c r="CQ891" s="75"/>
      <c r="CR891" s="75"/>
    </row>
    <row r="892" spans="1:96" ht="12.75" customHeight="1">
      <c r="F892" s="93" t="s">
        <v>312</v>
      </c>
      <c r="G892" s="94"/>
      <c r="H892" s="94"/>
      <c r="I892" s="1654" t="s">
        <v>630</v>
      </c>
      <c r="J892" s="1655"/>
      <c r="K892" s="1655"/>
      <c r="L892" s="1655"/>
      <c r="M892" s="1655"/>
      <c r="N892" s="1655"/>
      <c r="O892" s="1655"/>
      <c r="P892" s="1655"/>
      <c r="Q892" s="1655"/>
      <c r="R892" s="1655"/>
      <c r="S892" s="1655"/>
      <c r="T892" s="1656"/>
      <c r="U892" s="1610" t="s">
        <v>136</v>
      </c>
      <c r="V892" s="1611"/>
      <c r="W892" s="1611"/>
      <c r="X892" s="1611"/>
      <c r="Y892" s="1611"/>
      <c r="Z892" s="1612"/>
      <c r="AA892" s="1665"/>
      <c r="AB892" s="1666"/>
      <c r="AC892" s="1666"/>
      <c r="AD892" s="1666"/>
      <c r="AE892" s="1666"/>
      <c r="AF892" s="1667"/>
      <c r="AL892" s="119"/>
      <c r="AM892" s="66" t="s">
        <v>558</v>
      </c>
      <c r="AN892" s="333">
        <v>10</v>
      </c>
      <c r="AO892" s="1792">
        <f>IF(AD966&gt;0,0.1,0)</f>
        <v>0.1</v>
      </c>
      <c r="AP892" s="1793"/>
      <c r="AQ892" s="583"/>
      <c r="AR892" s="75"/>
      <c r="AS892" s="75"/>
      <c r="AT892" s="75"/>
      <c r="AU892" s="75"/>
      <c r="AV892" s="75"/>
      <c r="AW892" s="75"/>
      <c r="AX892" s="75"/>
      <c r="AY892" s="75"/>
      <c r="AZ892" s="75"/>
      <c r="BA892" s="75"/>
      <c r="BB892" s="75"/>
      <c r="BC892" s="75"/>
      <c r="BD892" s="75"/>
      <c r="BE892" s="75"/>
      <c r="BF892" s="75"/>
      <c r="BG892" s="75"/>
      <c r="BH892" s="75"/>
      <c r="BI892" s="75"/>
      <c r="BJ892" s="75"/>
      <c r="BK892" s="75"/>
      <c r="BL892" s="75"/>
      <c r="BM892" s="75"/>
      <c r="BN892" s="75"/>
      <c r="BO892" s="75"/>
      <c r="BP892" s="75"/>
      <c r="BQ892" s="75"/>
      <c r="BR892" s="75"/>
      <c r="BS892" s="75"/>
      <c r="BT892" s="75"/>
      <c r="BU892" s="75"/>
      <c r="BV892" s="75"/>
      <c r="BW892" s="75"/>
      <c r="BX892" s="75"/>
      <c r="BY892" s="75"/>
      <c r="BZ892" s="75"/>
      <c r="CA892" s="75"/>
      <c r="CB892" s="75"/>
      <c r="CC892" s="75"/>
      <c r="CD892" s="75"/>
      <c r="CE892" s="75"/>
      <c r="CF892" s="75"/>
      <c r="CG892" s="75"/>
      <c r="CH892" s="75"/>
      <c r="CI892" s="75"/>
      <c r="CJ892" s="75"/>
      <c r="CK892" s="75"/>
      <c r="CL892" s="75"/>
      <c r="CM892" s="75"/>
      <c r="CN892" s="75"/>
      <c r="CO892" s="75"/>
      <c r="CP892" s="75"/>
      <c r="CQ892" s="75"/>
      <c r="CR892" s="75"/>
    </row>
    <row r="893" spans="1:96" ht="12.75" customHeight="1">
      <c r="A893" s="65"/>
      <c r="F893" s="93" t="s">
        <v>312</v>
      </c>
      <c r="G893" s="94"/>
      <c r="H893" s="94"/>
      <c r="I893" s="1654" t="s">
        <v>630</v>
      </c>
      <c r="J893" s="1655"/>
      <c r="K893" s="1655"/>
      <c r="L893" s="1655"/>
      <c r="M893" s="1655"/>
      <c r="N893" s="1655"/>
      <c r="O893" s="1655"/>
      <c r="P893" s="1655"/>
      <c r="Q893" s="1655"/>
      <c r="R893" s="1655"/>
      <c r="S893" s="1655"/>
      <c r="T893" s="1656"/>
      <c r="U893" s="1610" t="s">
        <v>136</v>
      </c>
      <c r="V893" s="1611"/>
      <c r="W893" s="1611"/>
      <c r="X893" s="1611"/>
      <c r="Y893" s="1611"/>
      <c r="Z893" s="1612"/>
      <c r="AA893" s="1665"/>
      <c r="AB893" s="1666"/>
      <c r="AC893" s="1666"/>
      <c r="AD893" s="1666"/>
      <c r="AE893" s="1666"/>
      <c r="AF893" s="1667"/>
      <c r="AL893" s="119"/>
      <c r="AM893" s="66"/>
      <c r="AN893" s="333"/>
      <c r="AO893" s="1794">
        <f>SUM(AO884:AO892)</f>
        <v>0.1</v>
      </c>
      <c r="AP893" s="1795"/>
      <c r="AQ893" s="30" t="s">
        <v>684</v>
      </c>
      <c r="AR893" s="75"/>
      <c r="AS893" s="75"/>
      <c r="AT893" s="75"/>
      <c r="AU893" s="75"/>
      <c r="AV893" s="75"/>
      <c r="AW893" s="75"/>
      <c r="AX893" s="75"/>
      <c r="AY893" s="75"/>
      <c r="AZ893" s="75"/>
      <c r="BA893" s="75"/>
      <c r="BB893" s="75"/>
      <c r="BC893" s="75"/>
      <c r="BD893" s="75"/>
      <c r="BE893" s="75"/>
      <c r="BF893" s="75"/>
      <c r="BG893" s="75"/>
      <c r="BH893" s="75"/>
      <c r="BI893" s="75"/>
      <c r="BJ893" s="75"/>
      <c r="BK893" s="75"/>
      <c r="BL893" s="75"/>
      <c r="BM893" s="75"/>
      <c r="BN893" s="75"/>
      <c r="BO893" s="75"/>
      <c r="BP893" s="75"/>
      <c r="BQ893" s="75"/>
      <c r="BR893" s="75"/>
      <c r="BS893" s="75"/>
      <c r="BT893" s="75"/>
      <c r="BU893" s="75"/>
      <c r="BV893" s="75"/>
      <c r="BW893" s="75"/>
      <c r="BX893" s="75"/>
      <c r="BY893" s="75"/>
      <c r="BZ893" s="75"/>
      <c r="CA893" s="75"/>
      <c r="CB893" s="75"/>
      <c r="CC893" s="75"/>
      <c r="CD893" s="75"/>
      <c r="CE893" s="75"/>
      <c r="CF893" s="75"/>
      <c r="CG893" s="75"/>
      <c r="CH893" s="75"/>
      <c r="CI893" s="75"/>
      <c r="CJ893" s="75"/>
      <c r="CK893" s="75"/>
      <c r="CL893" s="75"/>
      <c r="CM893" s="75"/>
      <c r="CN893" s="75"/>
      <c r="CO893" s="75"/>
      <c r="CP893" s="75"/>
      <c r="CQ893" s="75"/>
      <c r="CR893" s="75"/>
    </row>
    <row r="894" spans="1:96" ht="12.75" customHeight="1">
      <c r="AL894" s="119"/>
      <c r="AN894" s="333"/>
      <c r="AQ894" s="30"/>
      <c r="AR894" s="75"/>
      <c r="AS894" s="75"/>
      <c r="AT894" s="75"/>
      <c r="AU894" s="75"/>
      <c r="AV894" s="75"/>
      <c r="AW894" s="75"/>
      <c r="AX894" s="75"/>
      <c r="AY894" s="75"/>
      <c r="AZ894" s="75"/>
      <c r="BA894" s="75"/>
      <c r="BB894" s="75"/>
      <c r="BC894" s="75"/>
      <c r="BD894" s="75"/>
      <c r="BE894" s="75"/>
      <c r="BF894" s="75"/>
      <c r="BG894" s="75"/>
      <c r="BH894" s="75"/>
      <c r="BI894" s="75"/>
      <c r="BJ894" s="75"/>
      <c r="BK894" s="75"/>
      <c r="BL894" s="75"/>
      <c r="BM894" s="75"/>
      <c r="BN894" s="75"/>
      <c r="BO894" s="75"/>
      <c r="BP894" s="75"/>
      <c r="BQ894" s="75"/>
      <c r="BR894" s="75"/>
      <c r="BS894" s="75"/>
      <c r="BT894" s="75"/>
      <c r="BU894" s="75"/>
      <c r="BV894" s="75"/>
      <c r="BW894" s="75"/>
      <c r="BX894" s="75"/>
      <c r="BY894" s="75"/>
      <c r="BZ894" s="75"/>
      <c r="CA894" s="75"/>
      <c r="CB894" s="75"/>
      <c r="CC894" s="75"/>
      <c r="CD894" s="75"/>
      <c r="CE894" s="75"/>
      <c r="CF894" s="75"/>
      <c r="CG894" s="75"/>
      <c r="CH894" s="75"/>
      <c r="CI894" s="75"/>
      <c r="CJ894" s="75"/>
      <c r="CK894" s="75"/>
      <c r="CL894" s="75"/>
      <c r="CM894" s="75"/>
      <c r="CN894" s="75"/>
      <c r="CO894" s="75"/>
      <c r="CP894" s="75"/>
      <c r="CQ894" s="75"/>
      <c r="CR894" s="75"/>
    </row>
    <row r="895" spans="1:96" ht="12.75" customHeight="1">
      <c r="A895" s="63" t="s">
        <v>8</v>
      </c>
      <c r="C895" s="63" t="s">
        <v>518</v>
      </c>
      <c r="AL895" s="119"/>
      <c r="AM895" s="66"/>
      <c r="AN895" s="66"/>
      <c r="AO895" s="1794">
        <f>SUM(AO884:AP888)+AO892</f>
        <v>0.1</v>
      </c>
      <c r="AP895" s="1795"/>
      <c r="AQ895" s="1940">
        <v>0.39</v>
      </c>
      <c r="AR895" s="1941"/>
      <c r="AS895" s="75"/>
      <c r="AT895" s="75"/>
      <c r="AU895" s="75"/>
      <c r="AV895" s="75"/>
      <c r="AW895" s="75"/>
      <c r="AX895" s="75"/>
      <c r="AY895" s="75"/>
      <c r="AZ895" s="75"/>
      <c r="BA895" s="75"/>
      <c r="BB895" s="75"/>
      <c r="BC895" s="75"/>
      <c r="BD895" s="75"/>
      <c r="BE895" s="75"/>
      <c r="BF895" s="75"/>
      <c r="BG895" s="75"/>
      <c r="BH895" s="75"/>
      <c r="BI895" s="75"/>
      <c r="BJ895" s="75"/>
      <c r="BK895" s="75"/>
      <c r="BL895" s="75"/>
      <c r="BM895" s="75"/>
      <c r="BN895" s="75"/>
      <c r="BO895" s="75"/>
      <c r="BP895" s="75"/>
      <c r="BQ895" s="75"/>
      <c r="BR895" s="75"/>
      <c r="BS895" s="75"/>
      <c r="BT895" s="75"/>
      <c r="BU895" s="75"/>
      <c r="BV895" s="75"/>
      <c r="BW895" s="75"/>
      <c r="BX895" s="75"/>
      <c r="BY895" s="75"/>
      <c r="BZ895" s="75"/>
      <c r="CA895" s="75"/>
      <c r="CB895" s="75"/>
      <c r="CC895" s="75"/>
      <c r="CD895" s="75"/>
      <c r="CE895" s="75"/>
      <c r="CF895" s="75"/>
      <c r="CG895" s="75"/>
      <c r="CH895" s="75"/>
      <c r="CI895" s="75"/>
      <c r="CJ895" s="75"/>
      <c r="CK895" s="75"/>
      <c r="CL895" s="75"/>
      <c r="CM895" s="75"/>
      <c r="CN895" s="75"/>
      <c r="CO895" s="75"/>
      <c r="CP895" s="75"/>
      <c r="CQ895" s="75"/>
      <c r="CR895" s="75"/>
    </row>
    <row r="896" spans="1:96" ht="12.75" customHeight="1">
      <c r="B896" s="116"/>
      <c r="C896" s="44" t="s">
        <v>62</v>
      </c>
      <c r="D896" s="116"/>
      <c r="E896" s="116"/>
      <c r="F896" s="116"/>
      <c r="G896" s="116"/>
      <c r="H896" s="116"/>
      <c r="I896" s="116"/>
      <c r="J896" s="116"/>
      <c r="K896" s="116"/>
      <c r="L896" s="116"/>
      <c r="M896" s="116"/>
      <c r="N896" s="116"/>
      <c r="O896" s="116"/>
      <c r="P896" s="116"/>
      <c r="Q896" s="116"/>
      <c r="R896" s="116"/>
      <c r="S896" s="116"/>
      <c r="T896" s="116"/>
      <c r="U896" s="116"/>
      <c r="V896" s="116"/>
      <c r="W896" s="116"/>
      <c r="X896" s="116"/>
      <c r="Y896" s="116"/>
      <c r="Z896" s="116"/>
      <c r="AA896" s="116"/>
      <c r="AB896" s="116"/>
      <c r="AC896" s="116"/>
      <c r="AD896" s="116"/>
      <c r="AE896" s="116"/>
      <c r="AF896" s="116"/>
      <c r="AG896" s="116"/>
      <c r="AH896" s="116"/>
      <c r="AI896" s="116"/>
      <c r="AJ896" s="116"/>
      <c r="AK896" s="116"/>
      <c r="AL896" s="119"/>
      <c r="AM896" s="75"/>
      <c r="AN896" s="75"/>
      <c r="AO896" s="75"/>
      <c r="AP896" s="75"/>
      <c r="AQ896" s="75"/>
      <c r="AR896" s="75"/>
      <c r="AS896" s="75"/>
      <c r="AT896" s="75"/>
      <c r="AU896" s="75"/>
      <c r="AV896" s="75"/>
      <c r="AW896" s="75"/>
      <c r="AX896" s="75"/>
      <c r="AY896" s="75"/>
      <c r="AZ896" s="75"/>
      <c r="BA896" s="75"/>
      <c r="BB896" s="75"/>
      <c r="BC896" s="75"/>
      <c r="BD896" s="75"/>
      <c r="BE896" s="75"/>
      <c r="BF896" s="75"/>
      <c r="BG896" s="75"/>
      <c r="BH896" s="75"/>
      <c r="BI896" s="75"/>
      <c r="BJ896" s="75"/>
      <c r="BK896" s="75"/>
      <c r="BL896" s="75"/>
      <c r="BM896" s="75"/>
      <c r="BN896" s="75"/>
      <c r="BO896" s="75"/>
      <c r="BP896" s="75"/>
      <c r="BQ896" s="75"/>
      <c r="BR896" s="75"/>
      <c r="BS896" s="75"/>
      <c r="BT896" s="75"/>
      <c r="BU896" s="75"/>
      <c r="BV896" s="75"/>
      <c r="BW896" s="75"/>
      <c r="BX896" s="75"/>
      <c r="BY896" s="75"/>
      <c r="BZ896" s="75"/>
      <c r="CA896" s="75"/>
      <c r="CB896" s="75"/>
      <c r="CC896" s="75"/>
      <c r="CD896" s="75"/>
      <c r="CE896" s="75"/>
      <c r="CF896" s="75"/>
      <c r="CG896" s="75"/>
      <c r="CH896" s="75"/>
      <c r="CI896" s="75"/>
      <c r="CJ896" s="75"/>
      <c r="CK896" s="75"/>
      <c r="CL896" s="75"/>
      <c r="CM896" s="75"/>
      <c r="CN896" s="75"/>
      <c r="CO896" s="75"/>
      <c r="CP896" s="75"/>
      <c r="CQ896" s="75"/>
      <c r="CR896" s="75"/>
    </row>
    <row r="897" spans="1:96" ht="12.75" customHeight="1">
      <c r="AL897" s="119"/>
      <c r="AM897" s="75"/>
      <c r="AN897" s="75"/>
      <c r="AO897" s="75"/>
      <c r="AP897" s="75"/>
      <c r="AQ897" s="75"/>
      <c r="AR897" s="75"/>
      <c r="AS897" s="75"/>
      <c r="AT897" s="75"/>
      <c r="AU897" s="75"/>
      <c r="AV897" s="75"/>
      <c r="AW897" s="75"/>
      <c r="AX897" s="75"/>
      <c r="AY897" s="75"/>
      <c r="AZ897" s="75"/>
      <c r="BA897" s="75"/>
      <c r="BB897" s="75"/>
      <c r="BC897" s="75"/>
      <c r="BD897" s="75"/>
      <c r="BE897" s="75"/>
      <c r="BF897" s="75"/>
      <c r="BG897" s="75"/>
      <c r="BH897" s="75"/>
      <c r="BI897" s="75"/>
      <c r="BJ897" s="75"/>
      <c r="BK897" s="75"/>
      <c r="BL897" s="75"/>
      <c r="BM897" s="75"/>
      <c r="BN897" s="75"/>
      <c r="BO897" s="75"/>
      <c r="BP897" s="75"/>
      <c r="BQ897" s="75"/>
      <c r="BR897" s="75"/>
      <c r="BS897" s="75"/>
      <c r="BT897" s="75"/>
      <c r="BU897" s="75"/>
      <c r="BV897" s="75"/>
      <c r="BW897" s="75"/>
      <c r="BX897" s="75"/>
      <c r="BY897" s="75"/>
      <c r="BZ897" s="75"/>
      <c r="CA897" s="75"/>
      <c r="CB897" s="75"/>
      <c r="CC897" s="75"/>
      <c r="CD897" s="75"/>
      <c r="CE897" s="75"/>
      <c r="CF897" s="75"/>
      <c r="CG897" s="75"/>
      <c r="CH897" s="75"/>
      <c r="CI897" s="75"/>
      <c r="CJ897" s="75"/>
      <c r="CK897" s="75"/>
      <c r="CL897" s="75"/>
      <c r="CM897" s="75"/>
      <c r="CN897" s="75"/>
      <c r="CO897" s="75"/>
      <c r="CP897" s="75"/>
      <c r="CQ897" s="75"/>
      <c r="CR897" s="75"/>
    </row>
    <row r="898" spans="1:96" ht="12.75" customHeight="1">
      <c r="C898" s="117" t="s">
        <v>917</v>
      </c>
      <c r="D898" s="91"/>
      <c r="E898" s="91"/>
      <c r="F898" s="91"/>
      <c r="G898" s="91"/>
      <c r="H898" s="91"/>
      <c r="I898" s="91"/>
      <c r="J898" s="91"/>
      <c r="K898" s="91"/>
      <c r="L898" s="1866"/>
      <c r="M898" s="1820"/>
      <c r="N898" s="1820"/>
      <c r="O898" s="1820"/>
      <c r="P898" s="1820"/>
      <c r="Q898" s="1820"/>
      <c r="R898" s="1820"/>
      <c r="S898" s="1867"/>
      <c r="U898" s="117" t="s">
        <v>917</v>
      </c>
      <c r="V898" s="91"/>
      <c r="W898" s="91"/>
      <c r="X898" s="91"/>
      <c r="Y898" s="91"/>
      <c r="Z898" s="91"/>
      <c r="AA898" s="91"/>
      <c r="AB898" s="91"/>
      <c r="AC898" s="91"/>
      <c r="AD898" s="92"/>
      <c r="AE898" s="1901"/>
      <c r="AF898" s="1819"/>
      <c r="AG898" s="1819"/>
      <c r="AH898" s="1819"/>
      <c r="AI898" s="1819"/>
      <c r="AJ898" s="1819"/>
      <c r="AK898" s="1902"/>
      <c r="AL898" s="119"/>
      <c r="AM898" s="75"/>
      <c r="AN898" s="75"/>
      <c r="AO898" s="75"/>
      <c r="AP898" s="75"/>
      <c r="AQ898" s="75"/>
      <c r="AR898" s="75"/>
      <c r="AS898" s="75"/>
      <c r="AT898" s="75"/>
      <c r="AU898" s="75"/>
      <c r="AV898" s="75"/>
      <c r="AW898" s="75"/>
      <c r="AX898" s="75"/>
      <c r="AY898" s="75"/>
      <c r="AZ898" s="75"/>
      <c r="BA898" s="75"/>
      <c r="BB898" s="75"/>
      <c r="BC898" s="75"/>
      <c r="BD898" s="75"/>
      <c r="BE898" s="75"/>
      <c r="BF898" s="75"/>
      <c r="BG898" s="75"/>
      <c r="BH898" s="75"/>
      <c r="BI898" s="75"/>
      <c r="BJ898" s="75"/>
      <c r="BK898" s="75"/>
      <c r="BL898" s="75"/>
      <c r="BM898" s="75"/>
      <c r="BN898" s="75"/>
      <c r="BO898" s="75"/>
      <c r="BP898" s="75"/>
      <c r="BQ898" s="75"/>
      <c r="BR898" s="75"/>
      <c r="BS898" s="75"/>
      <c r="BT898" s="75"/>
      <c r="BU898" s="75"/>
      <c r="BV898" s="75"/>
      <c r="BW898" s="75"/>
      <c r="BX898" s="75"/>
      <c r="BY898" s="75"/>
      <c r="BZ898" s="75"/>
      <c r="CA898" s="75"/>
      <c r="CB898" s="75"/>
      <c r="CC898" s="75"/>
      <c r="CD898" s="75"/>
      <c r="CE898" s="75"/>
      <c r="CF898" s="75"/>
      <c r="CG898" s="75"/>
      <c r="CH898" s="75"/>
      <c r="CI898" s="75"/>
      <c r="CJ898" s="75"/>
      <c r="CK898" s="75"/>
      <c r="CL898" s="75"/>
      <c r="CM898" s="75"/>
      <c r="CN898" s="75"/>
      <c r="CO898" s="75"/>
      <c r="CP898" s="75"/>
      <c r="CQ898" s="75"/>
      <c r="CR898" s="75"/>
    </row>
    <row r="899" spans="1:96" ht="12.75" customHeight="1">
      <c r="C899" s="117" t="s">
        <v>918</v>
      </c>
      <c r="D899" s="91"/>
      <c r="E899" s="91"/>
      <c r="F899" s="91"/>
      <c r="G899" s="91"/>
      <c r="H899" s="91"/>
      <c r="I899" s="91"/>
      <c r="J899" s="91"/>
      <c r="K899" s="91"/>
      <c r="L899" s="1866"/>
      <c r="M899" s="1820"/>
      <c r="N899" s="1820"/>
      <c r="O899" s="1820"/>
      <c r="P899" s="1820"/>
      <c r="Q899" s="1820"/>
      <c r="R899" s="1820"/>
      <c r="S899" s="1867"/>
      <c r="U899" s="117" t="s">
        <v>918</v>
      </c>
      <c r="V899" s="91"/>
      <c r="W899" s="91"/>
      <c r="X899" s="91"/>
      <c r="Y899" s="91"/>
      <c r="Z899" s="91"/>
      <c r="AA899" s="91"/>
      <c r="AB899" s="91"/>
      <c r="AC899" s="91"/>
      <c r="AD899" s="92"/>
      <c r="AE899" s="1796"/>
      <c r="AF899" s="1797"/>
      <c r="AG899" s="1797"/>
      <c r="AH899" s="1797"/>
      <c r="AI899" s="1797"/>
      <c r="AJ899" s="1797"/>
      <c r="AK899" s="1798"/>
      <c r="AL899" s="119"/>
      <c r="AM899" s="75"/>
      <c r="AN899" s="75"/>
      <c r="AO899" s="75"/>
      <c r="AP899" s="75"/>
      <c r="AQ899" s="75"/>
      <c r="AR899" s="75"/>
      <c r="AS899" s="75"/>
      <c r="AT899" s="75"/>
      <c r="AU899" s="75"/>
      <c r="AV899" s="75"/>
      <c r="AW899" s="75"/>
      <c r="AX899" s="75"/>
      <c r="AY899" s="75"/>
      <c r="AZ899" s="75"/>
      <c r="BA899" s="75"/>
      <c r="BB899" s="75"/>
      <c r="BC899" s="75"/>
      <c r="BD899" s="75"/>
      <c r="BE899" s="75"/>
      <c r="BF899" s="75"/>
      <c r="BG899" s="75"/>
      <c r="BH899" s="75"/>
      <c r="BI899" s="75"/>
      <c r="BJ899" s="75"/>
      <c r="BK899" s="75"/>
      <c r="BL899" s="75"/>
      <c r="BM899" s="75"/>
      <c r="BN899" s="75"/>
      <c r="BO899" s="75"/>
      <c r="BP899" s="75"/>
      <c r="BQ899" s="75"/>
      <c r="BR899" s="75"/>
      <c r="BS899" s="75"/>
      <c r="BT899" s="75"/>
      <c r="BU899" s="75"/>
      <c r="BV899" s="75"/>
      <c r="BW899" s="75"/>
      <c r="BX899" s="75"/>
      <c r="BY899" s="75"/>
      <c r="BZ899" s="75"/>
      <c r="CA899" s="75"/>
      <c r="CB899" s="75"/>
      <c r="CC899" s="75"/>
      <c r="CD899" s="75"/>
      <c r="CE899" s="75"/>
      <c r="CF899" s="75"/>
      <c r="CG899" s="75"/>
      <c r="CH899" s="75"/>
      <c r="CI899" s="75"/>
      <c r="CJ899" s="75"/>
      <c r="CK899" s="75"/>
      <c r="CL899" s="75"/>
      <c r="CM899" s="75"/>
      <c r="CN899" s="75"/>
      <c r="CO899" s="75"/>
      <c r="CP899" s="75"/>
      <c r="CQ899" s="75"/>
      <c r="CR899" s="75"/>
    </row>
    <row r="900" spans="1:96" ht="12.75" customHeight="1">
      <c r="C900" s="117" t="s">
        <v>1252</v>
      </c>
      <c r="D900" s="91"/>
      <c r="E900" s="91"/>
      <c r="L900" s="1863" t="s">
        <v>86</v>
      </c>
      <c r="M900" s="1864"/>
      <c r="N900" s="1864"/>
      <c r="O900" s="1864"/>
      <c r="P900" s="1864"/>
      <c r="Q900" s="1864"/>
      <c r="R900" s="1864"/>
      <c r="S900" s="1865"/>
      <c r="U900" s="117" t="s">
        <v>1252</v>
      </c>
      <c r="V900" s="91"/>
      <c r="W900" s="91"/>
      <c r="AE900" s="1718" t="s">
        <v>86</v>
      </c>
      <c r="AF900" s="1719"/>
      <c r="AG900" s="1719"/>
      <c r="AH900" s="1719"/>
      <c r="AI900" s="1719"/>
      <c r="AJ900" s="1719"/>
      <c r="AK900" s="1720"/>
      <c r="AL900" s="119"/>
      <c r="AM900" s="75"/>
      <c r="AN900" s="75"/>
      <c r="AO900" s="75"/>
      <c r="AP900" s="75"/>
      <c r="AQ900" s="75"/>
      <c r="AR900" s="75"/>
      <c r="AS900" s="75"/>
      <c r="AT900" s="75"/>
      <c r="AU900" s="75"/>
      <c r="AV900" s="75"/>
      <c r="AW900" s="75"/>
      <c r="AX900" s="75"/>
      <c r="AY900" s="75"/>
      <c r="AZ900" s="75"/>
      <c r="BA900" s="75"/>
      <c r="BB900" s="75"/>
      <c r="BC900" s="75"/>
      <c r="BD900" s="75"/>
      <c r="BE900" s="75"/>
      <c r="BF900" s="75"/>
      <c r="BG900" s="75"/>
      <c r="BH900" s="75"/>
      <c r="BI900" s="75"/>
      <c r="BJ900" s="75"/>
      <c r="BK900" s="75"/>
      <c r="BL900" s="75"/>
      <c r="BM900" s="75"/>
      <c r="BN900" s="75"/>
      <c r="BO900" s="75"/>
      <c r="BP900" s="75"/>
      <c r="BQ900" s="75"/>
      <c r="BR900" s="75"/>
      <c r="BS900" s="75"/>
      <c r="BT900" s="75"/>
      <c r="BU900" s="75"/>
      <c r="BV900" s="75"/>
      <c r="BW900" s="75"/>
      <c r="BX900" s="75"/>
      <c r="BY900" s="75"/>
      <c r="BZ900" s="75"/>
      <c r="CA900" s="75"/>
      <c r="CB900" s="75"/>
      <c r="CC900" s="75"/>
      <c r="CD900" s="75"/>
      <c r="CE900" s="75"/>
      <c r="CF900" s="75"/>
      <c r="CG900" s="75"/>
      <c r="CH900" s="75"/>
      <c r="CI900" s="75"/>
      <c r="CJ900" s="75"/>
      <c r="CK900" s="75"/>
      <c r="CL900" s="75"/>
      <c r="CM900" s="75"/>
      <c r="CN900" s="75"/>
      <c r="CO900" s="75"/>
      <c r="CP900" s="75"/>
      <c r="CQ900" s="75"/>
      <c r="CR900" s="75"/>
    </row>
    <row r="901" spans="1:96" ht="12.75" customHeight="1">
      <c r="C901" s="117" t="s">
        <v>919</v>
      </c>
      <c r="D901" s="91"/>
      <c r="E901" s="91"/>
      <c r="F901" s="91"/>
      <c r="G901" s="91"/>
      <c r="H901" s="91"/>
      <c r="I901" s="91"/>
      <c r="J901" s="91"/>
      <c r="K901" s="91"/>
      <c r="L901" s="1874"/>
      <c r="M901" s="1875"/>
      <c r="N901" s="1875"/>
      <c r="O901" s="1875"/>
      <c r="P901" s="1875"/>
      <c r="Q901" s="1875"/>
      <c r="R901" s="1875"/>
      <c r="S901" s="1876"/>
      <c r="U901" s="117" t="s">
        <v>919</v>
      </c>
      <c r="V901" s="91"/>
      <c r="W901" s="91"/>
      <c r="X901" s="91"/>
      <c r="Y901" s="91"/>
      <c r="Z901" s="91"/>
      <c r="AA901" s="91"/>
      <c r="AB901" s="91"/>
      <c r="AC901" s="91"/>
      <c r="AD901" s="92"/>
      <c r="AE901" s="1874"/>
      <c r="AF901" s="1875"/>
      <c r="AG901" s="1875"/>
      <c r="AH901" s="1875"/>
      <c r="AI901" s="1875"/>
      <c r="AJ901" s="1875"/>
      <c r="AK901" s="1876"/>
      <c r="AL901" s="119"/>
      <c r="AM901" s="75"/>
      <c r="AN901" s="589">
        <f>IF(SUM(AN929:AN937)&lt;=0.1,SUM(AN929:AN937),0.1)</f>
        <v>0</v>
      </c>
      <c r="AO901" s="75"/>
      <c r="AP901" s="75"/>
      <c r="AQ901" s="75"/>
      <c r="AR901" s="75"/>
      <c r="AS901" s="75"/>
      <c r="AT901" s="75"/>
      <c r="AU901" s="75"/>
      <c r="AV901" s="75"/>
      <c r="AW901" s="75"/>
      <c r="AX901" s="75"/>
      <c r="AY901" s="75"/>
      <c r="AZ901" s="75"/>
      <c r="BA901" s="75"/>
      <c r="BB901" s="75"/>
      <c r="BC901" s="75"/>
      <c r="BD901" s="75"/>
      <c r="BE901" s="75"/>
      <c r="BF901" s="75"/>
      <c r="BG901" s="75"/>
      <c r="BH901" s="75"/>
      <c r="BI901" s="75"/>
      <c r="BJ901" s="75"/>
      <c r="BK901" s="75"/>
      <c r="BL901" s="75"/>
      <c r="BM901" s="75"/>
      <c r="BN901" s="75"/>
      <c r="BO901" s="75"/>
      <c r="BP901" s="75"/>
      <c r="BQ901" s="75"/>
      <c r="BR901" s="75"/>
      <c r="BS901" s="75"/>
      <c r="BT901" s="75"/>
      <c r="BU901" s="75"/>
      <c r="BV901" s="75"/>
      <c r="BW901" s="75"/>
      <c r="BX901" s="75"/>
      <c r="BY901" s="75"/>
      <c r="BZ901" s="75"/>
      <c r="CA901" s="75"/>
      <c r="CB901" s="75"/>
      <c r="CC901" s="75"/>
      <c r="CD901" s="75"/>
      <c r="CE901" s="75"/>
      <c r="CF901" s="75"/>
      <c r="CG901" s="75"/>
      <c r="CH901" s="75"/>
      <c r="CI901" s="75"/>
      <c r="CJ901" s="75"/>
      <c r="CK901" s="75"/>
      <c r="CL901" s="75"/>
      <c r="CM901" s="75"/>
      <c r="CN901" s="75"/>
      <c r="CO901" s="75"/>
      <c r="CP901" s="75"/>
      <c r="CQ901" s="75"/>
      <c r="CR901" s="75"/>
    </row>
    <row r="902" spans="1:96" ht="12.75" customHeight="1">
      <c r="C902" s="117" t="s">
        <v>920</v>
      </c>
      <c r="D902" s="91"/>
      <c r="E902" s="91"/>
      <c r="F902" s="91"/>
      <c r="G902" s="91"/>
      <c r="H902" s="91"/>
      <c r="I902" s="91"/>
      <c r="J902" s="91"/>
      <c r="K902" s="91"/>
      <c r="L902" s="1846"/>
      <c r="M902" s="1847"/>
      <c r="N902" s="1847"/>
      <c r="O902" s="1847"/>
      <c r="P902" s="1847"/>
      <c r="Q902" s="1847"/>
      <c r="R902" s="1847"/>
      <c r="S902" s="1848"/>
      <c r="U902" s="117" t="s">
        <v>920</v>
      </c>
      <c r="V902" s="91"/>
      <c r="W902" s="91"/>
      <c r="X902" s="91"/>
      <c r="Y902" s="91"/>
      <c r="Z902" s="91"/>
      <c r="AA902" s="91"/>
      <c r="AB902" s="91"/>
      <c r="AC902" s="91"/>
      <c r="AD902" s="92"/>
      <c r="AE902" s="1898"/>
      <c r="AF902" s="1899"/>
      <c r="AG902" s="1899"/>
      <c r="AH902" s="1899"/>
      <c r="AI902" s="1899"/>
      <c r="AJ902" s="1899"/>
      <c r="AK902" s="1900"/>
      <c r="AL902" s="119"/>
      <c r="AM902" s="75"/>
      <c r="AN902" s="75"/>
      <c r="AO902" s="75"/>
      <c r="AP902" s="75"/>
      <c r="AQ902" s="75"/>
      <c r="AR902" s="75"/>
      <c r="AS902" s="75"/>
      <c r="AT902" s="75"/>
      <c r="AU902" s="75"/>
      <c r="AV902" s="75"/>
      <c r="AW902" s="75"/>
      <c r="AX902" s="75"/>
      <c r="AY902" s="75"/>
      <c r="AZ902" s="75"/>
      <c r="BA902" s="75"/>
      <c r="BB902" s="75"/>
      <c r="BC902" s="75"/>
      <c r="BD902" s="75"/>
      <c r="BE902" s="75"/>
      <c r="BF902" s="75"/>
      <c r="BG902" s="75"/>
      <c r="BH902" s="75"/>
      <c r="BI902" s="75"/>
      <c r="BJ902" s="75"/>
      <c r="BK902" s="75"/>
      <c r="BL902" s="75"/>
      <c r="BM902" s="75"/>
      <c r="BN902" s="75"/>
      <c r="BO902" s="75"/>
      <c r="BP902" s="75"/>
      <c r="BQ902" s="75"/>
      <c r="BR902" s="75"/>
      <c r="BS902" s="75"/>
      <c r="BT902" s="75"/>
      <c r="BU902" s="75"/>
      <c r="BV902" s="75"/>
      <c r="BW902" s="75"/>
      <c r="BX902" s="75"/>
      <c r="BY902" s="75"/>
      <c r="BZ902" s="75"/>
      <c r="CA902" s="75"/>
      <c r="CB902" s="75"/>
      <c r="CC902" s="75"/>
      <c r="CD902" s="75"/>
      <c r="CE902" s="75"/>
      <c r="CF902" s="75"/>
      <c r="CG902" s="75"/>
      <c r="CH902" s="75"/>
      <c r="CI902" s="75"/>
      <c r="CJ902" s="75"/>
      <c r="CK902" s="75"/>
      <c r="CL902" s="75"/>
      <c r="CM902" s="75"/>
      <c r="CN902" s="75"/>
      <c r="CO902" s="75"/>
      <c r="CP902" s="75"/>
      <c r="CQ902" s="75"/>
      <c r="CR902" s="75"/>
    </row>
    <row r="903" spans="1:96" ht="12.75" customHeight="1">
      <c r="C903" s="117" t="s">
        <v>921</v>
      </c>
      <c r="D903" s="91"/>
      <c r="E903" s="91"/>
      <c r="F903" s="91"/>
      <c r="G903" s="91"/>
      <c r="H903" s="91"/>
      <c r="I903" s="91"/>
      <c r="J903" s="91"/>
      <c r="K903" s="91"/>
      <c r="L903" s="1638"/>
      <c r="M903" s="1639"/>
      <c r="N903" s="1639"/>
      <c r="O903" s="1639"/>
      <c r="P903" s="1639"/>
      <c r="Q903" s="1639"/>
      <c r="R903" s="1639"/>
      <c r="S903" s="1640"/>
      <c r="U903" s="117" t="s">
        <v>921</v>
      </c>
      <c r="V903" s="91"/>
      <c r="W903" s="91"/>
      <c r="X903" s="91"/>
      <c r="Y903" s="91"/>
      <c r="Z903" s="91"/>
      <c r="AA903" s="91"/>
      <c r="AB903" s="91"/>
      <c r="AC903" s="91"/>
      <c r="AD903" s="92"/>
      <c r="AE903" s="1665"/>
      <c r="AF903" s="1666"/>
      <c r="AG903" s="1666"/>
      <c r="AH903" s="1666"/>
      <c r="AI903" s="1666"/>
      <c r="AJ903" s="1666"/>
      <c r="AK903" s="1667"/>
      <c r="AL903" s="119"/>
      <c r="AM903" s="75"/>
      <c r="AN903" s="75"/>
      <c r="AO903" s="75"/>
      <c r="AP903" s="75"/>
      <c r="AQ903" s="75"/>
      <c r="AR903" s="75"/>
      <c r="AS903" s="75"/>
      <c r="AT903" s="75"/>
      <c r="AU903" s="75"/>
      <c r="AV903" s="75"/>
      <c r="AW903" s="75"/>
      <c r="AX903" s="75"/>
      <c r="AY903" s="75"/>
      <c r="AZ903" s="75"/>
      <c r="BA903" s="75"/>
      <c r="BB903" s="75"/>
      <c r="BC903" s="75"/>
      <c r="BD903" s="75"/>
      <c r="BE903" s="75"/>
      <c r="BF903" s="75"/>
      <c r="BG903" s="75"/>
      <c r="BH903" s="75"/>
      <c r="BI903" s="75"/>
      <c r="BJ903" s="75"/>
      <c r="BK903" s="75"/>
      <c r="BL903" s="75"/>
      <c r="BM903" s="75"/>
      <c r="BN903" s="75"/>
      <c r="BO903" s="75"/>
      <c r="BP903" s="75"/>
      <c r="BQ903" s="75"/>
      <c r="BR903" s="75"/>
      <c r="BS903" s="75"/>
      <c r="BT903" s="75"/>
      <c r="BU903" s="75"/>
      <c r="BV903" s="75"/>
      <c r="BW903" s="75"/>
      <c r="BX903" s="75"/>
      <c r="BY903" s="75"/>
      <c r="BZ903" s="75"/>
      <c r="CA903" s="75"/>
      <c r="CB903" s="75"/>
      <c r="CC903" s="75"/>
      <c r="CD903" s="75"/>
      <c r="CE903" s="75"/>
      <c r="CF903" s="75"/>
      <c r="CG903" s="75"/>
      <c r="CH903" s="75"/>
      <c r="CI903" s="75"/>
      <c r="CJ903" s="75"/>
      <c r="CK903" s="75"/>
      <c r="CL903" s="75"/>
      <c r="CM903" s="75"/>
      <c r="CN903" s="75"/>
      <c r="CO903" s="75"/>
      <c r="CP903" s="75"/>
      <c r="CQ903" s="75"/>
      <c r="CR903" s="75"/>
    </row>
    <row r="904" spans="1:96" ht="12.75" customHeight="1">
      <c r="C904" s="117" t="s">
        <v>922</v>
      </c>
      <c r="D904" s="91"/>
      <c r="E904" s="91"/>
      <c r="F904" s="91"/>
      <c r="G904" s="91"/>
      <c r="H904" s="91"/>
      <c r="I904" s="91"/>
      <c r="J904" s="91"/>
      <c r="K904" s="91"/>
      <c r="L904" s="1638"/>
      <c r="M904" s="1639"/>
      <c r="N904" s="1639"/>
      <c r="O904" s="1639"/>
      <c r="P904" s="1639"/>
      <c r="Q904" s="1639"/>
      <c r="R904" s="1639"/>
      <c r="S904" s="1640"/>
      <c r="U904" s="117" t="s">
        <v>922</v>
      </c>
      <c r="V904" s="91"/>
      <c r="W904" s="91"/>
      <c r="X904" s="91"/>
      <c r="Y904" s="91"/>
      <c r="Z904" s="91"/>
      <c r="AA904" s="91"/>
      <c r="AB904" s="91"/>
      <c r="AC904" s="91"/>
      <c r="AD904" s="92"/>
      <c r="AE904" s="1665"/>
      <c r="AF904" s="1666"/>
      <c r="AG904" s="1666"/>
      <c r="AH904" s="1666"/>
      <c r="AI904" s="1666"/>
      <c r="AJ904" s="1666"/>
      <c r="AK904" s="1667"/>
      <c r="AL904" s="119"/>
      <c r="AM904" s="75"/>
      <c r="AN904" s="75"/>
      <c r="AO904" s="75"/>
      <c r="AP904" s="75"/>
      <c r="AQ904" s="75"/>
      <c r="AR904" s="75"/>
      <c r="AS904" s="75"/>
      <c r="AT904" s="75"/>
      <c r="AU904" s="75"/>
      <c r="AV904" s="75"/>
      <c r="AW904" s="75"/>
      <c r="AX904" s="75"/>
      <c r="AY904" s="75"/>
      <c r="AZ904" s="75"/>
      <c r="BA904" s="75"/>
      <c r="BB904" s="75"/>
      <c r="BC904" s="75"/>
      <c r="BD904" s="75"/>
      <c r="BE904" s="75"/>
      <c r="BF904" s="75"/>
      <c r="BG904" s="75"/>
      <c r="BH904" s="75"/>
      <c r="BI904" s="75"/>
      <c r="BJ904" s="75"/>
      <c r="BK904" s="75"/>
      <c r="BL904" s="75"/>
      <c r="BM904" s="75"/>
      <c r="BN904" s="75"/>
      <c r="BO904" s="75"/>
      <c r="BP904" s="75"/>
      <c r="BQ904" s="75"/>
      <c r="BR904" s="75"/>
      <c r="BS904" s="75"/>
      <c r="BT904" s="75"/>
      <c r="BU904" s="75"/>
      <c r="BV904" s="75"/>
      <c r="BW904" s="75"/>
      <c r="BX904" s="75"/>
      <c r="BY904" s="75"/>
      <c r="BZ904" s="75"/>
      <c r="CA904" s="75"/>
      <c r="CB904" s="75"/>
      <c r="CC904" s="75"/>
      <c r="CD904" s="75"/>
      <c r="CE904" s="75"/>
      <c r="CF904" s="75"/>
      <c r="CG904" s="75"/>
      <c r="CH904" s="75"/>
      <c r="CI904" s="75"/>
      <c r="CJ904" s="75"/>
      <c r="CK904" s="75"/>
      <c r="CL904" s="75"/>
      <c r="CM904" s="75"/>
      <c r="CN904" s="75"/>
      <c r="CO904" s="75"/>
      <c r="CP904" s="75"/>
      <c r="CQ904" s="75"/>
      <c r="CR904" s="75"/>
    </row>
    <row r="905" spans="1:96" ht="12.75" customHeight="1">
      <c r="C905" s="117" t="s">
        <v>867</v>
      </c>
      <c r="D905" s="91"/>
      <c r="E905" s="91"/>
      <c r="F905" s="91"/>
      <c r="G905" s="91"/>
      <c r="H905" s="91"/>
      <c r="I905" s="91"/>
      <c r="J905" s="91"/>
      <c r="K905" s="91"/>
      <c r="L905" s="1840"/>
      <c r="M905" s="1841"/>
      <c r="N905" s="1841"/>
      <c r="O905" s="1841"/>
      <c r="P905" s="1841"/>
      <c r="Q905" s="1841"/>
      <c r="R905" s="1841"/>
      <c r="S905" s="1842"/>
      <c r="U905" s="117" t="s">
        <v>867</v>
      </c>
      <c r="V905" s="91"/>
      <c r="W905" s="91"/>
      <c r="X905" s="91"/>
      <c r="Y905" s="91"/>
      <c r="Z905" s="91"/>
      <c r="AA905" s="91"/>
      <c r="AB905" s="91"/>
      <c r="AC905" s="91"/>
      <c r="AD905" s="92"/>
      <c r="AE905" s="1840"/>
      <c r="AF905" s="1841"/>
      <c r="AG905" s="1841"/>
      <c r="AH905" s="1841"/>
      <c r="AI905" s="1841"/>
      <c r="AJ905" s="1841"/>
      <c r="AK905" s="1842"/>
      <c r="AL905" s="119"/>
      <c r="AM905" s="75"/>
      <c r="AN905" s="75"/>
      <c r="AO905" s="75"/>
      <c r="AP905" s="75"/>
      <c r="AQ905" s="75"/>
      <c r="AR905" s="75"/>
      <c r="AS905" s="75"/>
      <c r="AT905" s="75"/>
      <c r="AU905" s="75"/>
      <c r="AV905" s="75"/>
      <c r="AW905" s="75"/>
      <c r="AX905" s="75"/>
      <c r="AY905" s="75"/>
      <c r="AZ905" s="75"/>
      <c r="BA905" s="75"/>
      <c r="BB905" s="75"/>
      <c r="BC905" s="75"/>
      <c r="BD905" s="75"/>
      <c r="BE905" s="75"/>
      <c r="BF905" s="75"/>
      <c r="BG905" s="75"/>
      <c r="BH905" s="75"/>
      <c r="BI905" s="75"/>
      <c r="BJ905" s="75"/>
      <c r="BK905" s="75"/>
      <c r="BL905" s="75"/>
      <c r="BM905" s="75"/>
      <c r="BN905" s="75"/>
      <c r="BO905" s="75"/>
      <c r="BP905" s="75"/>
      <c r="BQ905" s="75"/>
      <c r="BR905" s="75"/>
      <c r="BS905" s="75"/>
      <c r="BT905" s="75"/>
      <c r="BU905" s="75"/>
      <c r="BV905" s="75"/>
      <c r="BW905" s="75"/>
      <c r="BX905" s="75"/>
      <c r="BY905" s="75"/>
      <c r="BZ905" s="75"/>
      <c r="CA905" s="75"/>
      <c r="CB905" s="75"/>
      <c r="CC905" s="75"/>
      <c r="CD905" s="75"/>
      <c r="CE905" s="75"/>
      <c r="CF905" s="75"/>
      <c r="CG905" s="75"/>
      <c r="CH905" s="75"/>
      <c r="CI905" s="75"/>
      <c r="CJ905" s="75"/>
      <c r="CK905" s="75"/>
      <c r="CL905" s="75"/>
      <c r="CM905" s="75"/>
      <c r="CN905" s="75"/>
      <c r="CO905" s="75"/>
      <c r="CP905" s="75"/>
      <c r="CQ905" s="75"/>
      <c r="CR905" s="75"/>
    </row>
    <row r="906" spans="1:96" ht="12.75" customHeight="1">
      <c r="AL906" s="119"/>
      <c r="AM906" s="75"/>
      <c r="AN906" s="75"/>
      <c r="AO906" s="75"/>
      <c r="AP906" s="75"/>
      <c r="AQ906" s="75"/>
      <c r="AR906" s="75"/>
      <c r="AS906" s="75"/>
      <c r="AT906" s="75"/>
      <c r="AU906" s="75"/>
      <c r="AV906" s="75"/>
      <c r="AW906" s="75"/>
      <c r="AX906" s="75"/>
      <c r="AY906" s="75"/>
      <c r="AZ906" s="75"/>
      <c r="BA906" s="75"/>
      <c r="BB906" s="75"/>
      <c r="BC906" s="75"/>
      <c r="BD906" s="75"/>
      <c r="BE906" s="75"/>
      <c r="BF906" s="75"/>
      <c r="BG906" s="75"/>
      <c r="BH906" s="75"/>
      <c r="BI906" s="75"/>
      <c r="BJ906" s="75"/>
      <c r="BK906" s="75"/>
      <c r="BL906" s="75"/>
      <c r="BM906" s="75"/>
      <c r="BN906" s="75"/>
      <c r="BO906" s="75"/>
      <c r="BP906" s="75"/>
      <c r="BQ906" s="75"/>
      <c r="BR906" s="75"/>
      <c r="BS906" s="75"/>
      <c r="BT906" s="75"/>
      <c r="BU906" s="75"/>
      <c r="BV906" s="75"/>
      <c r="BW906" s="75"/>
      <c r="BX906" s="75"/>
      <c r="BY906" s="75"/>
      <c r="BZ906" s="75"/>
      <c r="CA906" s="75"/>
      <c r="CB906" s="75"/>
      <c r="CC906" s="75"/>
      <c r="CD906" s="75"/>
      <c r="CE906" s="75"/>
      <c r="CF906" s="75"/>
      <c r="CG906" s="75"/>
      <c r="CH906" s="75"/>
      <c r="CI906" s="75"/>
      <c r="CJ906" s="75"/>
      <c r="CK906" s="75"/>
      <c r="CL906" s="75"/>
      <c r="CM906" s="75"/>
      <c r="CN906" s="75"/>
      <c r="CO906" s="75"/>
      <c r="CP906" s="75"/>
      <c r="CQ906" s="75"/>
      <c r="CR906" s="75"/>
    </row>
    <row r="907" spans="1:96" ht="12.75" customHeight="1">
      <c r="A907" s="63" t="s">
        <v>131</v>
      </c>
      <c r="C907" s="116" t="s">
        <v>97</v>
      </c>
      <c r="D907" s="116"/>
      <c r="E907" s="116"/>
      <c r="F907" s="116"/>
      <c r="G907" s="116"/>
      <c r="H907" s="116"/>
      <c r="I907" s="116"/>
      <c r="J907" s="116"/>
      <c r="K907" s="116"/>
      <c r="L907" s="116"/>
      <c r="M907" s="116"/>
      <c r="N907" s="116"/>
      <c r="O907" s="116"/>
      <c r="P907" s="116"/>
      <c r="Q907" s="116"/>
      <c r="R907" s="116"/>
      <c r="S907" s="116"/>
      <c r="T907" s="116"/>
      <c r="U907" s="116"/>
      <c r="V907" s="116"/>
      <c r="W907" s="116"/>
      <c r="X907" s="116"/>
      <c r="Y907" s="116"/>
      <c r="Z907" s="116"/>
      <c r="AA907" s="116"/>
      <c r="AB907" s="116"/>
      <c r="AC907" s="116"/>
      <c r="AD907" s="116"/>
      <c r="AE907" s="116"/>
      <c r="AF907" s="116"/>
      <c r="AG907" s="116"/>
      <c r="AH907" s="116"/>
      <c r="AI907" s="116"/>
      <c r="AJ907" s="116"/>
      <c r="AK907" s="116"/>
      <c r="AL907" s="119"/>
      <c r="AM907" s="75"/>
      <c r="AN907" s="75"/>
      <c r="AO907" s="75"/>
      <c r="AP907" s="75"/>
      <c r="AQ907" s="75"/>
      <c r="AR907" s="75"/>
      <c r="AS907" s="75"/>
      <c r="AT907" s="75"/>
      <c r="AU907" s="75"/>
      <c r="AV907" s="75"/>
      <c r="AW907" s="75"/>
      <c r="AX907" s="75"/>
      <c r="AY907" s="75"/>
      <c r="AZ907" s="75"/>
      <c r="BA907" s="75"/>
      <c r="BB907" s="75"/>
      <c r="BC907" s="75"/>
      <c r="BD907" s="75"/>
      <c r="BE907" s="75"/>
      <c r="BF907" s="75"/>
      <c r="BG907" s="75"/>
      <c r="BH907" s="75"/>
      <c r="BI907" s="75"/>
      <c r="BJ907" s="75"/>
      <c r="BK907" s="75"/>
      <c r="BL907" s="75"/>
      <c r="BM907" s="75"/>
      <c r="BN907" s="75"/>
      <c r="BO907" s="75"/>
      <c r="BP907" s="75"/>
      <c r="BQ907" s="75"/>
      <c r="BR907" s="75"/>
      <c r="BS907" s="75"/>
      <c r="BT907" s="75"/>
      <c r="BU907" s="75"/>
      <c r="BV907" s="75"/>
      <c r="BW907" s="75"/>
      <c r="BX907" s="75"/>
      <c r="BY907" s="75"/>
      <c r="BZ907" s="75"/>
      <c r="CA907" s="75"/>
      <c r="CB907" s="75"/>
      <c r="CC907" s="75"/>
      <c r="CD907" s="75"/>
      <c r="CE907" s="75"/>
      <c r="CF907" s="75"/>
      <c r="CG907" s="75"/>
      <c r="CH907" s="75"/>
      <c r="CI907" s="75"/>
      <c r="CJ907" s="75"/>
      <c r="CK907" s="75"/>
      <c r="CL907" s="75"/>
      <c r="CM907" s="75"/>
      <c r="CN907" s="75"/>
      <c r="CO907" s="75"/>
      <c r="CP907" s="75"/>
      <c r="CQ907" s="75"/>
      <c r="CR907" s="75"/>
    </row>
    <row r="908" spans="1:96" ht="12.75" customHeight="1">
      <c r="B908" s="116"/>
      <c r="C908" s="44" t="s">
        <v>465</v>
      </c>
      <c r="D908" s="116"/>
      <c r="E908" s="116"/>
      <c r="F908" s="116"/>
      <c r="G908" s="116"/>
      <c r="H908" s="116"/>
      <c r="I908" s="116"/>
      <c r="J908" s="116"/>
      <c r="K908" s="116"/>
      <c r="L908" s="116"/>
      <c r="M908" s="116"/>
      <c r="N908" s="116"/>
      <c r="O908" s="116"/>
      <c r="P908" s="116"/>
      <c r="Q908" s="116"/>
      <c r="R908" s="116"/>
      <c r="S908" s="116"/>
      <c r="T908" s="116"/>
      <c r="U908" s="116"/>
      <c r="V908" s="116"/>
      <c r="W908" s="116"/>
      <c r="X908" s="116"/>
      <c r="Y908" s="116"/>
      <c r="Z908" s="116"/>
      <c r="AA908" s="116"/>
      <c r="AB908" s="116"/>
      <c r="AC908" s="116"/>
      <c r="AD908" s="116"/>
      <c r="AE908" s="116"/>
      <c r="AF908" s="116"/>
      <c r="AG908" s="116"/>
      <c r="AH908" s="116"/>
      <c r="AI908" s="116"/>
      <c r="AJ908" s="116"/>
      <c r="AK908" s="116"/>
      <c r="AL908" s="119"/>
      <c r="AM908" s="75"/>
      <c r="AN908" s="75"/>
      <c r="AO908" s="75"/>
      <c r="AP908" s="75"/>
      <c r="AQ908" s="75"/>
      <c r="AR908" s="75"/>
      <c r="AS908" s="75"/>
      <c r="AT908" s="75"/>
      <c r="AU908" s="75"/>
      <c r="AV908" s="75"/>
      <c r="AW908" s="75"/>
      <c r="AX908" s="75"/>
      <c r="AY908" s="75"/>
      <c r="AZ908" s="75"/>
      <c r="BA908" s="75"/>
      <c r="BB908" s="75"/>
      <c r="BC908" s="75"/>
      <c r="BD908" s="75"/>
      <c r="BE908" s="75"/>
      <c r="BF908" s="75"/>
      <c r="BG908" s="75"/>
      <c r="BH908" s="75"/>
      <c r="BI908" s="75"/>
      <c r="BJ908" s="75"/>
      <c r="BK908" s="75"/>
      <c r="BL908" s="75"/>
      <c r="BM908" s="75"/>
      <c r="BN908" s="75"/>
      <c r="BO908" s="75"/>
      <c r="BP908" s="75"/>
      <c r="BQ908" s="75"/>
      <c r="BR908" s="75"/>
      <c r="BS908" s="75"/>
      <c r="BT908" s="75"/>
      <c r="BU908" s="75"/>
      <c r="BV908" s="75"/>
      <c r="BW908" s="75"/>
      <c r="BX908" s="75"/>
      <c r="BY908" s="75"/>
      <c r="BZ908" s="75"/>
      <c r="CA908" s="75"/>
      <c r="CB908" s="75"/>
      <c r="CC908" s="75"/>
      <c r="CD908" s="75"/>
      <c r="CE908" s="75"/>
      <c r="CF908" s="75"/>
      <c r="CG908" s="75"/>
      <c r="CH908" s="75"/>
      <c r="CI908" s="75"/>
      <c r="CJ908" s="75"/>
      <c r="CK908" s="75"/>
      <c r="CL908" s="75"/>
      <c r="CM908" s="75"/>
      <c r="CN908" s="75"/>
      <c r="CO908" s="75"/>
      <c r="CP908" s="75"/>
      <c r="CQ908" s="75"/>
      <c r="CR908" s="75"/>
    </row>
    <row r="909" spans="1:96" ht="12.75" customHeight="1">
      <c r="B909" s="116"/>
      <c r="C909" s="44"/>
      <c r="D909" s="116"/>
      <c r="E909" s="116"/>
      <c r="F909" s="116"/>
      <c r="G909" s="116"/>
      <c r="H909" s="116"/>
      <c r="I909" s="116"/>
      <c r="J909" s="116"/>
      <c r="K909" s="116"/>
      <c r="L909" s="116"/>
      <c r="M909" s="116"/>
      <c r="N909" s="116"/>
      <c r="O909" s="116"/>
      <c r="P909" s="116"/>
      <c r="Q909" s="116"/>
      <c r="R909" s="116"/>
      <c r="S909" s="116"/>
      <c r="T909" s="116"/>
      <c r="U909" s="116"/>
      <c r="V909" s="116"/>
      <c r="W909" s="116"/>
      <c r="X909" s="116"/>
      <c r="Y909" s="116"/>
      <c r="Z909" s="116"/>
      <c r="AA909" s="116"/>
      <c r="AB909" s="116"/>
      <c r="AC909" s="116"/>
      <c r="AD909" s="116"/>
      <c r="AE909" s="116"/>
      <c r="AF909" s="116"/>
      <c r="AG909" s="116"/>
      <c r="AH909" s="116"/>
      <c r="AI909" s="116"/>
      <c r="AJ909" s="116"/>
      <c r="AK909" s="116"/>
      <c r="AL909" s="119"/>
      <c r="AM909" s="75"/>
      <c r="AN909" s="75"/>
      <c r="AO909" s="75"/>
      <c r="AP909" s="75"/>
      <c r="AQ909" s="75"/>
      <c r="AR909" s="75"/>
      <c r="AS909" s="75"/>
      <c r="AT909" s="75"/>
      <c r="AU909" s="75"/>
      <c r="AV909" s="75"/>
      <c r="AW909" s="75"/>
      <c r="AX909" s="75"/>
      <c r="AY909" s="75"/>
      <c r="AZ909" s="75"/>
      <c r="BA909" s="75"/>
      <c r="BB909" s="75"/>
      <c r="BC909" s="75"/>
      <c r="BD909" s="75"/>
      <c r="BE909" s="75"/>
      <c r="BF909" s="75"/>
      <c r="BG909" s="75"/>
      <c r="BH909" s="75"/>
      <c r="BI909" s="75"/>
      <c r="BJ909" s="75"/>
      <c r="BK909" s="75"/>
      <c r="BL909" s="75"/>
      <c r="BM909" s="75"/>
      <c r="BN909" s="75"/>
      <c r="BO909" s="75"/>
      <c r="BP909" s="75"/>
      <c r="BQ909" s="75"/>
      <c r="BR909" s="75"/>
      <c r="BS909" s="75"/>
      <c r="BT909" s="75"/>
      <c r="BU909" s="75"/>
      <c r="BV909" s="75"/>
      <c r="BW909" s="75"/>
      <c r="BX909" s="75"/>
      <c r="BY909" s="75"/>
      <c r="BZ909" s="75"/>
      <c r="CA909" s="75"/>
      <c r="CB909" s="75"/>
      <c r="CC909" s="75"/>
      <c r="CD909" s="75"/>
      <c r="CE909" s="75"/>
      <c r="CF909" s="75"/>
      <c r="CG909" s="75"/>
      <c r="CH909" s="75"/>
      <c r="CI909" s="75"/>
      <c r="CJ909" s="75"/>
      <c r="CK909" s="75"/>
      <c r="CL909" s="75"/>
      <c r="CM909" s="75"/>
      <c r="CN909" s="75"/>
      <c r="CO909" s="75"/>
      <c r="CP909" s="75"/>
      <c r="CQ909" s="75"/>
      <c r="CR909" s="75"/>
    </row>
    <row r="910" spans="1:96" ht="12.75" customHeight="1">
      <c r="F910" s="90" t="s">
        <v>939</v>
      </c>
      <c r="G910" s="91"/>
      <c r="H910" s="91"/>
      <c r="I910" s="91"/>
      <c r="J910" s="91"/>
      <c r="K910" s="91"/>
      <c r="L910" s="92"/>
      <c r="M910" s="1644"/>
      <c r="N910" s="1645"/>
      <c r="O910" s="1645"/>
      <c r="P910" s="1645"/>
      <c r="Q910" s="1645"/>
      <c r="R910" s="1645"/>
      <c r="S910" s="1646"/>
      <c r="T910" s="117" t="s">
        <v>1067</v>
      </c>
      <c r="U910" s="91"/>
      <c r="V910" s="91"/>
      <c r="W910" s="91"/>
      <c r="X910" s="91"/>
      <c r="Y910" s="91"/>
      <c r="Z910" s="92"/>
      <c r="AA910" s="1644"/>
      <c r="AB910" s="1645"/>
      <c r="AC910" s="1645"/>
      <c r="AD910" s="1645"/>
      <c r="AE910" s="1645"/>
      <c r="AF910" s="1645"/>
      <c r="AG910" s="1646"/>
      <c r="AL910" s="119"/>
      <c r="AM910" s="75"/>
      <c r="AN910" s="75"/>
      <c r="AO910" s="75"/>
      <c r="AP910" s="75"/>
      <c r="AQ910" s="75"/>
      <c r="AR910" s="75"/>
      <c r="AS910" s="75"/>
      <c r="AT910" s="75"/>
      <c r="AU910" s="75"/>
      <c r="AV910" s="75"/>
      <c r="AW910" s="75"/>
      <c r="AX910" s="75"/>
      <c r="AY910" s="75"/>
      <c r="AZ910" s="75"/>
      <c r="BA910" s="75"/>
      <c r="BB910" s="75"/>
      <c r="BC910" s="75"/>
      <c r="BD910" s="75"/>
      <c r="BE910" s="75"/>
      <c r="BF910" s="75"/>
      <c r="BG910" s="75"/>
      <c r="BH910" s="75"/>
      <c r="BI910" s="75"/>
      <c r="BJ910" s="75"/>
      <c r="BK910" s="75"/>
      <c r="BL910" s="75"/>
      <c r="BM910" s="75"/>
      <c r="BN910" s="75"/>
      <c r="BO910" s="75"/>
      <c r="BP910" s="75"/>
      <c r="BQ910" s="75"/>
      <c r="BR910" s="75"/>
      <c r="BS910" s="75"/>
      <c r="BT910" s="75"/>
      <c r="BU910" s="75"/>
      <c r="BV910" s="75"/>
      <c r="BW910" s="75"/>
      <c r="BX910" s="75"/>
      <c r="BY910" s="75"/>
      <c r="BZ910" s="75"/>
      <c r="CA910" s="75"/>
      <c r="CB910" s="75"/>
      <c r="CC910" s="75"/>
      <c r="CD910" s="75"/>
      <c r="CE910" s="75"/>
      <c r="CF910" s="75"/>
      <c r="CG910" s="75"/>
      <c r="CH910" s="75"/>
      <c r="CI910" s="75"/>
      <c r="CJ910" s="75"/>
      <c r="CK910" s="75"/>
      <c r="CL910" s="75"/>
      <c r="CM910" s="75"/>
      <c r="CN910" s="75"/>
      <c r="CO910" s="75"/>
      <c r="CP910" s="75"/>
      <c r="CQ910" s="75"/>
      <c r="CR910" s="75"/>
    </row>
    <row r="911" spans="1:96" ht="12.75" customHeight="1">
      <c r="F911" s="90" t="s">
        <v>940</v>
      </c>
      <c r="G911" s="91"/>
      <c r="H911" s="91"/>
      <c r="I911" s="91"/>
      <c r="J911" s="91"/>
      <c r="K911" s="91"/>
      <c r="L911" s="92"/>
      <c r="M911" s="1644"/>
      <c r="N911" s="1645"/>
      <c r="O911" s="1645"/>
      <c r="P911" s="1645"/>
      <c r="Q911" s="1645"/>
      <c r="R911" s="1645"/>
      <c r="S911" s="1646"/>
      <c r="T911" s="117" t="s">
        <v>1066</v>
      </c>
      <c r="U911" s="91"/>
      <c r="V911" s="91"/>
      <c r="W911" s="91"/>
      <c r="X911" s="91"/>
      <c r="Y911" s="91"/>
      <c r="Z911" s="92"/>
      <c r="AA911" s="1644"/>
      <c r="AB911" s="1645"/>
      <c r="AC911" s="1645"/>
      <c r="AD911" s="1645"/>
      <c r="AE911" s="1645"/>
      <c r="AF911" s="1645"/>
      <c r="AG911" s="1646"/>
      <c r="AL911" s="119"/>
      <c r="AM911" s="75"/>
      <c r="AN911" s="75"/>
      <c r="AO911" s="75"/>
      <c r="AP911" s="75"/>
      <c r="AQ911" s="75"/>
      <c r="AR911" s="75"/>
      <c r="AS911" s="75"/>
      <c r="AT911" s="75"/>
      <c r="AU911" s="75"/>
      <c r="AV911" s="75"/>
      <c r="AW911" s="75"/>
      <c r="AX911" s="75"/>
      <c r="AY911" s="75"/>
      <c r="AZ911" s="75"/>
      <c r="BA911" s="75"/>
      <c r="BB911" s="75"/>
      <c r="BC911" s="75"/>
      <c r="BD911" s="75"/>
      <c r="BE911" s="75"/>
      <c r="BF911" s="75"/>
      <c r="BG911" s="75"/>
      <c r="BH911" s="75"/>
      <c r="BI911" s="75"/>
      <c r="BJ911" s="75"/>
      <c r="BK911" s="75"/>
      <c r="BL911" s="75"/>
      <c r="BM911" s="75"/>
      <c r="BN911" s="75"/>
      <c r="BO911" s="75"/>
      <c r="BP911" s="75"/>
      <c r="BQ911" s="75"/>
      <c r="BR911" s="75"/>
      <c r="BS911" s="75"/>
      <c r="BT911" s="75"/>
      <c r="BU911" s="75"/>
      <c r="BV911" s="75"/>
      <c r="BW911" s="75"/>
      <c r="BX911" s="75"/>
      <c r="BY911" s="75"/>
      <c r="BZ911" s="75"/>
      <c r="CA911" s="75"/>
      <c r="CB911" s="75"/>
      <c r="CC911" s="75"/>
      <c r="CD911" s="75"/>
      <c r="CE911" s="75"/>
      <c r="CF911" s="75"/>
      <c r="CG911" s="75"/>
      <c r="CH911" s="75"/>
      <c r="CI911" s="75"/>
      <c r="CJ911" s="75"/>
      <c r="CK911" s="75"/>
      <c r="CL911" s="75"/>
      <c r="CM911" s="75"/>
      <c r="CN911" s="75"/>
      <c r="CO911" s="75"/>
      <c r="CP911" s="75"/>
      <c r="CQ911" s="75"/>
      <c r="CR911" s="75"/>
    </row>
    <row r="912" spans="1:96" ht="12.75" customHeight="1">
      <c r="F912" s="117" t="s">
        <v>1290</v>
      </c>
      <c r="G912" s="91"/>
      <c r="H912" s="91"/>
      <c r="I912" s="91"/>
      <c r="J912" s="91"/>
      <c r="K912" s="91"/>
      <c r="L912" s="92"/>
      <c r="M912" s="1657" t="s">
        <v>136</v>
      </c>
      <c r="N912" s="1724"/>
      <c r="O912" s="1724"/>
      <c r="P912" s="1724"/>
      <c r="Q912" s="1724"/>
      <c r="R912" s="1724"/>
      <c r="S912" s="1658"/>
      <c r="T912" s="90" t="s">
        <v>634</v>
      </c>
      <c r="U912" s="91"/>
      <c r="V912" s="91"/>
      <c r="W912" s="91"/>
      <c r="X912" s="91"/>
      <c r="Y912" s="91"/>
      <c r="Z912" s="92"/>
      <c r="AA912" s="1644"/>
      <c r="AB912" s="1645"/>
      <c r="AC912" s="1645"/>
      <c r="AD912" s="1645"/>
      <c r="AE912" s="1645"/>
      <c r="AF912" s="1645"/>
      <c r="AG912" s="1646"/>
      <c r="AL912" s="119"/>
      <c r="AM912" s="75"/>
      <c r="AN912" s="75"/>
      <c r="AO912" s="75"/>
      <c r="AP912" s="75"/>
      <c r="AQ912" s="75"/>
      <c r="AR912" s="75"/>
      <c r="AS912" s="75"/>
      <c r="AT912" s="75"/>
      <c r="AU912" s="75"/>
      <c r="AV912" s="75"/>
      <c r="AW912" s="75"/>
      <c r="AX912" s="75"/>
      <c r="AY912" s="75"/>
      <c r="AZ912" s="75"/>
      <c r="BA912" s="75"/>
      <c r="BB912" s="75"/>
      <c r="BC912" s="75"/>
      <c r="BD912" s="75"/>
      <c r="BE912" s="75"/>
      <c r="BF912" s="75"/>
      <c r="BG912" s="75"/>
      <c r="BH912" s="75"/>
      <c r="BI912" s="75"/>
      <c r="BJ912" s="75"/>
      <c r="BK912" s="75"/>
      <c r="BL912" s="75"/>
      <c r="BM912" s="75"/>
      <c r="BN912" s="75"/>
      <c r="BO912" s="75"/>
      <c r="BP912" s="75"/>
      <c r="BQ912" s="75"/>
      <c r="BR912" s="75"/>
      <c r="BS912" s="75"/>
      <c r="BT912" s="75"/>
      <c r="BU912" s="75"/>
      <c r="BV912" s="75"/>
      <c r="BW912" s="75"/>
      <c r="BX912" s="75"/>
      <c r="BY912" s="75"/>
      <c r="BZ912" s="75"/>
      <c r="CA912" s="75"/>
      <c r="CB912" s="75"/>
      <c r="CC912" s="75"/>
      <c r="CD912" s="75"/>
      <c r="CE912" s="75"/>
      <c r="CF912" s="75"/>
      <c r="CG912" s="75"/>
      <c r="CH912" s="75"/>
      <c r="CI912" s="75"/>
      <c r="CJ912" s="75"/>
      <c r="CK912" s="75"/>
      <c r="CL912" s="75"/>
      <c r="CM912" s="75"/>
      <c r="CN912" s="75"/>
      <c r="CO912" s="75"/>
      <c r="CP912" s="75"/>
      <c r="CQ912" s="75"/>
      <c r="CR912" s="75"/>
    </row>
    <row r="913" spans="1:96" ht="12.75" customHeight="1">
      <c r="F913" s="90" t="s">
        <v>941</v>
      </c>
      <c r="G913" s="91"/>
      <c r="H913" s="91"/>
      <c r="I913" s="91"/>
      <c r="J913" s="91"/>
      <c r="K913" s="91"/>
      <c r="L913" s="92"/>
      <c r="M913" s="1644"/>
      <c r="N913" s="1645"/>
      <c r="O913" s="1645"/>
      <c r="P913" s="1645"/>
      <c r="Q913" s="1645"/>
      <c r="R913" s="1645"/>
      <c r="S913" s="1646"/>
      <c r="T913" s="90" t="s">
        <v>635</v>
      </c>
      <c r="U913" s="91"/>
      <c r="V913" s="91"/>
      <c r="W913" s="91"/>
      <c r="X913" s="91"/>
      <c r="Y913" s="91"/>
      <c r="Z913" s="92"/>
      <c r="AA913" s="1644"/>
      <c r="AB913" s="1645"/>
      <c r="AC913" s="1645"/>
      <c r="AD913" s="1645"/>
      <c r="AE913" s="1645"/>
      <c r="AF913" s="1645"/>
      <c r="AG913" s="1646"/>
      <c r="AL913" s="119"/>
      <c r="AM913" s="75"/>
      <c r="AN913" s="75"/>
      <c r="AO913" s="75"/>
      <c r="AP913" s="75"/>
      <c r="AQ913" s="75"/>
      <c r="AR913" s="75"/>
      <c r="AS913" s="75"/>
      <c r="AT913" s="75"/>
      <c r="AU913" s="75"/>
      <c r="AV913" s="75"/>
      <c r="AW913" s="75"/>
      <c r="AX913" s="75"/>
      <c r="AY913" s="75"/>
      <c r="AZ913" s="75"/>
      <c r="BA913" s="75"/>
      <c r="BB913" s="75"/>
      <c r="BC913" s="75"/>
      <c r="BD913" s="75"/>
      <c r="BE913" s="75"/>
      <c r="BF913" s="75"/>
      <c r="BG913" s="75"/>
      <c r="BH913" s="75"/>
      <c r="BI913" s="75"/>
      <c r="BJ913" s="75"/>
      <c r="BK913" s="75"/>
      <c r="BL913" s="75"/>
      <c r="BM913" s="75"/>
      <c r="BN913" s="75"/>
      <c r="BO913" s="75"/>
      <c r="BP913" s="75"/>
      <c r="BQ913" s="75"/>
      <c r="BR913" s="75"/>
      <c r="BS913" s="75"/>
      <c r="BT913" s="75"/>
      <c r="BU913" s="75"/>
      <c r="BV913" s="75"/>
      <c r="BW913" s="75"/>
      <c r="BX913" s="75"/>
      <c r="BY913" s="75"/>
      <c r="BZ913" s="75"/>
      <c r="CA913" s="75"/>
      <c r="CB913" s="75"/>
      <c r="CC913" s="75"/>
      <c r="CD913" s="75"/>
      <c r="CE913" s="75"/>
      <c r="CF913" s="75"/>
      <c r="CG913" s="75"/>
      <c r="CH913" s="75"/>
      <c r="CI913" s="75"/>
      <c r="CJ913" s="75"/>
      <c r="CK913" s="75"/>
      <c r="CL913" s="75"/>
      <c r="CM913" s="75"/>
      <c r="CN913" s="75"/>
      <c r="CO913" s="75"/>
      <c r="CP913" s="75"/>
      <c r="CQ913" s="75"/>
      <c r="CR913" s="75"/>
    </row>
    <row r="914" spans="1:96" ht="12.75" customHeight="1">
      <c r="F914" s="90" t="s">
        <v>94</v>
      </c>
      <c r="G914" s="91"/>
      <c r="H914" s="91"/>
      <c r="I914" s="91"/>
      <c r="J914" s="91"/>
      <c r="K914" s="91"/>
      <c r="L914" s="92"/>
      <c r="M914" s="1644"/>
      <c r="N914" s="1645"/>
      <c r="O914" s="1645"/>
      <c r="P914" s="1645"/>
      <c r="Q914" s="1645"/>
      <c r="R914" s="1645"/>
      <c r="S914" s="1646"/>
      <c r="T914" s="90" t="s">
        <v>548</v>
      </c>
      <c r="U914" s="91"/>
      <c r="V914" s="91"/>
      <c r="W914" s="91"/>
      <c r="X914" s="91"/>
      <c r="Y914" s="91"/>
      <c r="Z914" s="92"/>
      <c r="AA914" s="1644"/>
      <c r="AB914" s="1645"/>
      <c r="AC914" s="1645"/>
      <c r="AD914" s="1645"/>
      <c r="AE914" s="1645"/>
      <c r="AF914" s="1645"/>
      <c r="AG914" s="1646"/>
      <c r="AL914" s="119"/>
      <c r="AM914" s="75"/>
      <c r="AN914" s="75"/>
      <c r="AO914" s="75"/>
      <c r="AP914" s="75"/>
      <c r="AQ914" s="75"/>
      <c r="AR914" s="75"/>
      <c r="AS914" s="75"/>
      <c r="AT914" s="75"/>
      <c r="AU914" s="75"/>
      <c r="AV914" s="75"/>
      <c r="AW914" s="75"/>
      <c r="AX914" s="75"/>
      <c r="AY914" s="75"/>
      <c r="AZ914" s="75"/>
      <c r="BA914" s="75"/>
      <c r="BB914" s="75"/>
      <c r="BC914" s="75"/>
      <c r="BD914" s="75"/>
      <c r="BE914" s="75"/>
      <c r="BF914" s="75"/>
      <c r="BG914" s="75"/>
      <c r="BH914" s="75"/>
      <c r="BI914" s="75"/>
      <c r="BJ914" s="75"/>
      <c r="BK914" s="75"/>
      <c r="BL914" s="75"/>
      <c r="BM914" s="75"/>
      <c r="BN914" s="75"/>
      <c r="BO914" s="75"/>
      <c r="BP914" s="75"/>
      <c r="BQ914" s="75"/>
      <c r="BR914" s="75"/>
      <c r="BS914" s="75"/>
      <c r="BT914" s="75"/>
      <c r="BU914" s="75"/>
      <c r="BV914" s="75"/>
      <c r="BW914" s="75"/>
      <c r="BX914" s="75"/>
      <c r="BY914" s="75"/>
      <c r="BZ914" s="75"/>
      <c r="CA914" s="75"/>
      <c r="CB914" s="75"/>
      <c r="CC914" s="75"/>
      <c r="CD914" s="75"/>
      <c r="CE914" s="75"/>
      <c r="CF914" s="75"/>
      <c r="CG914" s="75"/>
      <c r="CH914" s="75"/>
      <c r="CI914" s="75"/>
      <c r="CJ914" s="75"/>
      <c r="CK914" s="75"/>
      <c r="CL914" s="75"/>
      <c r="CM914" s="75"/>
      <c r="CN914" s="75"/>
      <c r="CO914" s="75"/>
      <c r="CP914" s="75"/>
      <c r="CQ914" s="75"/>
      <c r="CR914" s="75"/>
    </row>
    <row r="915" spans="1:96" ht="12.75" customHeight="1">
      <c r="F915" s="683" t="s">
        <v>1252</v>
      </c>
      <c r="G915" s="86"/>
      <c r="H915" s="86"/>
      <c r="I915" s="86"/>
      <c r="J915" s="86"/>
      <c r="K915" s="86"/>
      <c r="L915" s="108"/>
      <c r="M915" s="1718" t="s">
        <v>86</v>
      </c>
      <c r="N915" s="1719"/>
      <c r="O915" s="1719"/>
      <c r="P915" s="1719"/>
      <c r="Q915" s="1719"/>
      <c r="R915" s="1719"/>
      <c r="S915" s="1720"/>
      <c r="T915" s="1603"/>
      <c r="U915" s="1604"/>
      <c r="V915" s="1604"/>
      <c r="W915" s="1604"/>
      <c r="X915" s="1604"/>
      <c r="Y915" s="1604"/>
      <c r="Z915" s="1605"/>
      <c r="AA915" s="1644"/>
      <c r="AB915" s="1645"/>
      <c r="AC915" s="1645"/>
      <c r="AD915" s="1645"/>
      <c r="AE915" s="1645"/>
      <c r="AF915" s="1645"/>
      <c r="AG915" s="1646"/>
      <c r="AL915" s="119"/>
      <c r="AM915" s="75"/>
      <c r="AN915" s="75"/>
      <c r="AO915" s="75"/>
      <c r="AP915" s="75"/>
      <c r="AQ915" s="75"/>
      <c r="AR915" s="75"/>
      <c r="AS915" s="75"/>
      <c r="AT915" s="75"/>
      <c r="AU915" s="75"/>
      <c r="AV915" s="75"/>
      <c r="AW915" s="75"/>
      <c r="AX915" s="75"/>
      <c r="AY915" s="75"/>
      <c r="AZ915" s="75"/>
      <c r="BA915" s="75"/>
      <c r="BB915" s="75"/>
      <c r="BC915" s="75"/>
      <c r="BD915" s="75"/>
      <c r="BE915" s="75"/>
      <c r="BF915" s="75"/>
      <c r="BG915" s="75"/>
      <c r="BH915" s="75"/>
      <c r="BI915" s="75"/>
      <c r="BJ915" s="75"/>
      <c r="BK915" s="75"/>
      <c r="BL915" s="75"/>
      <c r="BM915" s="75"/>
      <c r="BN915" s="75"/>
      <c r="BO915" s="75"/>
      <c r="BP915" s="75"/>
      <c r="BQ915" s="75"/>
      <c r="BR915" s="75"/>
      <c r="BS915" s="75"/>
      <c r="BT915" s="75"/>
      <c r="BU915" s="75"/>
      <c r="BV915" s="75"/>
      <c r="BW915" s="75"/>
      <c r="BX915" s="75"/>
      <c r="BY915" s="75"/>
      <c r="BZ915" s="75"/>
      <c r="CA915" s="75"/>
      <c r="CB915" s="75"/>
      <c r="CC915" s="75"/>
      <c r="CD915" s="75"/>
      <c r="CE915" s="75"/>
      <c r="CF915" s="75"/>
      <c r="CG915" s="75"/>
      <c r="CH915" s="75"/>
      <c r="CI915" s="75"/>
      <c r="CJ915" s="75"/>
      <c r="CK915" s="75"/>
      <c r="CL915" s="75"/>
      <c r="CM915" s="75"/>
      <c r="CN915" s="75"/>
      <c r="CO915" s="75"/>
      <c r="CP915" s="75"/>
      <c r="CQ915" s="75"/>
      <c r="CR915" s="75"/>
    </row>
    <row r="916" spans="1:96" ht="12.75" customHeight="1">
      <c r="F916" s="85" t="s">
        <v>95</v>
      </c>
      <c r="G916" s="86"/>
      <c r="H916" s="86"/>
      <c r="I916" s="86"/>
      <c r="J916" s="86"/>
      <c r="K916" s="86"/>
      <c r="L916" s="108"/>
      <c r="M916" s="1644"/>
      <c r="N916" s="1645"/>
      <c r="O916" s="1645"/>
      <c r="P916" s="1645"/>
      <c r="Q916" s="1645"/>
      <c r="R916" s="1645"/>
      <c r="S916" s="1646"/>
      <c r="T916" s="1603"/>
      <c r="U916" s="1604"/>
      <c r="V916" s="1604"/>
      <c r="W916" s="1604"/>
      <c r="X916" s="1604"/>
      <c r="Y916" s="1604"/>
      <c r="Z916" s="1605"/>
      <c r="AA916" s="1644"/>
      <c r="AB916" s="1645"/>
      <c r="AC916" s="1645"/>
      <c r="AD916" s="1645"/>
      <c r="AE916" s="1645"/>
      <c r="AF916" s="1645"/>
      <c r="AG916" s="1646"/>
      <c r="AL916" s="119"/>
      <c r="AM916" s="75"/>
      <c r="AN916" s="75"/>
      <c r="AO916" s="75"/>
      <c r="AP916" s="75"/>
      <c r="AQ916" s="75"/>
      <c r="AR916" s="75"/>
      <c r="AS916" s="75"/>
      <c r="AT916" s="75"/>
      <c r="AU916" s="75"/>
      <c r="AV916" s="75"/>
      <c r="AW916" s="75"/>
      <c r="AX916" s="75"/>
      <c r="AY916" s="75"/>
      <c r="AZ916" s="75"/>
      <c r="BA916" s="75"/>
      <c r="BB916" s="75"/>
      <c r="BC916" s="75"/>
      <c r="BD916" s="75"/>
      <c r="BE916" s="75"/>
      <c r="BF916" s="75"/>
      <c r="BG916" s="75"/>
      <c r="BH916" s="75"/>
      <c r="BI916" s="75"/>
      <c r="BJ916" s="75"/>
      <c r="BK916" s="75"/>
      <c r="BL916" s="75"/>
      <c r="BM916" s="75"/>
      <c r="BN916" s="75"/>
      <c r="BO916" s="75"/>
      <c r="BP916" s="75"/>
      <c r="BQ916" s="75"/>
      <c r="BR916" s="75"/>
      <c r="BS916" s="75"/>
      <c r="BT916" s="75"/>
      <c r="BU916" s="75"/>
      <c r="BV916" s="75"/>
      <c r="BW916" s="75"/>
      <c r="BX916" s="75"/>
      <c r="BY916" s="75"/>
      <c r="BZ916" s="75"/>
      <c r="CA916" s="75"/>
      <c r="CB916" s="75"/>
      <c r="CC916" s="75"/>
      <c r="CD916" s="75"/>
      <c r="CE916" s="75"/>
      <c r="CF916" s="75"/>
      <c r="CG916" s="75"/>
      <c r="CH916" s="75"/>
      <c r="CI916" s="75"/>
      <c r="CJ916" s="75"/>
      <c r="CK916" s="75"/>
      <c r="CL916" s="75"/>
      <c r="CM916" s="75"/>
      <c r="CN916" s="75"/>
      <c r="CO916" s="75"/>
      <c r="CP916" s="75"/>
      <c r="CQ916" s="75"/>
      <c r="CR916" s="75"/>
    </row>
    <row r="917" spans="1:96" ht="19.149999999999999" customHeight="1">
      <c r="F917" s="85" t="s">
        <v>633</v>
      </c>
      <c r="G917" s="86"/>
      <c r="H917" s="86"/>
      <c r="I917" s="86"/>
      <c r="J917" s="86"/>
      <c r="K917" s="86"/>
      <c r="L917" s="86"/>
      <c r="M917" s="86"/>
      <c r="N917" s="86"/>
      <c r="O917" s="1657" t="s">
        <v>537</v>
      </c>
      <c r="P917" s="1658"/>
      <c r="Q917" s="240"/>
      <c r="R917" s="240"/>
      <c r="S917" s="241"/>
      <c r="T917" s="85" t="s">
        <v>312</v>
      </c>
      <c r="U917" s="86"/>
      <c r="V917" s="86"/>
      <c r="W917" s="1662" t="s">
        <v>630</v>
      </c>
      <c r="X917" s="1663"/>
      <c r="Y917" s="1663"/>
      <c r="Z917" s="1663"/>
      <c r="AA917" s="1663"/>
      <c r="AB917" s="1663"/>
      <c r="AC917" s="1663"/>
      <c r="AD917" s="1663"/>
      <c r="AE917" s="1663"/>
      <c r="AF917" s="1663"/>
      <c r="AG917" s="1664"/>
      <c r="AL917" s="119"/>
      <c r="AM917" s="75"/>
      <c r="AN917" s="75"/>
      <c r="AO917" s="75"/>
      <c r="AP917" s="75"/>
      <c r="AQ917" s="75"/>
      <c r="AR917" s="75"/>
      <c r="AS917" s="75"/>
      <c r="AT917" s="75"/>
      <c r="AU917" s="75"/>
      <c r="AV917" s="75"/>
      <c r="AW917" s="75"/>
      <c r="AX917" s="75"/>
      <c r="AY917" s="75"/>
      <c r="AZ917" s="75"/>
      <c r="BA917" s="75"/>
      <c r="BB917" s="75"/>
      <c r="BC917" s="75"/>
      <c r="BD917" s="75"/>
      <c r="BE917" s="75"/>
      <c r="BF917" s="75"/>
      <c r="BG917" s="75"/>
      <c r="BH917" s="75"/>
      <c r="BI917" s="75"/>
      <c r="BJ917" s="75"/>
      <c r="BK917" s="75"/>
      <c r="BL917" s="75"/>
      <c r="BM917" s="75"/>
      <c r="BN917" s="75"/>
      <c r="BO917" s="75"/>
      <c r="BP917" s="75"/>
      <c r="BQ917" s="75"/>
      <c r="BR917" s="75"/>
      <c r="BS917" s="75"/>
      <c r="BT917" s="75"/>
      <c r="BU917" s="75"/>
      <c r="BV917" s="75"/>
      <c r="BW917" s="75"/>
      <c r="BX917" s="75"/>
      <c r="BY917" s="75"/>
      <c r="BZ917" s="75"/>
      <c r="CA917" s="75"/>
      <c r="CB917" s="75"/>
      <c r="CC917" s="75"/>
      <c r="CD917" s="75"/>
      <c r="CE917" s="75"/>
      <c r="CF917" s="75"/>
      <c r="CG917" s="75"/>
      <c r="CH917" s="75"/>
      <c r="CI917" s="75"/>
      <c r="CJ917" s="75"/>
      <c r="CK917" s="75"/>
      <c r="CL917" s="75"/>
      <c r="CM917" s="75"/>
      <c r="CN917" s="75"/>
      <c r="CO917" s="75"/>
      <c r="CP917" s="75"/>
      <c r="CQ917" s="75"/>
      <c r="CR917" s="75"/>
    </row>
    <row r="918" spans="1:96" ht="19.149999999999999" customHeight="1">
      <c r="F918" s="1831" t="s">
        <v>253</v>
      </c>
      <c r="G918" s="1832"/>
      <c r="H918" s="1832"/>
      <c r="I918" s="1832"/>
      <c r="J918" s="1832"/>
      <c r="K918" s="1832"/>
      <c r="L918" s="1832"/>
      <c r="M918" s="1644"/>
      <c r="N918" s="1645"/>
      <c r="O918" s="1645"/>
      <c r="P918" s="1645"/>
      <c r="Q918" s="1645"/>
      <c r="R918" s="1645"/>
      <c r="S918" s="1646"/>
      <c r="T918" s="93"/>
      <c r="U918" s="94"/>
      <c r="V918" s="94"/>
      <c r="W918" s="94"/>
      <c r="X918" s="94"/>
      <c r="Y918" s="94"/>
      <c r="Z918" s="369" t="s">
        <v>254</v>
      </c>
      <c r="AA918" s="1659"/>
      <c r="AB918" s="1660"/>
      <c r="AC918" s="1660"/>
      <c r="AD918" s="1660"/>
      <c r="AE918" s="1660"/>
      <c r="AF918" s="1660"/>
      <c r="AG918" s="1661"/>
      <c r="AL918" s="119"/>
      <c r="AM918" s="75"/>
      <c r="AN918" s="75"/>
      <c r="AO918" s="75"/>
      <c r="AP918" s="75"/>
      <c r="AQ918" s="75"/>
      <c r="AR918" s="75"/>
      <c r="AS918" s="75"/>
      <c r="AT918" s="75"/>
      <c r="AU918" s="75"/>
      <c r="AV918" s="75"/>
      <c r="AW918" s="75"/>
      <c r="AX918" s="75"/>
      <c r="AY918" s="75"/>
      <c r="AZ918" s="75"/>
      <c r="BA918" s="75"/>
      <c r="BB918" s="75"/>
      <c r="BC918" s="75"/>
      <c r="BD918" s="75"/>
      <c r="BE918" s="75"/>
      <c r="BF918" s="75"/>
      <c r="BG918" s="75"/>
      <c r="BH918" s="75"/>
      <c r="BI918" s="75"/>
      <c r="BJ918" s="75"/>
      <c r="BK918" s="75"/>
      <c r="BL918" s="75"/>
      <c r="BM918" s="75"/>
      <c r="BN918" s="75"/>
      <c r="BO918" s="75"/>
      <c r="BP918" s="75"/>
      <c r="BQ918" s="75"/>
      <c r="BR918" s="75"/>
      <c r="BS918" s="75"/>
      <c r="BT918" s="75"/>
      <c r="BU918" s="75"/>
      <c r="BV918" s="75"/>
      <c r="BW918" s="75"/>
      <c r="BX918" s="75"/>
      <c r="BY918" s="75"/>
      <c r="BZ918" s="75"/>
      <c r="CA918" s="75"/>
      <c r="CB918" s="75"/>
      <c r="CC918" s="75"/>
      <c r="CD918" s="75"/>
      <c r="CE918" s="75"/>
      <c r="CF918" s="75"/>
      <c r="CG918" s="75"/>
      <c r="CH918" s="75"/>
      <c r="CI918" s="75"/>
      <c r="CJ918" s="75"/>
      <c r="CK918" s="75"/>
      <c r="CL918" s="75"/>
      <c r="CM918" s="75"/>
      <c r="CN918" s="75"/>
      <c r="CO918" s="75"/>
      <c r="CP918" s="75"/>
      <c r="CQ918" s="75"/>
      <c r="CR918" s="75"/>
    </row>
    <row r="919" spans="1:96" ht="15" customHeight="1">
      <c r="AL919" s="119"/>
      <c r="AM919" s="75"/>
      <c r="AN919" s="75"/>
      <c r="AO919" s="75"/>
      <c r="AP919" s="75"/>
      <c r="AQ919" s="75"/>
      <c r="AR919" s="75"/>
      <c r="AS919" s="75"/>
      <c r="AT919" s="75"/>
      <c r="AU919" s="75"/>
      <c r="AV919" s="75"/>
      <c r="AW919" s="75"/>
      <c r="AX919" s="75"/>
      <c r="AY919" s="75"/>
      <c r="AZ919" s="75"/>
      <c r="BA919" s="75"/>
      <c r="BB919" s="75"/>
      <c r="BC919" s="75"/>
      <c r="BD919" s="75"/>
      <c r="BE919" s="75"/>
      <c r="BF919" s="75"/>
      <c r="BG919" s="75"/>
      <c r="BH919" s="75"/>
      <c r="BI919" s="75"/>
      <c r="BJ919" s="75"/>
      <c r="BK919" s="75"/>
      <c r="BL919" s="75"/>
      <c r="BM919" s="75"/>
      <c r="BN919" s="75"/>
      <c r="BO919" s="75"/>
      <c r="BP919" s="75"/>
      <c r="BQ919" s="75"/>
      <c r="BR919" s="75"/>
      <c r="BS919" s="75"/>
      <c r="BT919" s="75"/>
      <c r="BU919" s="75"/>
      <c r="BV919" s="75"/>
      <c r="BW919" s="75"/>
      <c r="BX919" s="75"/>
      <c r="BY919" s="75"/>
      <c r="BZ919" s="75"/>
      <c r="CA919" s="75"/>
      <c r="CB919" s="75"/>
      <c r="CC919" s="75"/>
      <c r="CD919" s="75"/>
      <c r="CE919" s="75"/>
      <c r="CF919" s="75"/>
      <c r="CG919" s="75"/>
      <c r="CH919" s="75"/>
      <c r="CI919" s="75"/>
      <c r="CJ919" s="75"/>
      <c r="CK919" s="75"/>
      <c r="CL919" s="75"/>
      <c r="CM919" s="75"/>
      <c r="CN919" s="75"/>
      <c r="CO919" s="75"/>
      <c r="CP919" s="75"/>
      <c r="CQ919" s="75"/>
      <c r="CR919" s="75"/>
    </row>
    <row r="920" spans="1:96" ht="15" customHeight="1">
      <c r="AM920" s="75"/>
      <c r="AN920" s="75"/>
      <c r="AO920" s="75"/>
      <c r="AP920" s="75"/>
      <c r="AQ920" s="75"/>
      <c r="AR920" s="75"/>
      <c r="AS920" s="75"/>
      <c r="AT920" s="75"/>
      <c r="AU920" s="75"/>
      <c r="AV920" s="75"/>
      <c r="AW920" s="75"/>
      <c r="AX920" s="75"/>
      <c r="AY920" s="75"/>
      <c r="AZ920" s="75"/>
      <c r="BA920" s="75"/>
      <c r="BB920" s="75"/>
      <c r="BC920" s="75"/>
      <c r="BD920" s="75"/>
      <c r="BE920" s="75"/>
      <c r="BF920" s="75"/>
      <c r="BG920" s="75"/>
      <c r="BH920" s="75"/>
      <c r="BI920" s="75"/>
      <c r="BJ920" s="75"/>
      <c r="BK920" s="75"/>
      <c r="BL920" s="75"/>
      <c r="BM920" s="75"/>
      <c r="BN920" s="75"/>
      <c r="BO920" s="75"/>
      <c r="BP920" s="75"/>
      <c r="BQ920" s="75"/>
      <c r="BR920" s="75"/>
      <c r="BS920" s="75"/>
      <c r="BT920" s="75"/>
      <c r="BU920" s="75"/>
      <c r="BV920" s="75"/>
      <c r="BW920" s="75"/>
      <c r="BX920" s="75"/>
      <c r="BY920" s="75"/>
      <c r="BZ920" s="75"/>
      <c r="CA920" s="75"/>
      <c r="CB920" s="75"/>
      <c r="CC920" s="75"/>
      <c r="CD920" s="75"/>
      <c r="CE920" s="75"/>
      <c r="CF920" s="75"/>
      <c r="CG920" s="75"/>
      <c r="CH920" s="75"/>
      <c r="CI920" s="75"/>
      <c r="CJ920" s="75"/>
      <c r="CK920" s="75"/>
      <c r="CL920" s="75"/>
      <c r="CM920" s="75"/>
      <c r="CN920" s="75"/>
      <c r="CO920" s="75"/>
      <c r="CP920" s="75"/>
      <c r="CQ920" s="75"/>
      <c r="CR920" s="75"/>
    </row>
    <row r="921" spans="1:96" ht="12.75" customHeight="1">
      <c r="AM921" s="75"/>
      <c r="AN921" s="75"/>
      <c r="AO921" s="75"/>
      <c r="AP921" s="75"/>
      <c r="AQ921" s="75"/>
      <c r="AR921" s="75"/>
      <c r="AS921" s="75"/>
      <c r="AT921" s="75"/>
      <c r="AU921" s="75"/>
      <c r="AV921" s="75"/>
      <c r="AW921" s="75"/>
      <c r="AX921" s="75"/>
      <c r="AY921" s="75"/>
      <c r="AZ921" s="75"/>
      <c r="BA921" s="75"/>
      <c r="BB921" s="75"/>
      <c r="BC921" s="75"/>
      <c r="BD921" s="75"/>
      <c r="BE921" s="75"/>
      <c r="BF921" s="75"/>
      <c r="BG921" s="75"/>
      <c r="BH921" s="75"/>
      <c r="BI921" s="75"/>
      <c r="BJ921" s="75"/>
      <c r="BK921" s="75"/>
      <c r="BL921" s="75"/>
      <c r="BM921" s="75"/>
      <c r="BN921" s="75"/>
      <c r="BO921" s="75"/>
      <c r="BP921" s="75"/>
      <c r="BQ921" s="75"/>
      <c r="BR921" s="75"/>
      <c r="BS921" s="75"/>
      <c r="BT921" s="75"/>
      <c r="BU921" s="75"/>
      <c r="BV921" s="75"/>
      <c r="BW921" s="75"/>
      <c r="BX921" s="75"/>
      <c r="BY921" s="75"/>
      <c r="BZ921" s="75"/>
      <c r="CA921" s="75"/>
      <c r="CB921" s="75"/>
      <c r="CC921" s="75"/>
      <c r="CD921" s="75"/>
      <c r="CE921" s="75"/>
      <c r="CF921" s="75"/>
      <c r="CG921" s="75"/>
      <c r="CH921" s="75"/>
      <c r="CI921" s="75"/>
      <c r="CJ921" s="75"/>
      <c r="CK921" s="75"/>
      <c r="CL921" s="75"/>
      <c r="CM921" s="75"/>
      <c r="CN921" s="75"/>
      <c r="CO921" s="75"/>
      <c r="CP921" s="75"/>
      <c r="CQ921" s="75"/>
      <c r="CR921" s="75"/>
    </row>
    <row r="922" spans="1:96" ht="12.75" customHeight="1">
      <c r="A922" s="1689" t="s">
        <v>141</v>
      </c>
      <c r="B922" s="1689"/>
      <c r="C922" s="1689"/>
      <c r="D922" s="1689"/>
      <c r="E922" s="1689"/>
      <c r="F922" s="1689"/>
      <c r="G922" s="1689"/>
      <c r="H922" s="1689"/>
      <c r="I922" s="1689"/>
      <c r="J922" s="1689"/>
      <c r="K922" s="1689"/>
      <c r="L922" s="1689"/>
      <c r="M922" s="1689"/>
      <c r="N922" s="1689"/>
      <c r="O922" s="1689"/>
      <c r="P922" s="1689"/>
      <c r="Q922" s="1689"/>
      <c r="R922" s="1689"/>
      <c r="S922" s="1689"/>
      <c r="T922" s="1689"/>
      <c r="U922" s="1689"/>
      <c r="V922" s="1689"/>
      <c r="W922" s="1689"/>
      <c r="X922" s="1689"/>
      <c r="Y922" s="1689"/>
      <c r="Z922" s="1689"/>
      <c r="AA922" s="1689"/>
      <c r="AB922" s="1689"/>
      <c r="AC922" s="1689"/>
      <c r="AD922" s="1689"/>
      <c r="AE922" s="1689"/>
      <c r="AF922" s="1689"/>
      <c r="AG922" s="1689"/>
      <c r="AH922" s="1689"/>
      <c r="AI922" s="1689"/>
      <c r="AJ922" s="1689"/>
      <c r="AK922" s="1689"/>
      <c r="AL922" s="1689"/>
      <c r="AM922" s="75"/>
      <c r="AN922" s="75"/>
      <c r="AO922" s="75"/>
      <c r="AP922" s="75"/>
      <c r="AQ922" s="75"/>
      <c r="AR922" s="75"/>
      <c r="AS922" s="75"/>
      <c r="AT922" s="75"/>
      <c r="AU922" s="75"/>
      <c r="AV922" s="75"/>
      <c r="AW922" s="75"/>
      <c r="AX922" s="75"/>
      <c r="AY922" s="75"/>
      <c r="AZ922" s="75"/>
      <c r="BA922" s="75"/>
      <c r="BB922" s="75"/>
      <c r="BC922" s="75"/>
      <c r="BD922" s="75"/>
      <c r="BE922" s="75"/>
      <c r="BF922" s="75"/>
      <c r="BG922" s="75"/>
      <c r="BH922" s="75"/>
      <c r="BI922" s="75"/>
      <c r="BJ922" s="75"/>
      <c r="BK922" s="75"/>
      <c r="BL922" s="75"/>
      <c r="BM922" s="75"/>
      <c r="BN922" s="75"/>
      <c r="BO922" s="75"/>
      <c r="BP922" s="75"/>
      <c r="BQ922" s="75"/>
      <c r="BR922" s="75"/>
      <c r="BS922" s="75"/>
      <c r="BT922" s="75"/>
      <c r="BU922" s="75"/>
      <c r="BV922" s="75"/>
      <c r="BW922" s="75"/>
      <c r="BX922" s="75"/>
      <c r="BY922" s="75"/>
      <c r="BZ922" s="75"/>
      <c r="CA922" s="75"/>
      <c r="CB922" s="75"/>
      <c r="CC922" s="75"/>
      <c r="CD922" s="75"/>
      <c r="CE922" s="75"/>
      <c r="CF922" s="75"/>
      <c r="CG922" s="75"/>
      <c r="CH922" s="75"/>
      <c r="CI922" s="75"/>
      <c r="CJ922" s="75"/>
      <c r="CK922" s="75"/>
      <c r="CL922" s="75"/>
      <c r="CM922" s="75"/>
      <c r="CN922" s="75"/>
      <c r="CO922" s="75"/>
      <c r="CP922" s="75"/>
      <c r="CQ922" s="75"/>
      <c r="CR922" s="75"/>
    </row>
    <row r="923" spans="1:96" ht="12.75" customHeight="1">
      <c r="A923" s="1689"/>
      <c r="B923" s="1689"/>
      <c r="C923" s="1689"/>
      <c r="D923" s="1689"/>
      <c r="E923" s="1689"/>
      <c r="F923" s="1689"/>
      <c r="G923" s="1689"/>
      <c r="H923" s="1689"/>
      <c r="I923" s="1689"/>
      <c r="J923" s="1689"/>
      <c r="K923" s="1689"/>
      <c r="L923" s="1689"/>
      <c r="M923" s="1689"/>
      <c r="N923" s="1689"/>
      <c r="O923" s="1689"/>
      <c r="P923" s="1689"/>
      <c r="Q923" s="1689"/>
      <c r="R923" s="1689"/>
      <c r="S923" s="1689"/>
      <c r="T923" s="1689"/>
      <c r="U923" s="1689"/>
      <c r="V923" s="1689"/>
      <c r="W923" s="1689"/>
      <c r="X923" s="1689"/>
      <c r="Y923" s="1689"/>
      <c r="Z923" s="1689"/>
      <c r="AA923" s="1689"/>
      <c r="AB923" s="1689"/>
      <c r="AC923" s="1689"/>
      <c r="AD923" s="1689"/>
      <c r="AE923" s="1689"/>
      <c r="AF923" s="1689"/>
      <c r="AG923" s="1689"/>
      <c r="AH923" s="1689"/>
      <c r="AI923" s="1689"/>
      <c r="AJ923" s="1689"/>
      <c r="AK923" s="1689"/>
      <c r="AL923" s="1689"/>
      <c r="AM923" s="75"/>
      <c r="AN923" s="75"/>
      <c r="AO923" s="75"/>
      <c r="AP923" s="75"/>
      <c r="AQ923" s="75"/>
      <c r="AR923" s="75"/>
      <c r="AS923" s="75"/>
      <c r="AT923" s="75"/>
      <c r="AU923" s="75"/>
      <c r="AV923" s="75"/>
      <c r="AW923" s="75"/>
      <c r="AX923" s="75"/>
      <c r="AY923" s="75"/>
      <c r="AZ923" s="75"/>
      <c r="BA923" s="75"/>
      <c r="BB923" s="75"/>
      <c r="BC923" s="75"/>
      <c r="BD923" s="75"/>
      <c r="BE923" s="75"/>
      <c r="BF923" s="75"/>
      <c r="BG923" s="75"/>
      <c r="BH923" s="75"/>
      <c r="BI923" s="75"/>
      <c r="BJ923" s="75"/>
      <c r="BK923" s="75"/>
      <c r="BL923" s="75"/>
      <c r="BM923" s="75"/>
      <c r="BN923" s="75"/>
      <c r="BO923" s="75"/>
      <c r="BP923" s="75"/>
      <c r="BQ923" s="75"/>
      <c r="BR923" s="75"/>
      <c r="BS923" s="75"/>
      <c r="BT923" s="75"/>
      <c r="BU923" s="75"/>
      <c r="BV923" s="75"/>
      <c r="BW923" s="75"/>
      <c r="BX923" s="75"/>
      <c r="BY923" s="75"/>
      <c r="BZ923" s="75"/>
      <c r="CA923" s="75"/>
      <c r="CB923" s="75"/>
      <c r="CC923" s="75"/>
      <c r="CD923" s="75"/>
      <c r="CE923" s="75"/>
      <c r="CF923" s="75"/>
      <c r="CG923" s="75"/>
      <c r="CH923" s="75"/>
      <c r="CI923" s="75"/>
      <c r="CJ923" s="75"/>
      <c r="CK923" s="75"/>
      <c r="CL923" s="75"/>
      <c r="CM923" s="75"/>
      <c r="CN923" s="75"/>
      <c r="CO923" s="75"/>
      <c r="CP923" s="75"/>
      <c r="CQ923" s="75"/>
      <c r="CR923" s="75"/>
    </row>
    <row r="924" spans="1:96" ht="12.75" customHeight="1">
      <c r="A924" s="62"/>
      <c r="B924" s="65"/>
      <c r="C924" s="65"/>
      <c r="D924" s="35"/>
      <c r="E924" s="35"/>
      <c r="F924" s="35"/>
      <c r="G924" s="3"/>
      <c r="H924" s="35"/>
      <c r="I924" s="65"/>
      <c r="J924" s="65"/>
      <c r="K924" s="65"/>
      <c r="L924" s="65"/>
      <c r="M924" s="65"/>
      <c r="N924" s="65"/>
      <c r="O924" s="65"/>
      <c r="P924" s="65"/>
      <c r="Q924" s="65"/>
      <c r="R924" s="65"/>
      <c r="S924" s="65"/>
      <c r="T924" s="65"/>
      <c r="U924" s="65"/>
      <c r="V924" s="65"/>
      <c r="W924" s="65"/>
      <c r="X924" s="65"/>
      <c r="Y924" s="65"/>
      <c r="Z924" s="65"/>
      <c r="AA924" s="65"/>
      <c r="AB924" s="65"/>
      <c r="AC924" s="65"/>
      <c r="AD924" s="65"/>
      <c r="AE924" s="65"/>
      <c r="AF924" s="65"/>
      <c r="AG924" s="65"/>
      <c r="AH924" s="65"/>
      <c r="AI924" s="65"/>
      <c r="AJ924" s="65"/>
      <c r="AK924" s="65"/>
      <c r="AM924" s="75"/>
      <c r="AN924" s="75"/>
      <c r="AO924" s="75"/>
      <c r="AP924" s="75"/>
      <c r="AQ924" s="75"/>
      <c r="AR924" s="75"/>
      <c r="AS924" s="75"/>
      <c r="AT924" s="75"/>
      <c r="AU924" s="75"/>
      <c r="AV924" s="75"/>
      <c r="AW924" s="75"/>
      <c r="AX924" s="75"/>
      <c r="AY924" s="75"/>
      <c r="AZ924" s="75"/>
      <c r="BA924" s="75"/>
      <c r="BB924" s="75"/>
      <c r="BC924" s="75"/>
      <c r="BD924" s="75"/>
      <c r="BE924" s="75"/>
      <c r="BF924" s="75"/>
      <c r="BG924" s="75"/>
      <c r="BH924" s="75"/>
      <c r="BI924" s="75"/>
      <c r="BJ924" s="75"/>
      <c r="BK924" s="75"/>
      <c r="BL924" s="75"/>
      <c r="BM924" s="75"/>
      <c r="BN924" s="75"/>
      <c r="BO924" s="75"/>
      <c r="BP924" s="75"/>
      <c r="BQ924" s="75"/>
      <c r="BR924" s="75"/>
      <c r="BS924" s="75"/>
      <c r="BT924" s="75"/>
      <c r="BU924" s="75"/>
      <c r="BV924" s="75"/>
      <c r="BW924" s="75"/>
      <c r="BX924" s="75"/>
      <c r="BY924" s="75"/>
      <c r="BZ924" s="75"/>
      <c r="CA924" s="75"/>
      <c r="CB924" s="75"/>
      <c r="CC924" s="75"/>
      <c r="CD924" s="75"/>
      <c r="CE924" s="75"/>
      <c r="CF924" s="75"/>
      <c r="CG924" s="75"/>
      <c r="CH924" s="75"/>
      <c r="CI924" s="75"/>
      <c r="CJ924" s="75"/>
      <c r="CK924" s="75"/>
      <c r="CL924" s="75"/>
      <c r="CM924" s="75"/>
      <c r="CN924" s="75"/>
      <c r="CO924" s="75"/>
      <c r="CP924" s="75"/>
      <c r="CQ924" s="75"/>
      <c r="CR924" s="75"/>
    </row>
    <row r="925" spans="1:96" ht="12.75" customHeight="1">
      <c r="A925" s="62" t="s">
        <v>727</v>
      </c>
      <c r="B925" s="35"/>
      <c r="C925" s="62" t="s">
        <v>171</v>
      </c>
      <c r="D925" s="35"/>
      <c r="E925" s="35"/>
      <c r="F925" s="35"/>
      <c r="G925" s="3"/>
      <c r="H925" s="35"/>
      <c r="I925" s="65"/>
      <c r="J925" s="65"/>
      <c r="K925" s="65"/>
      <c r="L925" s="65"/>
      <c r="M925" s="65"/>
      <c r="N925" s="65"/>
      <c r="O925" s="65"/>
      <c r="P925" s="65"/>
      <c r="Q925" s="65"/>
      <c r="R925" s="65"/>
      <c r="S925" s="65"/>
      <c r="T925" s="65"/>
      <c r="U925" s="65"/>
      <c r="V925" s="65"/>
      <c r="W925" s="65"/>
      <c r="X925" s="65"/>
      <c r="Y925" s="65"/>
      <c r="Z925" s="65"/>
      <c r="AA925" s="65"/>
      <c r="AB925" s="65"/>
      <c r="AC925" s="65"/>
      <c r="AD925" s="65"/>
      <c r="AE925" s="65"/>
      <c r="AF925" s="65"/>
      <c r="AG925" s="65"/>
      <c r="AH925" s="65"/>
      <c r="AI925" s="65"/>
      <c r="AJ925" s="65"/>
      <c r="AK925" s="65"/>
      <c r="AL925" s="119"/>
      <c r="AM925" s="75"/>
      <c r="AN925" s="75"/>
      <c r="AO925" s="75"/>
      <c r="AP925" s="75"/>
      <c r="AQ925" s="75"/>
      <c r="AR925" s="75"/>
      <c r="AS925" s="75"/>
      <c r="AT925" s="75"/>
      <c r="AU925" s="75"/>
      <c r="AV925" s="75"/>
      <c r="AW925" s="75"/>
      <c r="AX925" s="75"/>
      <c r="AY925" s="75"/>
      <c r="AZ925" s="75"/>
      <c r="BA925" s="75"/>
      <c r="BB925" s="75"/>
      <c r="BC925" s="75"/>
      <c r="BD925" s="75"/>
      <c r="BE925" s="75"/>
      <c r="BF925" s="75"/>
      <c r="BG925" s="75"/>
      <c r="BH925" s="75"/>
      <c r="BI925" s="75"/>
      <c r="BJ925" s="75"/>
      <c r="BK925" s="75"/>
      <c r="BL925" s="75"/>
      <c r="BM925" s="75"/>
      <c r="BN925" s="75"/>
      <c r="BO925" s="75"/>
      <c r="BP925" s="75"/>
      <c r="BQ925" s="75"/>
      <c r="BR925" s="75"/>
      <c r="BS925" s="75"/>
      <c r="BT925" s="75"/>
      <c r="BU925" s="75"/>
      <c r="BV925" s="75"/>
      <c r="BW925" s="75"/>
      <c r="BX925" s="75"/>
      <c r="BY925" s="75"/>
      <c r="BZ925" s="75"/>
      <c r="CA925" s="75"/>
      <c r="CB925" s="75"/>
      <c r="CC925" s="75"/>
      <c r="CD925" s="75"/>
      <c r="CE925" s="75"/>
      <c r="CF925" s="75"/>
      <c r="CG925" s="75"/>
      <c r="CH925" s="75"/>
      <c r="CI925" s="75"/>
      <c r="CJ925" s="75"/>
      <c r="CK925" s="75"/>
      <c r="CL925" s="75"/>
      <c r="CM925" s="75"/>
      <c r="CN925" s="75"/>
      <c r="CO925" s="75"/>
      <c r="CP925" s="75"/>
      <c r="CQ925" s="75"/>
      <c r="CR925" s="75"/>
    </row>
    <row r="926" spans="1:96" ht="12.75" customHeight="1">
      <c r="A926" s="65"/>
      <c r="B926" s="35"/>
      <c r="C926" s="62"/>
      <c r="D926" s="35"/>
      <c r="E926" s="35"/>
      <c r="F926" s="35"/>
      <c r="G926" s="3"/>
      <c r="H926" s="35"/>
      <c r="I926" s="65"/>
      <c r="J926" s="65"/>
      <c r="K926" s="65"/>
      <c r="L926" s="65"/>
      <c r="M926" s="65"/>
      <c r="N926" s="65"/>
      <c r="O926" s="65"/>
      <c r="P926" s="65"/>
      <c r="Q926" s="65"/>
      <c r="R926" s="65"/>
      <c r="S926" s="65"/>
      <c r="T926" s="65"/>
      <c r="U926" s="65"/>
      <c r="V926" s="65"/>
      <c r="W926" s="65"/>
      <c r="X926" s="65"/>
      <c r="Y926" s="65"/>
      <c r="Z926" s="65"/>
      <c r="AA926" s="65"/>
      <c r="AB926" s="65"/>
      <c r="AC926" s="65"/>
      <c r="AD926" s="65"/>
      <c r="AE926" s="65"/>
      <c r="AF926" s="65"/>
      <c r="AG926" s="65"/>
      <c r="AH926" s="65"/>
      <c r="AI926" s="65"/>
      <c r="AJ926" s="65"/>
      <c r="AK926" s="15"/>
      <c r="AL926" s="119"/>
      <c r="AM926" s="75"/>
      <c r="AN926" s="75"/>
      <c r="AO926" s="75"/>
      <c r="AP926" s="75"/>
      <c r="AQ926" s="75"/>
      <c r="AR926" s="75"/>
      <c r="AS926" s="75"/>
      <c r="AT926" s="75"/>
      <c r="AU926" s="75"/>
      <c r="AV926" s="75"/>
      <c r="AW926" s="75"/>
      <c r="AX926" s="75"/>
      <c r="AY926" s="75"/>
      <c r="AZ926" s="75"/>
      <c r="BA926" s="75"/>
      <c r="BB926" s="75"/>
      <c r="BC926" s="75"/>
      <c r="BD926" s="75"/>
      <c r="BE926" s="75"/>
      <c r="BF926" s="75"/>
      <c r="BG926" s="75"/>
      <c r="BH926" s="75"/>
      <c r="BI926" s="75"/>
      <c r="BJ926" s="75"/>
      <c r="BK926" s="75"/>
      <c r="BL926" s="75"/>
      <c r="BM926" s="75"/>
      <c r="BN926" s="75"/>
      <c r="BO926" s="75"/>
      <c r="BP926" s="75"/>
      <c r="BQ926" s="75"/>
      <c r="BR926" s="75"/>
      <c r="BS926" s="75"/>
      <c r="BT926" s="75"/>
      <c r="BU926" s="75"/>
      <c r="BV926" s="75"/>
      <c r="BW926" s="75"/>
      <c r="BX926" s="75"/>
      <c r="BY926" s="75"/>
      <c r="BZ926" s="75"/>
      <c r="CA926" s="75"/>
      <c r="CB926" s="75"/>
      <c r="CC926" s="75"/>
      <c r="CD926" s="75"/>
      <c r="CE926" s="75"/>
      <c r="CF926" s="75"/>
      <c r="CG926" s="75"/>
      <c r="CH926" s="75"/>
      <c r="CI926" s="75"/>
      <c r="CJ926" s="75"/>
      <c r="CK926" s="75"/>
      <c r="CL926" s="75"/>
      <c r="CM926" s="75"/>
      <c r="CN926" s="75"/>
      <c r="CO926" s="75"/>
      <c r="CP926" s="75"/>
      <c r="CQ926" s="75"/>
      <c r="CR926" s="75"/>
    </row>
    <row r="927" spans="1:96" ht="12.75" customHeight="1">
      <c r="A927" s="65"/>
      <c r="B927" s="1641" t="s">
        <v>479</v>
      </c>
      <c r="C927" s="1642"/>
      <c r="D927" s="1642"/>
      <c r="E927" s="1642"/>
      <c r="F927" s="1642"/>
      <c r="G927" s="1642"/>
      <c r="H927" s="1642"/>
      <c r="I927" s="1642"/>
      <c r="J927" s="1642"/>
      <c r="K927" s="1643"/>
      <c r="L927" s="1641" t="s">
        <v>480</v>
      </c>
      <c r="M927" s="1642"/>
      <c r="N927" s="1642"/>
      <c r="O927" s="1642"/>
      <c r="P927" s="1642"/>
      <c r="Q927" s="1642"/>
      <c r="R927" s="1642"/>
      <c r="S927" s="1642"/>
      <c r="T927" s="1642"/>
      <c r="U927" s="1643"/>
      <c r="V927" s="1725" t="s">
        <v>481</v>
      </c>
      <c r="W927" s="1725"/>
      <c r="X927" s="1725"/>
      <c r="Y927" s="1725"/>
      <c r="Z927" s="1725"/>
      <c r="AA927" s="1725"/>
      <c r="AB927" s="1725"/>
      <c r="AC927" s="1725"/>
      <c r="AD927" s="1641" t="s">
        <v>482</v>
      </c>
      <c r="AE927" s="1642"/>
      <c r="AF927" s="1642"/>
      <c r="AG927" s="1642"/>
      <c r="AH927" s="1642"/>
      <c r="AI927" s="1642"/>
      <c r="AJ927" s="1642"/>
      <c r="AK927" s="1711"/>
      <c r="AL927" s="507"/>
      <c r="AM927" s="75"/>
      <c r="AN927" s="75"/>
      <c r="AO927" s="75"/>
      <c r="AP927" s="75"/>
      <c r="AQ927" s="75"/>
      <c r="AR927" s="75"/>
      <c r="AS927" s="75"/>
      <c r="AT927" s="75"/>
      <c r="AU927" s="75"/>
      <c r="AV927" s="75"/>
      <c r="AW927" s="75"/>
      <c r="AX927" s="75"/>
      <c r="AY927" s="75"/>
      <c r="AZ927" s="75"/>
      <c r="BA927" s="75"/>
      <c r="BB927" s="75"/>
      <c r="BC927" s="75"/>
      <c r="BD927" s="75"/>
      <c r="BE927" s="75"/>
      <c r="BF927" s="75"/>
      <c r="BG927" s="75"/>
      <c r="BH927" s="75"/>
      <c r="BI927" s="75"/>
      <c r="BJ927" s="75"/>
      <c r="BK927" s="75"/>
      <c r="BL927" s="75"/>
      <c r="BM927" s="75"/>
      <c r="BN927" s="75"/>
      <c r="BO927" s="75"/>
      <c r="BP927" s="75"/>
      <c r="BQ927" s="75"/>
      <c r="BR927" s="75"/>
      <c r="BS927" s="75"/>
      <c r="BT927" s="75"/>
      <c r="BU927" s="75"/>
      <c r="BV927" s="75"/>
      <c r="BW927" s="75"/>
      <c r="BX927" s="75"/>
      <c r="BY927" s="75"/>
      <c r="BZ927" s="75"/>
      <c r="CA927" s="75"/>
      <c r="CB927" s="75"/>
      <c r="CC927" s="75"/>
      <c r="CD927" s="75"/>
      <c r="CE927" s="75"/>
      <c r="CF927" s="75"/>
      <c r="CG927" s="75"/>
      <c r="CH927" s="75"/>
      <c r="CI927" s="75"/>
      <c r="CJ927" s="75"/>
      <c r="CK927" s="75"/>
      <c r="CL927" s="75"/>
      <c r="CM927" s="75"/>
      <c r="CN927" s="75"/>
      <c r="CO927" s="75"/>
      <c r="CP927" s="75"/>
      <c r="CQ927" s="75"/>
      <c r="CR927" s="75"/>
    </row>
    <row r="928" spans="1:96" ht="12.75" customHeight="1">
      <c r="A928" s="65"/>
      <c r="B928" s="1686" t="s">
        <v>474</v>
      </c>
      <c r="C928" s="1687"/>
      <c r="D928" s="1687"/>
      <c r="E928" s="1687"/>
      <c r="F928" s="1687"/>
      <c r="G928" s="1687"/>
      <c r="H928" s="1687"/>
      <c r="I928" s="1687"/>
      <c r="J928" s="1687"/>
      <c r="K928" s="1688"/>
      <c r="L928" s="1673">
        <f>IF(ISNA(IF($BA$803="4%",(INDEX($BC$817:$BG$874,MATCH($BO$803,$BB$817:$BB$874,0),MATCH(B928,$BC$815:$BG$815,0))),(INDEX($BJ$817:$BN$874,MATCH($BO$803,$BI$817:$BI$874,0),MATCH(B928,$BJ$815:$BN$815,0))))),0,IF($BA$803="4%",(INDEX($BC$817:$BG$874,MATCH($BO$803,$BB$817:$BB$874,0),MATCH(B928,$BC$815:$BG$815,0))),(INDEX($BJ$817:$BN$874,MATCH($BO$803,$BI$817:$BI$874,0),MATCH(B928,$BJ$815:$BN$815,0)))))</f>
        <v>230655</v>
      </c>
      <c r="M928" s="1674"/>
      <c r="N928" s="1674"/>
      <c r="O928" s="1674"/>
      <c r="P928" s="1674"/>
      <c r="Q928" s="1674"/>
      <c r="R928" s="1674"/>
      <c r="S928" s="1674"/>
      <c r="T928" s="1674"/>
      <c r="U928" s="1675"/>
      <c r="V928" s="1685">
        <f>BA637</f>
        <v>0</v>
      </c>
      <c r="W928" s="1685"/>
      <c r="X928" s="1685"/>
      <c r="Y928" s="1685"/>
      <c r="Z928" s="1685"/>
      <c r="AA928" s="1685"/>
      <c r="AB928" s="1685"/>
      <c r="AC928" s="1685"/>
      <c r="AD928" s="1680">
        <f>IF(ISERROR((L928*V928)),0,(L928*V928))</f>
        <v>0</v>
      </c>
      <c r="AE928" s="1681"/>
      <c r="AF928" s="1681"/>
      <c r="AG928" s="1681"/>
      <c r="AH928" s="1681"/>
      <c r="AI928" s="1681"/>
      <c r="AJ928" s="1681"/>
      <c r="AK928" s="1682"/>
      <c r="AL928" s="509"/>
      <c r="AM928" s="75"/>
      <c r="AN928" s="75"/>
      <c r="AO928" s="75"/>
      <c r="AP928" s="75"/>
      <c r="AQ928" s="75"/>
      <c r="AR928" s="75"/>
      <c r="AS928" s="75"/>
      <c r="AT928" s="75"/>
      <c r="AU928" s="75"/>
      <c r="AV928" s="75"/>
      <c r="AW928" s="75"/>
      <c r="AX928" s="75"/>
      <c r="AY928" s="75"/>
      <c r="AZ928" s="75"/>
      <c r="BA928" s="75"/>
      <c r="BB928" s="75"/>
      <c r="BC928" s="75"/>
      <c r="BD928" s="75"/>
      <c r="BE928" s="75"/>
      <c r="BF928" s="75"/>
      <c r="BG928" s="75"/>
      <c r="BH928" s="75"/>
      <c r="BI928" s="75"/>
      <c r="BJ928" s="75"/>
      <c r="BK928" s="75"/>
      <c r="BL928" s="75"/>
      <c r="BM928" s="75"/>
      <c r="BN928" s="75"/>
      <c r="BO928" s="75"/>
      <c r="BP928" s="75"/>
      <c r="BQ928" s="75"/>
      <c r="BR928" s="75"/>
      <c r="BS928" s="75"/>
      <c r="BT928" s="75"/>
      <c r="BU928" s="75"/>
      <c r="BV928" s="75"/>
      <c r="BW928" s="75"/>
      <c r="BX928" s="75"/>
      <c r="BY928" s="75"/>
      <c r="BZ928" s="75"/>
      <c r="CA928" s="75"/>
      <c r="CB928" s="75"/>
      <c r="CC928" s="75"/>
      <c r="CD928" s="75"/>
      <c r="CE928" s="75"/>
      <c r="CF928" s="75"/>
      <c r="CG928" s="75"/>
      <c r="CH928" s="75"/>
      <c r="CI928" s="75"/>
      <c r="CJ928" s="75"/>
      <c r="CK928" s="75"/>
      <c r="CL928" s="75"/>
      <c r="CM928" s="75"/>
      <c r="CN928" s="75"/>
      <c r="CO928" s="75"/>
      <c r="CP928" s="75"/>
      <c r="CQ928" s="75"/>
      <c r="CR928" s="75"/>
    </row>
    <row r="929" spans="1:96" ht="12.75" customHeight="1">
      <c r="A929" s="65"/>
      <c r="B929" s="1686" t="s">
        <v>497</v>
      </c>
      <c r="C929" s="1687"/>
      <c r="D929" s="1687"/>
      <c r="E929" s="1687"/>
      <c r="F929" s="1687"/>
      <c r="G929" s="1687"/>
      <c r="H929" s="1687"/>
      <c r="I929" s="1687"/>
      <c r="J929" s="1687"/>
      <c r="K929" s="1688"/>
      <c r="L929" s="1673">
        <f>IF(ISNA(IF($BA$803="4%",(INDEX($BC$817:$BG$874,MATCH($BO$803,$BB$817:$BB$874,0),MATCH(B929,$BC$815:$BG$815,0))),(INDEX($BJ$817:$BN$874,MATCH($BO$803,$BI$817:$BI$874,0),MATCH(B929,$BJ$815:$BN$815,0))))),0,IF($BA$803="4%",(INDEX($BC$817:$BG$874,MATCH($BO$803,$BB$817:$BB$874,0),MATCH(B929,$BC$815:$BG$815,0))),(INDEX($BJ$817:$BN$874,MATCH($BO$803,$BI$817:$BI$874,0),MATCH(B929,$BJ$815:$BN$815,0)))))</f>
        <v>265943</v>
      </c>
      <c r="M929" s="1674"/>
      <c r="N929" s="1674"/>
      <c r="O929" s="1674"/>
      <c r="P929" s="1674"/>
      <c r="Q929" s="1674"/>
      <c r="R929" s="1674"/>
      <c r="S929" s="1674"/>
      <c r="T929" s="1674"/>
      <c r="U929" s="1675"/>
      <c r="V929" s="1685">
        <f>BF637</f>
        <v>0</v>
      </c>
      <c r="W929" s="1685"/>
      <c r="X929" s="1685"/>
      <c r="Y929" s="1685"/>
      <c r="Z929" s="1685"/>
      <c r="AA929" s="1685"/>
      <c r="AB929" s="1685"/>
      <c r="AC929" s="1685"/>
      <c r="AD929" s="1680">
        <f>IF(ISERROR((L929*V929)),0,(L929*V929))</f>
        <v>0</v>
      </c>
      <c r="AE929" s="1681"/>
      <c r="AF929" s="1681"/>
      <c r="AG929" s="1681"/>
      <c r="AH929" s="1681"/>
      <c r="AI929" s="1681"/>
      <c r="AJ929" s="1681"/>
      <c r="AK929" s="1681"/>
      <c r="AL929" s="508"/>
      <c r="AM929" s="75"/>
      <c r="AN929" s="587">
        <f>IF(A989="Yes",0.05,0)</f>
        <v>0</v>
      </c>
      <c r="AO929" s="75"/>
      <c r="AP929" s="75"/>
      <c r="AQ929" s="75"/>
      <c r="AR929" s="75"/>
      <c r="AS929" s="75"/>
      <c r="AT929" s="75"/>
      <c r="AU929" s="75"/>
      <c r="AV929" s="75"/>
      <c r="AW929" s="75"/>
      <c r="AX929" s="75"/>
      <c r="AY929" s="75"/>
      <c r="AZ929" s="75"/>
      <c r="BA929" s="75"/>
      <c r="BB929" s="75"/>
      <c r="BC929" s="75"/>
      <c r="BD929" s="75"/>
      <c r="BE929" s="75"/>
      <c r="BF929" s="75"/>
      <c r="BG929" s="75"/>
      <c r="BH929" s="75"/>
      <c r="BI929" s="75"/>
      <c r="BJ929" s="75"/>
      <c r="BK929" s="75"/>
      <c r="BL929" s="75"/>
      <c r="BM929" s="75"/>
      <c r="BN929" s="75"/>
      <c r="BO929" s="75"/>
      <c r="BP929" s="75"/>
      <c r="BQ929" s="75"/>
      <c r="BR929" s="75"/>
      <c r="BS929" s="75"/>
      <c r="BT929" s="75"/>
      <c r="BU929" s="75"/>
      <c r="BV929" s="75"/>
      <c r="BW929" s="75"/>
      <c r="BX929" s="75"/>
      <c r="BY929" s="75"/>
      <c r="BZ929" s="75"/>
      <c r="CA929" s="75"/>
      <c r="CB929" s="75"/>
      <c r="CC929" s="75"/>
      <c r="CD929" s="75"/>
      <c r="CE929" s="75"/>
      <c r="CF929" s="75"/>
      <c r="CG929" s="75"/>
      <c r="CH929" s="75"/>
      <c r="CI929" s="75"/>
      <c r="CJ929" s="75"/>
      <c r="CK929" s="75"/>
      <c r="CL929" s="75"/>
      <c r="CM929" s="75"/>
      <c r="CN929" s="75"/>
      <c r="CO929" s="75"/>
      <c r="CP929" s="75"/>
      <c r="CQ929" s="75"/>
      <c r="CR929" s="75"/>
    </row>
    <row r="930" spans="1:96" ht="12.75" customHeight="1">
      <c r="A930" s="65"/>
      <c r="B930" s="1686" t="s">
        <v>861</v>
      </c>
      <c r="C930" s="1687"/>
      <c r="D930" s="1687"/>
      <c r="E930" s="1687"/>
      <c r="F930" s="1687"/>
      <c r="G930" s="1687"/>
      <c r="H930" s="1687"/>
      <c r="I930" s="1687"/>
      <c r="J930" s="1687"/>
      <c r="K930" s="1688"/>
      <c r="L930" s="1673">
        <f>IF(ISNA(IF($BA$803="4%",(INDEX($BC$817:$BG$874,MATCH($BO$803,$BB$817:$BB$874,0),MATCH(B930,$BC$815:$BG$815,0))),(INDEX($BJ$817:$BN$874,MATCH($BO$803,$BI$817:$BI$874,0),MATCH(B930,$BJ$815:$BN$815,0))))),0,IF($BA$803="4%",(INDEX($BC$817:$BG$874,MATCH($BO$803,$BB$817:$BB$874,0),MATCH(B930,$BC$815:$BG$815,0))),(INDEX($BJ$817:$BN$874,MATCH($BO$803,$BI$817:$BI$874,0),MATCH(B930,$BJ$815:$BN$815,0)))))</f>
        <v>320800</v>
      </c>
      <c r="M930" s="1674"/>
      <c r="N930" s="1674"/>
      <c r="O930" s="1674"/>
      <c r="P930" s="1674"/>
      <c r="Q930" s="1674"/>
      <c r="R930" s="1674"/>
      <c r="S930" s="1674"/>
      <c r="T930" s="1674"/>
      <c r="U930" s="1675"/>
      <c r="V930" s="1685">
        <f>BK637</f>
        <v>87</v>
      </c>
      <c r="W930" s="1685"/>
      <c r="X930" s="1685"/>
      <c r="Y930" s="1685"/>
      <c r="Z930" s="1685"/>
      <c r="AA930" s="1685"/>
      <c r="AB930" s="1685"/>
      <c r="AC930" s="1685"/>
      <c r="AD930" s="1680">
        <f>IF(ISERROR((L930*V930)),0,(L930*V930))</f>
        <v>27909600</v>
      </c>
      <c r="AE930" s="1681"/>
      <c r="AF930" s="1681"/>
      <c r="AG930" s="1681"/>
      <c r="AH930" s="1681"/>
      <c r="AI930" s="1681"/>
      <c r="AJ930" s="1681"/>
      <c r="AK930" s="1681"/>
      <c r="AL930" s="508"/>
      <c r="AM930" s="75"/>
      <c r="AN930" s="587">
        <f>IF(A995="Yes",0.02,0)</f>
        <v>0</v>
      </c>
      <c r="AO930" s="75"/>
      <c r="AP930" s="75"/>
      <c r="AQ930" s="75"/>
      <c r="AR930" s="75"/>
      <c r="AS930" s="75"/>
      <c r="AT930" s="75"/>
      <c r="AU930" s="75"/>
      <c r="AV930" s="75"/>
      <c r="AW930" s="75"/>
      <c r="AX930" s="75"/>
      <c r="AY930" s="75"/>
      <c r="AZ930" s="75"/>
      <c r="BA930" s="75"/>
      <c r="BB930" s="75"/>
      <c r="BC930" s="75"/>
      <c r="BD930" s="75"/>
      <c r="BE930" s="75"/>
      <c r="BF930" s="75"/>
      <c r="BG930" s="75"/>
      <c r="BH930" s="75"/>
      <c r="BI930" s="75"/>
      <c r="BJ930" s="75"/>
      <c r="BK930" s="75"/>
      <c r="BL930" s="75"/>
      <c r="BM930" s="75"/>
      <c r="BN930" s="75"/>
      <c r="BO930" s="75"/>
      <c r="BP930" s="75"/>
      <c r="BQ930" s="75"/>
      <c r="BR930" s="75"/>
      <c r="BS930" s="75"/>
      <c r="BT930" s="75"/>
      <c r="BU930" s="75"/>
      <c r="BV930" s="75"/>
      <c r="BW930" s="75"/>
      <c r="BX930" s="75"/>
      <c r="BY930" s="75"/>
      <c r="BZ930" s="75"/>
      <c r="CA930" s="75"/>
      <c r="CB930" s="75"/>
      <c r="CC930" s="75"/>
      <c r="CD930" s="75"/>
      <c r="CE930" s="75"/>
      <c r="CF930" s="75"/>
      <c r="CG930" s="75"/>
      <c r="CH930" s="75"/>
      <c r="CI930" s="75"/>
      <c r="CJ930" s="75"/>
      <c r="CK930" s="75"/>
      <c r="CL930" s="75"/>
      <c r="CM930" s="75"/>
      <c r="CN930" s="75"/>
      <c r="CO930" s="75"/>
      <c r="CP930" s="75"/>
      <c r="CQ930" s="75"/>
      <c r="CR930" s="75"/>
    </row>
    <row r="931" spans="1:96" ht="12.75" customHeight="1">
      <c r="A931" s="65"/>
      <c r="B931" s="1686" t="s">
        <v>862</v>
      </c>
      <c r="C931" s="1687"/>
      <c r="D931" s="1687"/>
      <c r="E931" s="1687"/>
      <c r="F931" s="1687"/>
      <c r="G931" s="1687"/>
      <c r="H931" s="1687"/>
      <c r="I931" s="1687"/>
      <c r="J931" s="1687"/>
      <c r="K931" s="1688"/>
      <c r="L931" s="1673">
        <f>IF(ISNA(IF($BA$803="4%",(INDEX($BC$817:$BG$874,MATCH($BO$803,$BB$817:$BB$874,0),MATCH(B931,$BC$815:$BG$815,0))),(INDEX($BJ$817:$BN$874,MATCH($BO$803,$BI$817:$BI$874,0),MATCH(B931,$BJ$815:$BN$815,0))))),0,IF($BA$803="4%",(INDEX($BC$817:$BG$874,MATCH($BO$803,$BB$817:$BB$874,0),MATCH(B931,$BC$815:$BG$815,0))),(INDEX($BJ$817:$BN$874,MATCH($BO$803,$BI$817:$BI$874,0),MATCH(B931,$BJ$815:$BN$815,0)))))</f>
        <v>410624</v>
      </c>
      <c r="M931" s="1674"/>
      <c r="N931" s="1674"/>
      <c r="O931" s="1674"/>
      <c r="P931" s="1674"/>
      <c r="Q931" s="1674"/>
      <c r="R931" s="1674"/>
      <c r="S931" s="1674"/>
      <c r="T931" s="1674"/>
      <c r="U931" s="1675"/>
      <c r="V931" s="1685">
        <f>BP637</f>
        <v>29</v>
      </c>
      <c r="W931" s="1685"/>
      <c r="X931" s="1685"/>
      <c r="Y931" s="1685"/>
      <c r="Z931" s="1685"/>
      <c r="AA931" s="1685"/>
      <c r="AB931" s="1685"/>
      <c r="AC931" s="1685"/>
      <c r="AD931" s="1680">
        <f>IF(ISERROR((L931*V931)),0,(L931*V931))</f>
        <v>11908096</v>
      </c>
      <c r="AE931" s="1681"/>
      <c r="AF931" s="1681"/>
      <c r="AG931" s="1681"/>
      <c r="AH931" s="1681"/>
      <c r="AI931" s="1681"/>
      <c r="AJ931" s="1681"/>
      <c r="AK931" s="1681"/>
      <c r="AL931" s="127"/>
      <c r="AM931" s="75"/>
      <c r="AN931" s="587">
        <f>IF(A1001="Yes",0.04,0)</f>
        <v>0</v>
      </c>
      <c r="AO931" s="75"/>
      <c r="AP931" s="75"/>
      <c r="AQ931" s="75"/>
      <c r="AR931" s="75"/>
      <c r="AS931" s="75"/>
      <c r="AT931" s="75"/>
      <c r="AU931" s="75"/>
      <c r="AV931" s="75"/>
      <c r="AW931" s="75"/>
      <c r="AX931" s="75"/>
      <c r="AY931" s="75"/>
      <c r="AZ931" s="75"/>
      <c r="BA931" s="75"/>
      <c r="BB931" s="75"/>
      <c r="BC931" s="75"/>
      <c r="BD931" s="75"/>
      <c r="BE931" s="75"/>
      <c r="BF931" s="75"/>
      <c r="BG931" s="75"/>
      <c r="BH931" s="75"/>
      <c r="BI931" s="75"/>
      <c r="BJ931" s="75"/>
      <c r="BK931" s="75"/>
      <c r="BL931" s="75"/>
      <c r="BM931" s="75"/>
      <c r="BN931" s="75"/>
      <c r="BO931" s="75"/>
      <c r="BP931" s="75"/>
      <c r="BQ931" s="75"/>
      <c r="BR931" s="75"/>
      <c r="BS931" s="75"/>
      <c r="BT931" s="75"/>
      <c r="BU931" s="75"/>
      <c r="BV931" s="75"/>
      <c r="BW931" s="75"/>
      <c r="BX931" s="75"/>
      <c r="BY931" s="75"/>
      <c r="BZ931" s="75"/>
      <c r="CA931" s="75"/>
      <c r="CB931" s="75"/>
      <c r="CC931" s="75"/>
      <c r="CD931" s="75"/>
      <c r="CE931" s="75"/>
      <c r="CF931" s="75"/>
      <c r="CG931" s="75"/>
      <c r="CH931" s="75"/>
      <c r="CI931" s="75"/>
      <c r="CJ931" s="75"/>
      <c r="CK931" s="75"/>
      <c r="CL931" s="75"/>
      <c r="CM931" s="75"/>
      <c r="CN931" s="75"/>
      <c r="CO931" s="75"/>
      <c r="CP931" s="75"/>
      <c r="CQ931" s="75"/>
      <c r="CR931" s="75"/>
    </row>
    <row r="932" spans="1:96" ht="12.75" customHeight="1">
      <c r="A932" s="65"/>
      <c r="B932" s="1686" t="s">
        <v>875</v>
      </c>
      <c r="C932" s="1687"/>
      <c r="D932" s="1687"/>
      <c r="E932" s="1687"/>
      <c r="F932" s="1687"/>
      <c r="G932" s="1687"/>
      <c r="H932" s="1687"/>
      <c r="I932" s="1687"/>
      <c r="J932" s="1687"/>
      <c r="K932" s="1688"/>
      <c r="L932" s="1673">
        <f>IF(ISNA(IF($BA$803="4%",(INDEX($BC$817:$BG$874,MATCH($BO$803,$BB$817:$BB$874,0),MATCH(B932,$BC$815:$BG$815,0))),(INDEX($BJ$817:$BN$874,MATCH($BO$803,$BI$817:$BI$874,0),MATCH(B932,$BJ$815:$BN$815,0))))),0,IF($BA$803="4%",(INDEX($BC$817:$BG$874,MATCH($BO$803,$BB$817:$BB$874,0),MATCH(B932,$BC$815:$BG$815,0))),(INDEX($BJ$817:$BN$874,MATCH($BO$803,$BI$817:$BI$874,0),MATCH(B932,$BJ$815:$BN$815,0)))))</f>
        <v>457461</v>
      </c>
      <c r="M932" s="1674"/>
      <c r="N932" s="1674"/>
      <c r="O932" s="1674"/>
      <c r="P932" s="1674"/>
      <c r="Q932" s="1674"/>
      <c r="R932" s="1674"/>
      <c r="S932" s="1674"/>
      <c r="T932" s="1674"/>
      <c r="U932" s="1675"/>
      <c r="V932" s="1685">
        <f>BZ637+BU637</f>
        <v>0</v>
      </c>
      <c r="W932" s="1685"/>
      <c r="X932" s="1685"/>
      <c r="Y932" s="1685"/>
      <c r="Z932" s="1685"/>
      <c r="AA932" s="1685"/>
      <c r="AB932" s="1685"/>
      <c r="AC932" s="1685"/>
      <c r="AD932" s="1680">
        <f>IF(ISERROR((L932*V932)),0,(L932*V932))</f>
        <v>0</v>
      </c>
      <c r="AE932" s="1681"/>
      <c r="AF932" s="1681"/>
      <c r="AG932" s="1681"/>
      <c r="AH932" s="1681"/>
      <c r="AI932" s="1681"/>
      <c r="AJ932" s="1681"/>
      <c r="AK932" s="1681"/>
      <c r="AL932" s="127"/>
      <c r="AM932" s="75"/>
      <c r="AN932" s="587">
        <f>IF(A1007="Yes",0.04,0)</f>
        <v>0</v>
      </c>
      <c r="AO932" s="75"/>
      <c r="AP932" s="75"/>
      <c r="AQ932" s="75"/>
      <c r="AR932" s="75"/>
      <c r="AS932" s="75"/>
      <c r="AT932" s="75"/>
      <c r="AU932" s="75"/>
      <c r="AV932" s="75"/>
      <c r="AW932" s="75"/>
      <c r="AX932" s="75"/>
      <c r="AY932" s="75"/>
      <c r="AZ932" s="75"/>
      <c r="BA932" s="75"/>
      <c r="BB932" s="75"/>
      <c r="BC932" s="75"/>
      <c r="BD932" s="75"/>
      <c r="BE932" s="75"/>
      <c r="BF932" s="75"/>
      <c r="BG932" s="75"/>
      <c r="BH932" s="75"/>
      <c r="BI932" s="75"/>
      <c r="BJ932" s="75"/>
      <c r="BK932" s="75"/>
      <c r="BL932" s="75"/>
      <c r="BM932" s="75"/>
      <c r="BN932" s="75"/>
      <c r="BO932" s="75"/>
      <c r="BP932" s="75"/>
      <c r="BQ932" s="75"/>
      <c r="BR932" s="75"/>
      <c r="BS932" s="75"/>
      <c r="BT932" s="75"/>
      <c r="BU932" s="75"/>
      <c r="BV932" s="75"/>
      <c r="BW932" s="75"/>
      <c r="BX932" s="75"/>
      <c r="BY932" s="75"/>
      <c r="BZ932" s="75"/>
      <c r="CA932" s="75"/>
      <c r="CB932" s="75"/>
      <c r="CC932" s="75"/>
      <c r="CD932" s="75"/>
      <c r="CE932" s="75"/>
      <c r="CF932" s="75"/>
      <c r="CG932" s="75"/>
      <c r="CH932" s="75"/>
      <c r="CI932" s="75"/>
      <c r="CJ932" s="75"/>
      <c r="CK932" s="75"/>
      <c r="CL932" s="75"/>
      <c r="CM932" s="75"/>
      <c r="CN932" s="75"/>
      <c r="CO932" s="75"/>
      <c r="CP932" s="75"/>
      <c r="CQ932" s="75"/>
      <c r="CR932" s="75"/>
    </row>
    <row r="933" spans="1:96" ht="12.75" customHeight="1">
      <c r="A933" s="65"/>
      <c r="B933" s="1721" t="s">
        <v>1077</v>
      </c>
      <c r="C933" s="1722"/>
      <c r="D933" s="1722"/>
      <c r="E933" s="1722"/>
      <c r="F933" s="1722"/>
      <c r="G933" s="1722"/>
      <c r="H933" s="1722"/>
      <c r="I933" s="1722"/>
      <c r="J933" s="1722"/>
      <c r="K933" s="1722"/>
      <c r="L933" s="1722"/>
      <c r="M933" s="1722"/>
      <c r="N933" s="1722"/>
      <c r="O933" s="1722"/>
      <c r="P933" s="1722"/>
      <c r="Q933" s="1722"/>
      <c r="R933" s="1722"/>
      <c r="S933" s="1722"/>
      <c r="T933" s="1722"/>
      <c r="U933" s="1723"/>
      <c r="V933" s="1708">
        <f>SUM(V928:AC932)</f>
        <v>116</v>
      </c>
      <c r="W933" s="1709"/>
      <c r="X933" s="1709"/>
      <c r="Y933" s="1709"/>
      <c r="Z933" s="1709"/>
      <c r="AA933" s="1709"/>
      <c r="AB933" s="1709"/>
      <c r="AC933" s="1710"/>
      <c r="AD933" s="1700"/>
      <c r="AE933" s="1701"/>
      <c r="AF933" s="1701"/>
      <c r="AG933" s="1701"/>
      <c r="AH933" s="1701"/>
      <c r="AI933" s="1701"/>
      <c r="AJ933" s="1701"/>
      <c r="AK933" s="1702"/>
      <c r="AL933" s="127"/>
      <c r="AM933" s="75"/>
      <c r="AN933" s="587">
        <f>IF(A1010="Yes",0.01,0)</f>
        <v>0</v>
      </c>
      <c r="AO933" s="75"/>
      <c r="AP933" s="75"/>
      <c r="AQ933" s="75"/>
      <c r="AR933" s="75"/>
      <c r="AS933" s="75"/>
      <c r="AT933" s="75"/>
      <c r="AU933" s="75"/>
      <c r="AV933" s="75"/>
      <c r="AW933" s="75"/>
      <c r="AX933" s="75"/>
      <c r="AY933" s="75"/>
      <c r="AZ933" s="75"/>
      <c r="BA933" s="75"/>
      <c r="BB933" s="75"/>
      <c r="BC933" s="75"/>
      <c r="BD933" s="75"/>
      <c r="BE933" s="75"/>
      <c r="BF933" s="75"/>
      <c r="BG933" s="75"/>
      <c r="BH933" s="75"/>
      <c r="BI933" s="75"/>
      <c r="BJ933" s="75"/>
      <c r="BK933" s="75"/>
      <c r="BL933" s="75"/>
      <c r="BM933" s="75"/>
      <c r="BN933" s="75"/>
      <c r="BO933" s="75"/>
      <c r="BP933" s="75"/>
      <c r="BQ933" s="75"/>
      <c r="BR933" s="75"/>
      <c r="BS933" s="75"/>
      <c r="BT933" s="75"/>
      <c r="BU933" s="75"/>
      <c r="BV933" s="75"/>
      <c r="BW933" s="75"/>
      <c r="BX933" s="75"/>
      <c r="BY933" s="75"/>
      <c r="BZ933" s="75"/>
      <c r="CA933" s="75"/>
      <c r="CB933" s="75"/>
      <c r="CC933" s="75"/>
      <c r="CD933" s="75"/>
      <c r="CE933" s="75"/>
      <c r="CF933" s="75"/>
      <c r="CG933" s="75"/>
      <c r="CH933" s="75"/>
      <c r="CI933" s="75"/>
      <c r="CJ933" s="75"/>
      <c r="CK933" s="75"/>
      <c r="CL933" s="75"/>
      <c r="CM933" s="75"/>
      <c r="CN933" s="75"/>
      <c r="CO933" s="75"/>
      <c r="CP933" s="75"/>
      <c r="CQ933" s="75"/>
      <c r="CR933" s="75"/>
    </row>
    <row r="934" spans="1:96" ht="12.75" customHeight="1">
      <c r="A934" s="65"/>
      <c r="B934" s="1676" t="s">
        <v>827</v>
      </c>
      <c r="C934" s="1677"/>
      <c r="D934" s="1677"/>
      <c r="E934" s="1677"/>
      <c r="F934" s="1677"/>
      <c r="G934" s="1677"/>
      <c r="H934" s="1677"/>
      <c r="I934" s="1677"/>
      <c r="J934" s="1677"/>
      <c r="K934" s="1677"/>
      <c r="L934" s="1677"/>
      <c r="M934" s="1677"/>
      <c r="N934" s="1677"/>
      <c r="O934" s="1677"/>
      <c r="P934" s="1677"/>
      <c r="Q934" s="1677"/>
      <c r="R934" s="1677"/>
      <c r="S934" s="1677"/>
      <c r="T934" s="1677"/>
      <c r="U934" s="1677"/>
      <c r="V934" s="1677"/>
      <c r="W934" s="1677"/>
      <c r="X934" s="1677"/>
      <c r="Y934" s="1677"/>
      <c r="Z934" s="1677"/>
      <c r="AA934" s="1677"/>
      <c r="AB934" s="1677"/>
      <c r="AC934" s="1678"/>
      <c r="AD934" s="1713">
        <f>SUM(AD928:AK932)</f>
        <v>39817696</v>
      </c>
      <c r="AE934" s="1714"/>
      <c r="AF934" s="1714"/>
      <c r="AG934" s="1714"/>
      <c r="AH934" s="1714"/>
      <c r="AI934" s="1714"/>
      <c r="AJ934" s="1714"/>
      <c r="AK934" s="1714"/>
      <c r="AL934" s="509"/>
      <c r="AM934" s="75"/>
      <c r="AN934" s="587">
        <f>IF(A1015="Yes",0.01,0)</f>
        <v>0</v>
      </c>
      <c r="AO934" s="75"/>
      <c r="AP934" s="75"/>
      <c r="AQ934" s="75"/>
      <c r="AR934" s="75"/>
      <c r="AS934" s="75"/>
      <c r="AT934" s="75"/>
      <c r="AU934" s="75"/>
      <c r="AV934" s="75"/>
      <c r="AW934" s="75"/>
      <c r="AX934" s="75"/>
      <c r="AY934" s="75"/>
      <c r="AZ934" s="75"/>
      <c r="BA934" s="75"/>
      <c r="BB934" s="75"/>
      <c r="BC934" s="75"/>
      <c r="BD934" s="75"/>
      <c r="BE934" s="75"/>
      <c r="BF934" s="75"/>
      <c r="BG934" s="75"/>
      <c r="BH934" s="75"/>
      <c r="BI934" s="75"/>
      <c r="BJ934" s="75"/>
      <c r="BK934" s="75"/>
      <c r="BL934" s="75"/>
      <c r="BM934" s="75"/>
      <c r="BN934" s="75"/>
      <c r="BO934" s="75"/>
      <c r="BP934" s="75"/>
      <c r="BQ934" s="75"/>
      <c r="BR934" s="75"/>
      <c r="BS934" s="75"/>
      <c r="BT934" s="75"/>
      <c r="BU934" s="75"/>
      <c r="BV934" s="75"/>
      <c r="BW934" s="75"/>
      <c r="BX934" s="75"/>
      <c r="BY934" s="75"/>
      <c r="BZ934" s="75"/>
      <c r="CA934" s="75"/>
      <c r="CB934" s="75"/>
      <c r="CC934" s="75"/>
      <c r="CD934" s="75"/>
      <c r="CE934" s="75"/>
      <c r="CF934" s="75"/>
      <c r="CG934" s="75"/>
      <c r="CH934" s="75"/>
      <c r="CI934" s="75"/>
      <c r="CJ934" s="75"/>
      <c r="CK934" s="75"/>
      <c r="CL934" s="75"/>
      <c r="CM934" s="75"/>
      <c r="CN934" s="75"/>
      <c r="CO934" s="75"/>
      <c r="CP934" s="75"/>
      <c r="CQ934" s="75"/>
      <c r="CR934" s="75"/>
    </row>
    <row r="935" spans="1:96" ht="12.75" customHeight="1">
      <c r="A935" s="65"/>
      <c r="B935" s="124"/>
      <c r="C935" s="125"/>
      <c r="D935" s="125"/>
      <c r="E935" s="125"/>
      <c r="F935" s="125"/>
      <c r="G935" s="125"/>
      <c r="H935" s="125"/>
      <c r="I935" s="125"/>
      <c r="J935" s="125"/>
      <c r="K935" s="125"/>
      <c r="L935" s="125"/>
      <c r="M935" s="125"/>
      <c r="N935" s="125"/>
      <c r="O935" s="125"/>
      <c r="P935" s="125"/>
      <c r="Q935" s="125"/>
      <c r="R935" s="125"/>
      <c r="S935" s="125"/>
      <c r="T935" s="125"/>
      <c r="U935" s="125"/>
      <c r="V935" s="125"/>
      <c r="W935" s="125"/>
      <c r="X935" s="125"/>
      <c r="Y935" s="126"/>
      <c r="Z935" s="1697" t="s">
        <v>534</v>
      </c>
      <c r="AA935" s="1698"/>
      <c r="AB935" s="1698"/>
      <c r="AC935" s="1699"/>
      <c r="AD935" s="124"/>
      <c r="AE935" s="125"/>
      <c r="AF935" s="125"/>
      <c r="AG935" s="125"/>
      <c r="AH935" s="125"/>
      <c r="AI935" s="125"/>
      <c r="AJ935" s="125"/>
      <c r="AK935" s="125"/>
      <c r="AL935" s="509"/>
      <c r="AM935" s="75"/>
      <c r="AN935" s="587">
        <f>IF(A1018="Yes",0.01,0)</f>
        <v>0</v>
      </c>
      <c r="AO935" s="75"/>
      <c r="AP935" s="75"/>
      <c r="AQ935" s="75"/>
      <c r="AR935" s="75"/>
      <c r="AS935" s="75"/>
      <c r="AT935" s="75"/>
      <c r="AU935" s="75"/>
      <c r="AV935" s="75"/>
      <c r="AW935" s="75"/>
      <c r="AX935" s="75"/>
      <c r="AY935" s="75"/>
      <c r="AZ935" s="75"/>
      <c r="BA935" s="75"/>
      <c r="BB935" s="75"/>
      <c r="BC935" s="75"/>
      <c r="BD935" s="75"/>
      <c r="BE935" s="75"/>
      <c r="BF935" s="75"/>
      <c r="BG935" s="75"/>
      <c r="BH935" s="75"/>
      <c r="BI935" s="75"/>
      <c r="BJ935" s="75"/>
      <c r="BK935" s="75"/>
      <c r="BL935" s="75"/>
      <c r="BM935" s="75"/>
      <c r="BN935" s="75"/>
      <c r="BO935" s="75"/>
      <c r="BP935" s="75"/>
      <c r="BQ935" s="75"/>
      <c r="BR935" s="75"/>
      <c r="BS935" s="75"/>
      <c r="BT935" s="75"/>
      <c r="BU935" s="75"/>
      <c r="BV935" s="75"/>
      <c r="BW935" s="75"/>
      <c r="BX935" s="75"/>
      <c r="BY935" s="75"/>
      <c r="BZ935" s="75"/>
      <c r="CA935" s="75"/>
      <c r="CB935" s="75"/>
      <c r="CC935" s="75"/>
      <c r="CD935" s="75"/>
      <c r="CE935" s="75"/>
      <c r="CF935" s="75"/>
      <c r="CG935" s="75"/>
      <c r="CH935" s="75"/>
      <c r="CI935" s="75"/>
      <c r="CJ935" s="75"/>
      <c r="CK935" s="75"/>
      <c r="CL935" s="75"/>
      <c r="CM935" s="75"/>
      <c r="CN935" s="75"/>
      <c r="CO935" s="75"/>
      <c r="CP935" s="75"/>
      <c r="CQ935" s="75"/>
      <c r="CR935" s="75"/>
    </row>
    <row r="936" spans="1:96" ht="12.75" customHeight="1">
      <c r="A936" s="65"/>
      <c r="B936" s="134"/>
      <c r="C936" s="730" t="s">
        <v>536</v>
      </c>
      <c r="D936" s="2075" t="s">
        <v>2227</v>
      </c>
      <c r="E936" s="2076"/>
      <c r="F936" s="2076"/>
      <c r="G936" s="2076"/>
      <c r="H936" s="2076"/>
      <c r="I936" s="2076"/>
      <c r="J936" s="2076"/>
      <c r="K936" s="2076"/>
      <c r="L936" s="2076"/>
      <c r="M936" s="2076"/>
      <c r="N936" s="2076"/>
      <c r="O936" s="2076"/>
      <c r="P936" s="2076"/>
      <c r="Q936" s="2076"/>
      <c r="R936" s="2076"/>
      <c r="S936" s="2076"/>
      <c r="T936" s="2076"/>
      <c r="U936" s="2076"/>
      <c r="V936" s="2076"/>
      <c r="W936" s="2076"/>
      <c r="X936" s="2076"/>
      <c r="Y936" s="2077"/>
      <c r="Z936" s="134"/>
      <c r="AA936" s="1911" t="s">
        <v>537</v>
      </c>
      <c r="AB936" s="1912"/>
      <c r="AC936" s="142"/>
      <c r="AD936" s="1691">
        <f>ROUND(IF(AND(AA936="yes",D938&gt;0),AD934*0.2,0),0)</f>
        <v>0</v>
      </c>
      <c r="AE936" s="1691"/>
      <c r="AF936" s="1691"/>
      <c r="AG936" s="1691"/>
      <c r="AH936" s="1691"/>
      <c r="AI936" s="1691"/>
      <c r="AJ936" s="1691"/>
      <c r="AK936" s="1692"/>
      <c r="AL936" s="509"/>
      <c r="AM936" s="75"/>
      <c r="AN936" s="587">
        <f>IF(A1022="Yes",0.02,0)</f>
        <v>0</v>
      </c>
      <c r="AO936" s="75"/>
      <c r="AP936" s="75"/>
      <c r="AQ936" s="75"/>
      <c r="AR936" s="75"/>
      <c r="AS936" s="75"/>
      <c r="AT936" s="75"/>
      <c r="AU936" s="75"/>
      <c r="AV936" s="75"/>
      <c r="AW936" s="75"/>
      <c r="AX936" s="75"/>
      <c r="AY936" s="75"/>
      <c r="AZ936" s="75"/>
      <c r="BA936" s="75"/>
      <c r="BB936" s="75"/>
      <c r="BC936" s="75"/>
      <c r="BD936" s="75"/>
      <c r="BE936" s="75"/>
      <c r="BF936" s="75"/>
      <c r="BG936" s="75"/>
      <c r="BH936" s="75"/>
      <c r="BI936" s="75"/>
      <c r="BJ936" s="75"/>
      <c r="BK936" s="75"/>
      <c r="BL936" s="75"/>
      <c r="BM936" s="75"/>
      <c r="BN936" s="75"/>
      <c r="BO936" s="75"/>
      <c r="BP936" s="75"/>
      <c r="BQ936" s="75"/>
      <c r="BR936" s="75"/>
      <c r="BS936" s="75"/>
      <c r="BT936" s="75"/>
      <c r="BU936" s="75"/>
      <c r="BV936" s="75"/>
      <c r="BW936" s="75"/>
      <c r="BX936" s="75"/>
      <c r="BY936" s="75"/>
      <c r="BZ936" s="75"/>
      <c r="CA936" s="75"/>
      <c r="CB936" s="75"/>
      <c r="CC936" s="75"/>
      <c r="CD936" s="75"/>
      <c r="CE936" s="75"/>
      <c r="CF936" s="75"/>
      <c r="CG936" s="75"/>
      <c r="CH936" s="75"/>
      <c r="CI936" s="75"/>
      <c r="CJ936" s="75"/>
      <c r="CK936" s="75"/>
      <c r="CL936" s="75"/>
      <c r="CM936" s="75"/>
      <c r="CN936" s="75"/>
      <c r="CO936" s="75"/>
      <c r="CP936" s="75"/>
      <c r="CQ936" s="75"/>
      <c r="CR936" s="75"/>
    </row>
    <row r="937" spans="1:96" ht="77.25" customHeight="1">
      <c r="A937" s="65"/>
      <c r="B937" s="729"/>
      <c r="C937" s="731"/>
      <c r="D937" s="1882" t="s">
        <v>2228</v>
      </c>
      <c r="E937" s="1883"/>
      <c r="F937" s="1883"/>
      <c r="G937" s="1883"/>
      <c r="H937" s="1883"/>
      <c r="I937" s="1883"/>
      <c r="J937" s="1883"/>
      <c r="K937" s="1883"/>
      <c r="L937" s="1883"/>
      <c r="M937" s="1883"/>
      <c r="N937" s="1883"/>
      <c r="O937" s="1883"/>
      <c r="P937" s="1883"/>
      <c r="Q937" s="1883"/>
      <c r="R937" s="1883"/>
      <c r="S937" s="1883"/>
      <c r="T937" s="1883"/>
      <c r="U937" s="1883"/>
      <c r="V937" s="1883"/>
      <c r="W937" s="1883"/>
      <c r="X937" s="1883"/>
      <c r="Y937" s="1897"/>
      <c r="Z937" s="127"/>
      <c r="AA937" s="129"/>
      <c r="AB937" s="129"/>
      <c r="AC937" s="138"/>
      <c r="AD937" s="1693"/>
      <c r="AE937" s="1693"/>
      <c r="AF937" s="1693"/>
      <c r="AG937" s="1693"/>
      <c r="AH937" s="1693"/>
      <c r="AI937" s="1693"/>
      <c r="AJ937" s="1693"/>
      <c r="AK937" s="1694"/>
      <c r="AL937" s="65"/>
      <c r="AM937" s="75"/>
      <c r="AN937" s="588">
        <f>IF(A1026="Yes",0.02,0)</f>
        <v>0</v>
      </c>
      <c r="AO937" s="75"/>
      <c r="AP937" s="75"/>
      <c r="AQ937" s="75"/>
      <c r="AR937" s="75"/>
      <c r="AS937" s="75"/>
      <c r="AT937" s="75"/>
      <c r="AU937" s="75"/>
      <c r="AV937" s="75"/>
      <c r="AW937" s="75"/>
      <c r="AX937" s="75"/>
      <c r="AY937" s="75"/>
      <c r="AZ937" s="75"/>
      <c r="BA937" s="75"/>
      <c r="BB937" s="75"/>
      <c r="BC937" s="75"/>
      <c r="BD937" s="75"/>
      <c r="BE937" s="75"/>
      <c r="BF937" s="75"/>
      <c r="BG937" s="75"/>
      <c r="BH937" s="75"/>
      <c r="BI937" s="75"/>
      <c r="BJ937" s="75"/>
      <c r="BK937" s="75"/>
      <c r="BL937" s="75"/>
      <c r="BM937" s="75"/>
      <c r="BN937" s="75"/>
      <c r="BO937" s="75"/>
      <c r="BP937" s="75"/>
      <c r="BQ937" s="75"/>
      <c r="BR937" s="75"/>
      <c r="BS937" s="75"/>
      <c r="BT937" s="75"/>
      <c r="BU937" s="75"/>
      <c r="BV937" s="75"/>
      <c r="BW937" s="75"/>
      <c r="BX937" s="75"/>
      <c r="BY937" s="75"/>
      <c r="BZ937" s="75"/>
      <c r="CA937" s="75"/>
      <c r="CB937" s="75"/>
      <c r="CC937" s="75"/>
      <c r="CD937" s="75"/>
      <c r="CE937" s="75"/>
      <c r="CF937" s="75"/>
      <c r="CG937" s="75"/>
      <c r="CH937" s="75"/>
      <c r="CI937" s="75"/>
      <c r="CJ937" s="75"/>
      <c r="CK937" s="75"/>
      <c r="CL937" s="75"/>
      <c r="CM937" s="75"/>
      <c r="CN937" s="75"/>
      <c r="CO937" s="75"/>
      <c r="CP937" s="75"/>
      <c r="CQ937" s="75"/>
      <c r="CR937" s="75"/>
    </row>
    <row r="938" spans="1:96" ht="15" customHeight="1">
      <c r="A938" s="65"/>
      <c r="B938" s="130"/>
      <c r="C938" s="732"/>
      <c r="D938" s="1849"/>
      <c r="E938" s="1850"/>
      <c r="F938" s="1850"/>
      <c r="G938" s="1850"/>
      <c r="H938" s="1850"/>
      <c r="I938" s="1850"/>
      <c r="J938" s="1850"/>
      <c r="K938" s="1850"/>
      <c r="L938" s="1850"/>
      <c r="M938" s="1850"/>
      <c r="N938" s="1850"/>
      <c r="O938" s="1850"/>
      <c r="P938" s="1850"/>
      <c r="Q938" s="1850"/>
      <c r="R938" s="1850"/>
      <c r="S938" s="1850"/>
      <c r="T938" s="1850"/>
      <c r="U938" s="1850"/>
      <c r="V938" s="1850"/>
      <c r="W938" s="1850"/>
      <c r="X938" s="1850"/>
      <c r="Y938" s="1851"/>
      <c r="Z938" s="132"/>
      <c r="AA938" s="15"/>
      <c r="AB938" s="15"/>
      <c r="AC938" s="133"/>
      <c r="AD938" s="1695"/>
      <c r="AE938" s="1695"/>
      <c r="AF938" s="1695"/>
      <c r="AG938" s="1695"/>
      <c r="AH938" s="1695"/>
      <c r="AI938" s="1695"/>
      <c r="AJ938" s="1695"/>
      <c r="AK938" s="1696"/>
      <c r="AL938" s="65"/>
      <c r="AM938" s="75"/>
      <c r="AN938" s="75"/>
      <c r="AO938" s="75"/>
      <c r="AP938" s="75"/>
      <c r="AQ938" s="75"/>
      <c r="AR938" s="75"/>
      <c r="AS938" s="75"/>
      <c r="AT938" s="75"/>
      <c r="AU938" s="75"/>
      <c r="AV938" s="75"/>
      <c r="AW938" s="75"/>
      <c r="AX938" s="75"/>
      <c r="AY938" s="75"/>
      <c r="AZ938" s="75"/>
      <c r="BA938" s="75"/>
      <c r="BB938" s="75"/>
      <c r="BC938" s="75"/>
      <c r="BD938" s="75"/>
      <c r="BE938" s="75"/>
      <c r="BF938" s="75"/>
      <c r="BG938" s="75"/>
      <c r="BH938" s="75"/>
      <c r="BI938" s="75"/>
      <c r="BJ938" s="75"/>
      <c r="BK938" s="75"/>
      <c r="BL938" s="75"/>
      <c r="BM938" s="75"/>
      <c r="BN938" s="75"/>
      <c r="BO938" s="75"/>
      <c r="BP938" s="75"/>
      <c r="BQ938" s="75"/>
      <c r="BR938" s="75"/>
      <c r="BS938" s="75"/>
      <c r="BT938" s="75"/>
      <c r="BU938" s="75"/>
      <c r="BV938" s="75"/>
      <c r="BW938" s="75"/>
      <c r="BX938" s="75"/>
      <c r="BY938" s="75"/>
      <c r="BZ938" s="75"/>
      <c r="CA938" s="75"/>
      <c r="CB938" s="75"/>
      <c r="CC938" s="75"/>
      <c r="CD938" s="75"/>
      <c r="CE938" s="75"/>
      <c r="CF938" s="75"/>
      <c r="CG938" s="75"/>
      <c r="CH938" s="75"/>
      <c r="CI938" s="75"/>
      <c r="CJ938" s="75"/>
      <c r="CK938" s="75"/>
      <c r="CL938" s="75"/>
      <c r="CM938" s="75"/>
      <c r="CN938" s="75"/>
      <c r="CO938" s="75"/>
      <c r="CP938" s="75"/>
      <c r="CQ938" s="75"/>
      <c r="CR938" s="75"/>
    </row>
    <row r="939" spans="1:96" ht="12.75" customHeight="1">
      <c r="A939" s="65"/>
      <c r="B939" s="733"/>
      <c r="C939" s="813"/>
      <c r="D939" s="2075" t="s">
        <v>2229</v>
      </c>
      <c r="E939" s="2076"/>
      <c r="F939" s="2076"/>
      <c r="G939" s="2076"/>
      <c r="H939" s="2076"/>
      <c r="I939" s="2076"/>
      <c r="J939" s="2076"/>
      <c r="K939" s="2076"/>
      <c r="L939" s="2076"/>
      <c r="M939" s="2076"/>
      <c r="N939" s="2076"/>
      <c r="O939" s="2076"/>
      <c r="P939" s="2076"/>
      <c r="Q939" s="2076"/>
      <c r="R939" s="2076"/>
      <c r="S939" s="2076"/>
      <c r="T939" s="2076"/>
      <c r="U939" s="2076"/>
      <c r="V939" s="2076"/>
      <c r="W939" s="2076"/>
      <c r="X939" s="2076"/>
      <c r="Y939" s="2077"/>
      <c r="Z939" s="134"/>
      <c r="AA939" s="1911" t="s">
        <v>537</v>
      </c>
      <c r="AB939" s="1912"/>
      <c r="AC939" s="142"/>
      <c r="AD939" s="1861">
        <f>ROUND(IF(AA939="yes",AD934*0.05,0),0)</f>
        <v>0</v>
      </c>
      <c r="AE939" s="1691"/>
      <c r="AF939" s="1691"/>
      <c r="AG939" s="1691"/>
      <c r="AH939" s="1691"/>
      <c r="AI939" s="1691"/>
      <c r="AJ939" s="1691"/>
      <c r="AK939" s="1692"/>
      <c r="AL939" s="65"/>
      <c r="AM939" s="75"/>
      <c r="AN939" s="75"/>
      <c r="AO939" s="75"/>
      <c r="AP939" s="75"/>
      <c r="AQ939" s="75"/>
      <c r="AR939" s="75"/>
      <c r="AS939" s="75"/>
      <c r="AT939" s="75"/>
      <c r="AU939" s="75"/>
      <c r="AV939" s="75"/>
      <c r="AW939" s="75"/>
      <c r="AX939" s="75"/>
      <c r="AY939" s="75"/>
      <c r="AZ939" s="75"/>
      <c r="BA939" s="75"/>
      <c r="BB939" s="75"/>
      <c r="BC939" s="75"/>
      <c r="BD939" s="75"/>
      <c r="BE939" s="75"/>
      <c r="BF939" s="75"/>
      <c r="BG939" s="75"/>
      <c r="BH939" s="75"/>
      <c r="BI939" s="75"/>
      <c r="BJ939" s="75"/>
      <c r="BK939" s="75"/>
      <c r="BL939" s="75"/>
      <c r="BM939" s="75"/>
      <c r="BN939" s="75"/>
      <c r="BO939" s="75"/>
      <c r="BP939" s="75"/>
      <c r="BQ939" s="75"/>
      <c r="BR939" s="75"/>
      <c r="BS939" s="75"/>
      <c r="BT939" s="75"/>
      <c r="BU939" s="75"/>
      <c r="BV939" s="75"/>
      <c r="BW939" s="75"/>
      <c r="BX939" s="75"/>
      <c r="BY939" s="75"/>
      <c r="BZ939" s="75"/>
      <c r="CA939" s="75"/>
      <c r="CB939" s="75"/>
      <c r="CC939" s="75"/>
      <c r="CD939" s="75"/>
      <c r="CE939" s="75"/>
      <c r="CF939" s="75"/>
      <c r="CG939" s="75"/>
      <c r="CH939" s="75"/>
      <c r="CI939" s="75"/>
      <c r="CJ939" s="75"/>
      <c r="CK939" s="75"/>
      <c r="CL939" s="75"/>
      <c r="CM939" s="75"/>
      <c r="CN939" s="75"/>
      <c r="CO939" s="75"/>
      <c r="CP939" s="75"/>
      <c r="CQ939" s="75"/>
      <c r="CR939" s="75"/>
    </row>
    <row r="940" spans="1:96" ht="55.5" customHeight="1">
      <c r="A940" s="65"/>
      <c r="B940" s="814"/>
      <c r="C940" s="812"/>
      <c r="D940" s="2078" t="s">
        <v>2230</v>
      </c>
      <c r="E940" s="2079"/>
      <c r="F940" s="2079"/>
      <c r="G940" s="2079"/>
      <c r="H940" s="2079"/>
      <c r="I940" s="2079"/>
      <c r="J940" s="2079"/>
      <c r="K940" s="2079"/>
      <c r="L940" s="2079"/>
      <c r="M940" s="2079"/>
      <c r="N940" s="2079"/>
      <c r="O940" s="2079"/>
      <c r="P940" s="2079"/>
      <c r="Q940" s="2079"/>
      <c r="R940" s="2079"/>
      <c r="S940" s="2079"/>
      <c r="T940" s="2079"/>
      <c r="U940" s="2079"/>
      <c r="V940" s="2079"/>
      <c r="W940" s="2079"/>
      <c r="X940" s="2079"/>
      <c r="Y940" s="2080"/>
      <c r="Z940" s="818"/>
      <c r="AA940" s="201"/>
      <c r="AB940" s="201"/>
      <c r="AC940" s="819"/>
      <c r="AD940" s="1862"/>
      <c r="AE940" s="1693"/>
      <c r="AF940" s="1693"/>
      <c r="AG940" s="1693"/>
      <c r="AH940" s="1693"/>
      <c r="AI940" s="1693"/>
      <c r="AJ940" s="1693"/>
      <c r="AK940" s="1694"/>
      <c r="AL940" s="65"/>
      <c r="AM940" s="75"/>
      <c r="AN940" s="75"/>
      <c r="AO940" s="75"/>
      <c r="AP940" s="75"/>
      <c r="AQ940" s="75"/>
      <c r="AR940" s="75"/>
      <c r="AS940" s="75"/>
      <c r="AT940" s="75"/>
      <c r="AU940" s="75"/>
      <c r="AV940" s="75"/>
      <c r="AW940" s="75"/>
      <c r="AX940" s="75"/>
      <c r="AY940" s="75"/>
      <c r="AZ940" s="75"/>
      <c r="BA940" s="75"/>
      <c r="BB940" s="75"/>
      <c r="BC940" s="75"/>
      <c r="BD940" s="75"/>
      <c r="BE940" s="75"/>
      <c r="BF940" s="75"/>
      <c r="BG940" s="75"/>
      <c r="BH940" s="75"/>
      <c r="BI940" s="75"/>
      <c r="BJ940" s="75"/>
      <c r="BK940" s="75"/>
      <c r="BL940" s="75"/>
      <c r="BM940" s="75"/>
      <c r="BN940" s="75"/>
      <c r="BO940" s="75"/>
      <c r="BP940" s="75"/>
      <c r="BQ940" s="75"/>
      <c r="BR940" s="75"/>
      <c r="BS940" s="75"/>
      <c r="BT940" s="75"/>
      <c r="BU940" s="75"/>
      <c r="BV940" s="75"/>
      <c r="BW940" s="75"/>
      <c r="BX940" s="75"/>
      <c r="BY940" s="75"/>
      <c r="BZ940" s="75"/>
      <c r="CA940" s="75"/>
      <c r="CB940" s="75"/>
      <c r="CC940" s="75"/>
      <c r="CD940" s="75"/>
      <c r="CE940" s="75"/>
      <c r="CF940" s="75"/>
      <c r="CG940" s="75"/>
      <c r="CH940" s="75"/>
      <c r="CI940" s="75"/>
      <c r="CJ940" s="75"/>
      <c r="CK940" s="75"/>
      <c r="CL940" s="75"/>
      <c r="CM940" s="75"/>
      <c r="CN940" s="75"/>
      <c r="CO940" s="75"/>
      <c r="CP940" s="75"/>
      <c r="CQ940" s="75"/>
      <c r="CR940" s="75"/>
    </row>
    <row r="941" spans="1:96" ht="12.75" customHeight="1">
      <c r="A941" s="65"/>
      <c r="B941" s="814"/>
      <c r="C941" s="812"/>
      <c r="D941" s="2078"/>
      <c r="E941" s="2079"/>
      <c r="F941" s="2079"/>
      <c r="G941" s="2079"/>
      <c r="H941" s="2079"/>
      <c r="I941" s="2079"/>
      <c r="J941" s="2079"/>
      <c r="K941" s="2079"/>
      <c r="L941" s="2079"/>
      <c r="M941" s="2079"/>
      <c r="N941" s="2079"/>
      <c r="O941" s="2079"/>
      <c r="P941" s="2079"/>
      <c r="Q941" s="2079"/>
      <c r="R941" s="2079"/>
      <c r="S941" s="2079"/>
      <c r="T941" s="2079"/>
      <c r="U941" s="2079"/>
      <c r="V941" s="2079"/>
      <c r="W941" s="2079"/>
      <c r="X941" s="2079"/>
      <c r="Y941" s="2080"/>
      <c r="Z941" s="818"/>
      <c r="AA941" s="201"/>
      <c r="AB941" s="201"/>
      <c r="AC941" s="819"/>
      <c r="AD941" s="1862"/>
      <c r="AE941" s="1693"/>
      <c r="AF941" s="1693"/>
      <c r="AG941" s="1693"/>
      <c r="AH941" s="1693"/>
      <c r="AI941" s="1693"/>
      <c r="AJ941" s="1693"/>
      <c r="AK941" s="1694"/>
      <c r="AL941" s="65"/>
      <c r="AM941" s="75"/>
      <c r="AN941" s="75"/>
      <c r="AO941" s="75"/>
      <c r="AP941" s="75"/>
      <c r="AQ941" s="75"/>
      <c r="AR941" s="75"/>
      <c r="AS941" s="75"/>
      <c r="AT941" s="75"/>
      <c r="AU941" s="75"/>
      <c r="AV941" s="75"/>
      <c r="AW941" s="75"/>
      <c r="AX941" s="75"/>
      <c r="AY941" s="75"/>
      <c r="AZ941" s="75"/>
      <c r="BA941" s="75"/>
      <c r="BB941" s="75"/>
      <c r="BC941" s="75"/>
      <c r="BD941" s="75"/>
      <c r="BE941" s="75"/>
      <c r="BF941" s="75"/>
      <c r="BG941" s="75"/>
      <c r="BH941" s="75"/>
      <c r="BI941" s="75"/>
      <c r="BJ941" s="75"/>
      <c r="BK941" s="75"/>
      <c r="BL941" s="75"/>
      <c r="BM941" s="75"/>
      <c r="BN941" s="75"/>
      <c r="BO941" s="75"/>
      <c r="BP941" s="75"/>
      <c r="BQ941" s="75"/>
      <c r="BR941" s="75"/>
      <c r="BS941" s="75"/>
      <c r="BT941" s="75"/>
      <c r="BU941" s="75"/>
      <c r="BV941" s="75"/>
      <c r="BW941" s="75"/>
      <c r="BX941" s="75"/>
      <c r="BY941" s="75"/>
      <c r="BZ941" s="75"/>
      <c r="CA941" s="75"/>
      <c r="CB941" s="75"/>
      <c r="CC941" s="75"/>
      <c r="CD941" s="75"/>
      <c r="CE941" s="75"/>
      <c r="CF941" s="75"/>
      <c r="CG941" s="75"/>
      <c r="CH941" s="75"/>
      <c r="CI941" s="75"/>
      <c r="CJ941" s="75"/>
      <c r="CK941" s="75"/>
      <c r="CL941" s="75"/>
      <c r="CM941" s="75"/>
      <c r="CN941" s="75"/>
      <c r="CO941" s="75"/>
      <c r="CP941" s="75"/>
      <c r="CQ941" s="75"/>
      <c r="CR941" s="75"/>
    </row>
    <row r="942" spans="1:96" ht="12.75" customHeight="1">
      <c r="A942" s="201"/>
      <c r="B942" s="815"/>
      <c r="C942" s="816"/>
      <c r="D942" s="2081"/>
      <c r="E942" s="2082"/>
      <c r="F942" s="2082"/>
      <c r="G942" s="2082"/>
      <c r="H942" s="2082"/>
      <c r="I942" s="2082"/>
      <c r="J942" s="2082"/>
      <c r="K942" s="2082"/>
      <c r="L942" s="2082"/>
      <c r="M942" s="2082"/>
      <c r="N942" s="2082"/>
      <c r="O942" s="2082"/>
      <c r="P942" s="2082"/>
      <c r="Q942" s="2082"/>
      <c r="R942" s="2082"/>
      <c r="S942" s="2082"/>
      <c r="T942" s="2082"/>
      <c r="U942" s="2082"/>
      <c r="V942" s="2082"/>
      <c r="W942" s="2082"/>
      <c r="X942" s="2082"/>
      <c r="Y942" s="2083"/>
      <c r="Z942" s="820"/>
      <c r="AA942" s="817"/>
      <c r="AB942" s="817"/>
      <c r="AC942" s="821"/>
      <c r="AD942" s="1830"/>
      <c r="AE942" s="1695"/>
      <c r="AF942" s="1695"/>
      <c r="AG942" s="1695"/>
      <c r="AH942" s="1695"/>
      <c r="AI942" s="1695"/>
      <c r="AJ942" s="1695"/>
      <c r="AK942" s="1696"/>
      <c r="AL942" s="201"/>
      <c r="AM942" s="75"/>
      <c r="AN942" s="75"/>
      <c r="AO942" s="75"/>
      <c r="AP942" s="75"/>
      <c r="AQ942" s="75"/>
      <c r="AR942" s="75"/>
      <c r="AS942" s="75"/>
      <c r="AT942" s="75"/>
      <c r="AU942" s="75"/>
      <c r="AV942" s="75"/>
      <c r="AW942" s="75"/>
      <c r="AX942" s="75"/>
      <c r="AY942" s="75"/>
      <c r="AZ942" s="75"/>
      <c r="BA942" s="75"/>
      <c r="BB942" s="75"/>
      <c r="BC942" s="75"/>
      <c r="BD942" s="75"/>
      <c r="BE942" s="75"/>
      <c r="BF942" s="75"/>
      <c r="BG942" s="75"/>
      <c r="BH942" s="75"/>
      <c r="BI942" s="75"/>
      <c r="BJ942" s="75"/>
      <c r="BK942" s="75"/>
      <c r="BL942" s="75"/>
      <c r="BM942" s="75"/>
      <c r="BN942" s="75"/>
      <c r="BO942" s="75"/>
      <c r="BP942" s="75"/>
      <c r="BQ942" s="75"/>
      <c r="BR942" s="75"/>
      <c r="BS942" s="75"/>
      <c r="BT942" s="75"/>
      <c r="BU942" s="75"/>
      <c r="BV942" s="75"/>
      <c r="BW942" s="75"/>
      <c r="BX942" s="75"/>
      <c r="BY942" s="75"/>
      <c r="BZ942" s="75"/>
      <c r="CA942" s="75"/>
      <c r="CB942" s="75"/>
      <c r="CC942" s="75"/>
      <c r="CD942" s="75"/>
      <c r="CE942" s="75"/>
      <c r="CF942" s="75"/>
      <c r="CG942" s="75"/>
      <c r="CH942" s="75"/>
      <c r="CI942" s="75"/>
      <c r="CJ942" s="75"/>
      <c r="CK942" s="75"/>
      <c r="CL942" s="75"/>
      <c r="CM942" s="75"/>
      <c r="CN942" s="75"/>
      <c r="CO942" s="75"/>
      <c r="CP942" s="75"/>
      <c r="CQ942" s="75"/>
      <c r="CR942" s="75"/>
    </row>
    <row r="943" spans="1:96" s="3" customFormat="1" ht="15" customHeight="1">
      <c r="A943" s="65"/>
      <c r="B943" s="729"/>
      <c r="C943" s="734" t="s">
        <v>540</v>
      </c>
      <c r="D943" s="2075" t="s">
        <v>2231</v>
      </c>
      <c r="E943" s="2076"/>
      <c r="F943" s="2076"/>
      <c r="G943" s="2076"/>
      <c r="H943" s="2076"/>
      <c r="I943" s="2076"/>
      <c r="J943" s="2076"/>
      <c r="K943" s="2076"/>
      <c r="L943" s="2076"/>
      <c r="M943" s="2076"/>
      <c r="N943" s="2076"/>
      <c r="O943" s="2076"/>
      <c r="P943" s="2076"/>
      <c r="Q943" s="2076"/>
      <c r="R943" s="2076"/>
      <c r="S943" s="2076"/>
      <c r="T943" s="2076"/>
      <c r="U943" s="2076"/>
      <c r="V943" s="2076"/>
      <c r="W943" s="2076"/>
      <c r="X943" s="2076"/>
      <c r="Y943" s="2077"/>
      <c r="Z943" s="127"/>
      <c r="AA943" s="1703" t="s">
        <v>537</v>
      </c>
      <c r="AB943" s="1704"/>
      <c r="AC943" s="138"/>
      <c r="AD943" s="1693">
        <f>ROUND(IF(AA943="yes",AD934*0.07,0),0)</f>
        <v>0</v>
      </c>
      <c r="AE943" s="1693"/>
      <c r="AF943" s="1693"/>
      <c r="AG943" s="1693"/>
      <c r="AH943" s="1693"/>
      <c r="AI943" s="1693"/>
      <c r="AJ943" s="1693"/>
      <c r="AK943" s="1694"/>
      <c r="AL943" s="65"/>
      <c r="AM943" s="679"/>
      <c r="AN943" s="679"/>
      <c r="AO943" s="679"/>
      <c r="AP943" s="679"/>
      <c r="AQ943" s="679"/>
      <c r="AR943" s="679"/>
      <c r="AS943" s="679"/>
      <c r="AT943" s="679"/>
      <c r="AU943" s="679"/>
      <c r="AV943" s="679"/>
      <c r="AW943" s="679"/>
      <c r="AX943" s="679"/>
      <c r="AY943" s="679"/>
      <c r="AZ943" s="679"/>
      <c r="BA943" s="679"/>
      <c r="BB943" s="679"/>
      <c r="BC943" s="679"/>
      <c r="BD943" s="679"/>
      <c r="BE943" s="679"/>
      <c r="BF943" s="679"/>
      <c r="BG943" s="679"/>
      <c r="BH943" s="679"/>
      <c r="BI943" s="679"/>
      <c r="BJ943" s="679"/>
      <c r="BK943" s="679"/>
      <c r="BL943" s="679"/>
      <c r="BM943" s="679"/>
      <c r="BN943" s="679"/>
      <c r="BO943" s="679"/>
      <c r="BP943" s="679"/>
      <c r="BQ943" s="679"/>
      <c r="BR943" s="679"/>
      <c r="BS943" s="679"/>
      <c r="BT943" s="679"/>
      <c r="BU943" s="679"/>
      <c r="BV943" s="679"/>
      <c r="BW943" s="679"/>
      <c r="BX943" s="679"/>
      <c r="BY943" s="679"/>
      <c r="BZ943" s="679"/>
      <c r="CA943" s="679"/>
      <c r="CB943" s="679"/>
      <c r="CC943" s="679"/>
      <c r="CD943" s="679"/>
      <c r="CE943" s="679"/>
      <c r="CF943" s="679"/>
      <c r="CG943" s="679"/>
      <c r="CH943" s="679"/>
      <c r="CI943" s="679"/>
      <c r="CJ943" s="679"/>
      <c r="CK943" s="679"/>
      <c r="CL943" s="679"/>
      <c r="CM943" s="679"/>
      <c r="CN943" s="679"/>
      <c r="CO943" s="679"/>
      <c r="CP943" s="679"/>
      <c r="CQ943" s="679"/>
      <c r="CR943" s="679"/>
    </row>
    <row r="944" spans="1:96" ht="12.75" customHeight="1">
      <c r="A944" s="65"/>
      <c r="B944" s="127"/>
      <c r="C944" s="734"/>
      <c r="D944" s="1880" t="s">
        <v>2232</v>
      </c>
      <c r="E944" s="1881"/>
      <c r="F944" s="1881"/>
      <c r="G944" s="1881"/>
      <c r="H944" s="1881"/>
      <c r="I944" s="1881"/>
      <c r="J944" s="1881"/>
      <c r="K944" s="1881"/>
      <c r="L944" s="1881"/>
      <c r="M944" s="1881"/>
      <c r="N944" s="1881"/>
      <c r="O944" s="1881"/>
      <c r="P944" s="1881"/>
      <c r="Q944" s="1881"/>
      <c r="R944" s="1881"/>
      <c r="S944" s="1881"/>
      <c r="T944" s="1881"/>
      <c r="U944" s="1881"/>
      <c r="V944" s="1881"/>
      <c r="W944" s="1881"/>
      <c r="X944" s="1881"/>
      <c r="Y944" s="1895"/>
      <c r="Z944" s="127"/>
      <c r="AA944" s="1705"/>
      <c r="AB944" s="1705"/>
      <c r="AC944" s="138"/>
      <c r="AD944" s="1693"/>
      <c r="AE944" s="1693"/>
      <c r="AF944" s="1693"/>
      <c r="AG944" s="1693"/>
      <c r="AH944" s="1693"/>
      <c r="AI944" s="1693"/>
      <c r="AJ944" s="1693"/>
      <c r="AK944" s="1694"/>
      <c r="AL944" s="65"/>
      <c r="AM944" s="75"/>
      <c r="AN944" s="75"/>
      <c r="AO944" s="75"/>
      <c r="AP944" s="75"/>
      <c r="AQ944" s="75"/>
      <c r="AR944" s="75"/>
      <c r="AS944" s="75"/>
      <c r="AT944" s="75"/>
      <c r="AU944" s="75"/>
      <c r="AV944" s="75"/>
      <c r="AW944" s="75"/>
      <c r="AX944" s="75"/>
      <c r="AY944" s="75"/>
      <c r="AZ944" s="75"/>
      <c r="BA944" s="75"/>
      <c r="BB944" s="75"/>
      <c r="BC944" s="75"/>
      <c r="BD944" s="75"/>
      <c r="BE944" s="75"/>
      <c r="BF944" s="75"/>
      <c r="BG944" s="75"/>
      <c r="BH944" s="75"/>
      <c r="BI944" s="75"/>
      <c r="BJ944" s="75"/>
      <c r="BK944" s="75"/>
      <c r="BL944" s="75"/>
      <c r="BM944" s="75"/>
      <c r="BN944" s="75"/>
      <c r="BO944" s="75"/>
      <c r="BP944" s="75"/>
      <c r="BQ944" s="75"/>
      <c r="BR944" s="75"/>
      <c r="BS944" s="75"/>
      <c r="BT944" s="75"/>
      <c r="BU944" s="75"/>
      <c r="BV944" s="75"/>
      <c r="BW944" s="75"/>
      <c r="BX944" s="75"/>
      <c r="BY944" s="75"/>
      <c r="BZ944" s="75"/>
      <c r="CA944" s="75"/>
      <c r="CB944" s="75"/>
      <c r="CC944" s="75"/>
      <c r="CD944" s="75"/>
      <c r="CE944" s="75"/>
      <c r="CF944" s="75"/>
      <c r="CG944" s="75"/>
      <c r="CH944" s="75"/>
      <c r="CI944" s="75"/>
      <c r="CJ944" s="75"/>
      <c r="CK944" s="75"/>
      <c r="CL944" s="75"/>
      <c r="CM944" s="75"/>
      <c r="CN944" s="75"/>
      <c r="CO944" s="75"/>
      <c r="CP944" s="75"/>
      <c r="CQ944" s="75"/>
      <c r="CR944" s="75"/>
    </row>
    <row r="945" spans="1:96" ht="12.75" customHeight="1">
      <c r="A945" s="65"/>
      <c r="B945" s="127"/>
      <c r="C945" s="734"/>
      <c r="D945" s="1880"/>
      <c r="E945" s="1881"/>
      <c r="F945" s="1881"/>
      <c r="G945" s="1881"/>
      <c r="H945" s="1881"/>
      <c r="I945" s="1881"/>
      <c r="J945" s="1881"/>
      <c r="K945" s="1881"/>
      <c r="L945" s="1881"/>
      <c r="M945" s="1881"/>
      <c r="N945" s="1881"/>
      <c r="O945" s="1881"/>
      <c r="P945" s="1881"/>
      <c r="Q945" s="1881"/>
      <c r="R945" s="1881"/>
      <c r="S945" s="1881"/>
      <c r="T945" s="1881"/>
      <c r="U945" s="1881"/>
      <c r="V945" s="1881"/>
      <c r="W945" s="1881"/>
      <c r="X945" s="1881"/>
      <c r="Y945" s="1895"/>
      <c r="Z945" s="127"/>
      <c r="AA945" s="129"/>
      <c r="AB945" s="129"/>
      <c r="AC945" s="138"/>
      <c r="AD945" s="1693"/>
      <c r="AE945" s="1693"/>
      <c r="AF945" s="1693"/>
      <c r="AG945" s="1693"/>
      <c r="AH945" s="1693"/>
      <c r="AI945" s="1693"/>
      <c r="AJ945" s="1693"/>
      <c r="AK945" s="1694"/>
      <c r="AL945" s="148"/>
      <c r="AM945" s="75"/>
      <c r="AN945" s="75"/>
      <c r="AO945" s="75"/>
      <c r="AP945" s="75"/>
      <c r="AQ945" s="75"/>
      <c r="AR945" s="75"/>
      <c r="AS945" s="75"/>
      <c r="AT945" s="75"/>
      <c r="AU945" s="75"/>
      <c r="AV945" s="75"/>
      <c r="AW945" s="75"/>
      <c r="AX945" s="75"/>
      <c r="AY945" s="75"/>
      <c r="AZ945" s="75"/>
      <c r="BA945" s="75"/>
      <c r="BB945" s="75"/>
      <c r="BC945" s="75"/>
      <c r="BD945" s="75"/>
      <c r="BE945" s="75"/>
      <c r="BF945" s="75"/>
      <c r="BG945" s="75"/>
      <c r="BH945" s="75"/>
      <c r="BI945" s="75"/>
      <c r="BJ945" s="75"/>
      <c r="BK945" s="75"/>
      <c r="BL945" s="75"/>
      <c r="BM945" s="75"/>
      <c r="BN945" s="75"/>
      <c r="BO945" s="75"/>
      <c r="BP945" s="75"/>
      <c r="BQ945" s="75"/>
      <c r="BR945" s="75"/>
      <c r="BS945" s="75"/>
      <c r="BT945" s="75"/>
      <c r="BU945" s="75"/>
      <c r="BV945" s="75"/>
      <c r="BW945" s="75"/>
      <c r="BX945" s="75"/>
      <c r="BY945" s="75"/>
      <c r="BZ945" s="75"/>
      <c r="CA945" s="75"/>
      <c r="CB945" s="75"/>
      <c r="CC945" s="75"/>
      <c r="CD945" s="75"/>
      <c r="CE945" s="75"/>
      <c r="CF945" s="75"/>
      <c r="CG945" s="75"/>
      <c r="CH945" s="75"/>
      <c r="CI945" s="75"/>
      <c r="CJ945" s="75"/>
      <c r="CK945" s="75"/>
      <c r="CL945" s="75"/>
      <c r="CM945" s="75"/>
      <c r="CN945" s="75"/>
      <c r="CO945" s="75"/>
      <c r="CP945" s="75"/>
      <c r="CQ945" s="75"/>
      <c r="CR945" s="75"/>
    </row>
    <row r="946" spans="1:96" ht="12.75" customHeight="1">
      <c r="A946" s="65"/>
      <c r="B946" s="140"/>
      <c r="C946" s="732"/>
      <c r="D946" s="1882"/>
      <c r="E946" s="1883"/>
      <c r="F946" s="1883"/>
      <c r="G946" s="1883"/>
      <c r="H946" s="1883"/>
      <c r="I946" s="1883"/>
      <c r="J946" s="1883"/>
      <c r="K946" s="1883"/>
      <c r="L946" s="1883"/>
      <c r="M946" s="1883"/>
      <c r="N946" s="1883"/>
      <c r="O946" s="1883"/>
      <c r="P946" s="1883"/>
      <c r="Q946" s="1883"/>
      <c r="R946" s="1883"/>
      <c r="S946" s="1883"/>
      <c r="T946" s="1883"/>
      <c r="U946" s="1883"/>
      <c r="V946" s="1883"/>
      <c r="W946" s="1883"/>
      <c r="X946" s="1883"/>
      <c r="Y946" s="1897"/>
      <c r="Z946" s="132"/>
      <c r="AA946" s="15"/>
      <c r="AB946" s="15"/>
      <c r="AC946" s="133"/>
      <c r="AD946" s="1695"/>
      <c r="AE946" s="1695"/>
      <c r="AF946" s="1695"/>
      <c r="AG946" s="1695"/>
      <c r="AH946" s="1695"/>
      <c r="AI946" s="1695"/>
      <c r="AJ946" s="1695"/>
      <c r="AK946" s="1696"/>
      <c r="AL946" s="148"/>
      <c r="AM946" s="75"/>
      <c r="AN946" s="75"/>
      <c r="AO946" s="75"/>
      <c r="AP946" s="75"/>
      <c r="AQ946" s="75"/>
      <c r="AR946" s="75"/>
      <c r="AS946" s="75"/>
      <c r="AT946" s="75"/>
      <c r="AU946" s="75"/>
      <c r="AV946" s="75"/>
      <c r="AW946" s="75"/>
      <c r="AX946" s="75"/>
      <c r="AY946" s="75"/>
      <c r="AZ946" s="75"/>
      <c r="BA946" s="75"/>
      <c r="BB946" s="75"/>
      <c r="BC946" s="75"/>
      <c r="BD946" s="75"/>
      <c r="BE946" s="75"/>
      <c r="BF946" s="75"/>
      <c r="BG946" s="75"/>
      <c r="BH946" s="75"/>
      <c r="BI946" s="75"/>
      <c r="BJ946" s="75"/>
      <c r="BK946" s="75"/>
      <c r="BL946" s="75"/>
      <c r="BM946" s="75"/>
      <c r="BN946" s="75"/>
      <c r="BO946" s="75"/>
      <c r="BP946" s="75"/>
      <c r="BQ946" s="75"/>
      <c r="BR946" s="75"/>
      <c r="BS946" s="75"/>
      <c r="BT946" s="75"/>
      <c r="BU946" s="75"/>
      <c r="BV946" s="75"/>
      <c r="BW946" s="75"/>
      <c r="BX946" s="75"/>
      <c r="BY946" s="75"/>
      <c r="BZ946" s="75"/>
      <c r="CA946" s="75"/>
      <c r="CB946" s="75"/>
      <c r="CC946" s="75"/>
      <c r="CD946" s="75"/>
      <c r="CE946" s="75"/>
      <c r="CF946" s="75"/>
      <c r="CG946" s="75"/>
      <c r="CH946" s="75"/>
      <c r="CI946" s="75"/>
      <c r="CJ946" s="75"/>
      <c r="CK946" s="75"/>
      <c r="CL946" s="75"/>
      <c r="CM946" s="75"/>
      <c r="CN946" s="75"/>
      <c r="CO946" s="75"/>
      <c r="CP946" s="75"/>
      <c r="CQ946" s="75"/>
      <c r="CR946" s="75"/>
    </row>
    <row r="947" spans="1:96" ht="12.75" customHeight="1">
      <c r="A947" s="65"/>
      <c r="B947" s="134"/>
      <c r="C947" s="135" t="s">
        <v>544</v>
      </c>
      <c r="D947" s="1877" t="s">
        <v>2233</v>
      </c>
      <c r="E947" s="1878"/>
      <c r="F947" s="1878"/>
      <c r="G947" s="1878"/>
      <c r="H947" s="1878"/>
      <c r="I947" s="1878"/>
      <c r="J947" s="1878"/>
      <c r="K947" s="1878"/>
      <c r="L947" s="1878"/>
      <c r="M947" s="1878"/>
      <c r="N947" s="1878"/>
      <c r="O947" s="1878"/>
      <c r="P947" s="1878"/>
      <c r="Q947" s="1878"/>
      <c r="R947" s="1878"/>
      <c r="S947" s="1878"/>
      <c r="T947" s="1878"/>
      <c r="U947" s="1878"/>
      <c r="V947" s="1878"/>
      <c r="W947" s="1878"/>
      <c r="X947" s="1878"/>
      <c r="Y947" s="1879"/>
      <c r="Z947" s="127"/>
      <c r="AA947" s="1703" t="s">
        <v>537</v>
      </c>
      <c r="AB947" s="1704"/>
      <c r="AC947" s="65"/>
      <c r="AD947" s="1690">
        <f>ROUND(IF(AA947="yes",AD934*0.02,0),0)</f>
        <v>0</v>
      </c>
      <c r="AE947" s="1691"/>
      <c r="AF947" s="1691"/>
      <c r="AG947" s="1691"/>
      <c r="AH947" s="1691"/>
      <c r="AI947" s="1691"/>
      <c r="AJ947" s="1691"/>
      <c r="AK947" s="1692"/>
      <c r="AL947" s="119"/>
      <c r="AM947" s="75"/>
      <c r="AN947" s="75"/>
      <c r="AO947" s="75"/>
      <c r="AP947" s="75"/>
      <c r="AQ947" s="75"/>
      <c r="AR947" s="75"/>
      <c r="AS947" s="75"/>
      <c r="AT947" s="75"/>
      <c r="AU947" s="75"/>
      <c r="AV947" s="75"/>
      <c r="AW947" s="75"/>
      <c r="AX947" s="75"/>
      <c r="AY947" s="75"/>
      <c r="AZ947" s="75"/>
      <c r="BA947" s="75"/>
      <c r="BB947" s="75"/>
      <c r="BC947" s="75"/>
      <c r="BD947" s="75"/>
      <c r="BE947" s="75"/>
      <c r="BF947" s="75"/>
      <c r="BG947" s="75"/>
      <c r="BH947" s="75"/>
      <c r="BI947" s="75"/>
      <c r="BJ947" s="75"/>
      <c r="BK947" s="75"/>
      <c r="BL947" s="75"/>
      <c r="BM947" s="75"/>
      <c r="BN947" s="75"/>
      <c r="BO947" s="75"/>
      <c r="BP947" s="75"/>
      <c r="BQ947" s="75"/>
      <c r="BR947" s="75"/>
      <c r="BS947" s="75"/>
      <c r="BT947" s="75"/>
      <c r="BU947" s="75"/>
      <c r="BV947" s="75"/>
      <c r="BW947" s="75"/>
      <c r="BX947" s="75"/>
      <c r="BY947" s="75"/>
      <c r="BZ947" s="75"/>
      <c r="CA947" s="75"/>
      <c r="CB947" s="75"/>
      <c r="CC947" s="75"/>
      <c r="CD947" s="75"/>
      <c r="CE947" s="75"/>
      <c r="CF947" s="75"/>
      <c r="CG947" s="75"/>
      <c r="CH947" s="75"/>
      <c r="CI947" s="75"/>
      <c r="CJ947" s="75"/>
      <c r="CK947" s="75"/>
      <c r="CL947" s="75"/>
      <c r="CM947" s="75"/>
      <c r="CN947" s="75"/>
      <c r="CO947" s="75"/>
      <c r="CP947" s="75"/>
      <c r="CQ947" s="75"/>
      <c r="CR947" s="75"/>
    </row>
    <row r="948" spans="1:96" ht="12.75" customHeight="1">
      <c r="A948" s="65"/>
      <c r="B948" s="130"/>
      <c r="C948" s="131"/>
      <c r="D948" s="1415" t="s">
        <v>2234</v>
      </c>
      <c r="E948" s="1413"/>
      <c r="F948" s="1413"/>
      <c r="G948" s="1413"/>
      <c r="H948" s="1413"/>
      <c r="I948" s="1413"/>
      <c r="J948" s="1413"/>
      <c r="K948" s="1413"/>
      <c r="L948" s="1413"/>
      <c r="M948" s="1413"/>
      <c r="N948" s="1413"/>
      <c r="O948" s="1413"/>
      <c r="P948" s="1413"/>
      <c r="Q948" s="1413"/>
      <c r="R948" s="1413"/>
      <c r="S948" s="1413"/>
      <c r="T948" s="1413"/>
      <c r="U948" s="1413"/>
      <c r="V948" s="1413"/>
      <c r="W948" s="1413"/>
      <c r="X948" s="1413"/>
      <c r="Y948" s="1414"/>
      <c r="Z948" s="132"/>
      <c r="AA948" s="15"/>
      <c r="AB948" s="15"/>
      <c r="AC948" s="133"/>
      <c r="AD948" s="1830"/>
      <c r="AE948" s="1695"/>
      <c r="AF948" s="1695"/>
      <c r="AG948" s="1695"/>
      <c r="AH948" s="1695"/>
      <c r="AI948" s="1695"/>
      <c r="AJ948" s="1695"/>
      <c r="AK948" s="1696"/>
      <c r="AL948" s="119"/>
      <c r="AM948" s="75"/>
      <c r="AN948" s="75"/>
      <c r="AO948" s="75"/>
      <c r="AP948" s="75"/>
      <c r="AQ948" s="75"/>
      <c r="AR948" s="75"/>
      <c r="AS948" s="75"/>
      <c r="AT948" s="75"/>
      <c r="AU948" s="75"/>
      <c r="AV948" s="75"/>
      <c r="AW948" s="75"/>
      <c r="AX948" s="75"/>
      <c r="AY948" s="75"/>
      <c r="AZ948" s="75"/>
      <c r="BA948" s="75"/>
      <c r="BB948" s="75"/>
      <c r="BC948" s="75"/>
      <c r="BD948" s="75"/>
      <c r="BE948" s="75"/>
      <c r="BF948" s="75"/>
      <c r="BG948" s="75"/>
      <c r="BH948" s="75"/>
      <c r="BI948" s="75"/>
      <c r="BJ948" s="75"/>
      <c r="BK948" s="75"/>
      <c r="BL948" s="75"/>
      <c r="BM948" s="75"/>
      <c r="BN948" s="75"/>
      <c r="BO948" s="75"/>
      <c r="BP948" s="75"/>
      <c r="BQ948" s="75"/>
      <c r="BR948" s="75"/>
      <c r="BS948" s="75"/>
      <c r="BT948" s="75"/>
      <c r="BU948" s="75"/>
      <c r="BV948" s="75"/>
      <c r="BW948" s="75"/>
      <c r="BX948" s="75"/>
      <c r="BY948" s="75"/>
      <c r="BZ948" s="75"/>
      <c r="CA948" s="75"/>
      <c r="CB948" s="75"/>
      <c r="CC948" s="75"/>
      <c r="CD948" s="75"/>
      <c r="CE948" s="75"/>
      <c r="CF948" s="75"/>
      <c r="CG948" s="75"/>
      <c r="CH948" s="75"/>
      <c r="CI948" s="75"/>
      <c r="CJ948" s="75"/>
      <c r="CK948" s="75"/>
      <c r="CL948" s="75"/>
      <c r="CM948" s="75"/>
      <c r="CN948" s="75"/>
      <c r="CO948" s="75"/>
      <c r="CP948" s="75"/>
      <c r="CQ948" s="75"/>
      <c r="CR948" s="75"/>
    </row>
    <row r="949" spans="1:96" ht="12.75" customHeight="1">
      <c r="A949" s="65"/>
      <c r="B949" s="134"/>
      <c r="C949" s="135" t="s">
        <v>547</v>
      </c>
      <c r="D949" s="1877" t="s">
        <v>2235</v>
      </c>
      <c r="E949" s="1878"/>
      <c r="F949" s="1878"/>
      <c r="G949" s="1878"/>
      <c r="H949" s="1878"/>
      <c r="I949" s="1878"/>
      <c r="J949" s="1878"/>
      <c r="K949" s="1878"/>
      <c r="L949" s="1878"/>
      <c r="M949" s="1878"/>
      <c r="N949" s="1878"/>
      <c r="O949" s="1878"/>
      <c r="P949" s="1878"/>
      <c r="Q949" s="1878"/>
      <c r="R949" s="1878"/>
      <c r="S949" s="1878"/>
      <c r="T949" s="1878"/>
      <c r="U949" s="1878"/>
      <c r="V949" s="1878"/>
      <c r="W949" s="1878"/>
      <c r="X949" s="1878"/>
      <c r="Y949" s="1879"/>
      <c r="Z949" s="134"/>
      <c r="AA949" s="1911" t="s">
        <v>537</v>
      </c>
      <c r="AB949" s="1912"/>
      <c r="AC949" s="65"/>
      <c r="AD949" s="1690">
        <f>ROUND(IF(AND(AA949="yes",AE222&gt;0.999999999),AD934*0.02,0),0)</f>
        <v>0</v>
      </c>
      <c r="AE949" s="1691"/>
      <c r="AF949" s="1691"/>
      <c r="AG949" s="1691"/>
      <c r="AH949" s="1691"/>
      <c r="AI949" s="1691"/>
      <c r="AJ949" s="1691"/>
      <c r="AK949" s="1692"/>
      <c r="AL949" s="119"/>
      <c r="AM949" s="75"/>
      <c r="AN949" s="75"/>
      <c r="AO949" s="75"/>
      <c r="AP949" s="75"/>
      <c r="AQ949" s="75"/>
      <c r="AR949" s="75"/>
      <c r="AS949" s="75"/>
      <c r="AT949" s="75"/>
      <c r="AU949" s="75"/>
      <c r="AV949" s="75"/>
      <c r="AW949" s="75"/>
      <c r="AX949" s="75"/>
      <c r="AY949" s="75"/>
      <c r="AZ949" s="75"/>
      <c r="BA949" s="75"/>
      <c r="BB949" s="75"/>
      <c r="BC949" s="75"/>
      <c r="BD949" s="75"/>
      <c r="BE949" s="75"/>
      <c r="BF949" s="75"/>
      <c r="BG949" s="75"/>
      <c r="BH949" s="75"/>
      <c r="BI949" s="75"/>
      <c r="BJ949" s="75"/>
      <c r="BK949" s="75"/>
      <c r="BL949" s="75"/>
      <c r="BM949" s="75"/>
      <c r="BN949" s="75"/>
      <c r="BO949" s="75"/>
      <c r="BP949" s="75"/>
      <c r="BQ949" s="75"/>
      <c r="BR949" s="75"/>
      <c r="BS949" s="75"/>
      <c r="BT949" s="75"/>
      <c r="BU949" s="75"/>
      <c r="BV949" s="75"/>
      <c r="BW949" s="75"/>
      <c r="BX949" s="75"/>
      <c r="BY949" s="75"/>
      <c r="BZ949" s="75"/>
      <c r="CA949" s="75"/>
      <c r="CB949" s="75"/>
      <c r="CC949" s="75"/>
      <c r="CD949" s="75"/>
      <c r="CE949" s="75"/>
      <c r="CF949" s="75"/>
      <c r="CG949" s="75"/>
      <c r="CH949" s="75"/>
      <c r="CI949" s="75"/>
      <c r="CJ949" s="75"/>
      <c r="CK949" s="75"/>
      <c r="CL949" s="75"/>
      <c r="CM949" s="75"/>
      <c r="CN949" s="75"/>
      <c r="CO949" s="75"/>
      <c r="CP949" s="75"/>
      <c r="CQ949" s="75"/>
      <c r="CR949" s="75"/>
    </row>
    <row r="950" spans="1:96" ht="12.75" customHeight="1">
      <c r="A950" s="65"/>
      <c r="B950" s="127"/>
      <c r="C950" s="128"/>
      <c r="D950" s="1880" t="s">
        <v>2236</v>
      </c>
      <c r="E950" s="1881"/>
      <c r="F950" s="1881"/>
      <c r="G950" s="1881"/>
      <c r="H950" s="1881"/>
      <c r="I950" s="1881"/>
      <c r="J950" s="1881"/>
      <c r="K950" s="1881"/>
      <c r="L950" s="1881"/>
      <c r="M950" s="1881"/>
      <c r="N950" s="1881"/>
      <c r="O950" s="1881"/>
      <c r="P950" s="1881"/>
      <c r="Q950" s="1881"/>
      <c r="R950" s="1881"/>
      <c r="S950" s="1881"/>
      <c r="T950" s="1881"/>
      <c r="U950" s="1881"/>
      <c r="V950" s="1881"/>
      <c r="W950" s="1881"/>
      <c r="X950" s="1881"/>
      <c r="Y950" s="1881"/>
      <c r="Z950" s="127"/>
      <c r="AA950" s="129"/>
      <c r="AB950" s="129"/>
      <c r="AC950" s="138"/>
      <c r="AD950" s="1693"/>
      <c r="AE950" s="1693"/>
      <c r="AF950" s="1693"/>
      <c r="AG950" s="1693"/>
      <c r="AH950" s="1693"/>
      <c r="AI950" s="1693"/>
      <c r="AJ950" s="1693"/>
      <c r="AK950" s="1694"/>
      <c r="AL950" s="119"/>
      <c r="AM950" s="75"/>
      <c r="AN950" s="75"/>
      <c r="AO950" s="75"/>
      <c r="AP950" s="75"/>
      <c r="AQ950" s="75"/>
      <c r="AR950" s="75"/>
      <c r="AS950" s="75"/>
      <c r="AT950" s="75"/>
      <c r="AU950" s="75"/>
      <c r="AV950" s="75"/>
      <c r="AW950" s="75"/>
      <c r="AX950" s="75"/>
      <c r="AY950" s="75"/>
      <c r="AZ950" s="75"/>
      <c r="BA950" s="75"/>
      <c r="BB950" s="75"/>
      <c r="BC950" s="75"/>
      <c r="BD950" s="75"/>
      <c r="BE950" s="75"/>
      <c r="BF950" s="75"/>
      <c r="BG950" s="75"/>
      <c r="BH950" s="75"/>
      <c r="BI950" s="75"/>
      <c r="BJ950" s="75"/>
      <c r="BK950" s="75"/>
      <c r="BL950" s="75"/>
      <c r="BM950" s="75"/>
      <c r="BN950" s="75"/>
      <c r="BO950" s="75"/>
      <c r="BP950" s="75"/>
      <c r="BQ950" s="75"/>
      <c r="BR950" s="75"/>
      <c r="BS950" s="75"/>
      <c r="BT950" s="75"/>
      <c r="BU950" s="75"/>
      <c r="BV950" s="75"/>
      <c r="BW950" s="75"/>
      <c r="BX950" s="75"/>
      <c r="BY950" s="75"/>
      <c r="BZ950" s="75"/>
      <c r="CA950" s="75"/>
      <c r="CB950" s="75"/>
      <c r="CC950" s="75"/>
      <c r="CD950" s="75"/>
      <c r="CE950" s="75"/>
      <c r="CF950" s="75"/>
      <c r="CG950" s="75"/>
      <c r="CH950" s="75"/>
      <c r="CI950" s="75"/>
      <c r="CJ950" s="75"/>
      <c r="CK950" s="75"/>
      <c r="CL950" s="75"/>
      <c r="CM950" s="75"/>
      <c r="CN950" s="75"/>
      <c r="CO950" s="75"/>
      <c r="CP950" s="75"/>
      <c r="CQ950" s="75"/>
      <c r="CR950" s="75"/>
    </row>
    <row r="951" spans="1:96" ht="12.75" customHeight="1">
      <c r="A951" s="65"/>
      <c r="B951" s="130"/>
      <c r="C951" s="131"/>
      <c r="D951" s="1882"/>
      <c r="E951" s="1883"/>
      <c r="F951" s="1883"/>
      <c r="G951" s="1883"/>
      <c r="H951" s="1883"/>
      <c r="I951" s="1883"/>
      <c r="J951" s="1883"/>
      <c r="K951" s="1883"/>
      <c r="L951" s="1883"/>
      <c r="M951" s="1883"/>
      <c r="N951" s="1883"/>
      <c r="O951" s="1883"/>
      <c r="P951" s="1883"/>
      <c r="Q951" s="1883"/>
      <c r="R951" s="1883"/>
      <c r="S951" s="1883"/>
      <c r="T951" s="1883"/>
      <c r="U951" s="1883"/>
      <c r="V951" s="1883"/>
      <c r="W951" s="1883"/>
      <c r="X951" s="1883"/>
      <c r="Y951" s="1883"/>
      <c r="Z951" s="132"/>
      <c r="AA951" s="15"/>
      <c r="AB951" s="15"/>
      <c r="AC951" s="133"/>
      <c r="AD951" s="1695"/>
      <c r="AE951" s="1695"/>
      <c r="AF951" s="1695"/>
      <c r="AG951" s="1695"/>
      <c r="AH951" s="1695"/>
      <c r="AI951" s="1695"/>
      <c r="AJ951" s="1695"/>
      <c r="AK951" s="1696"/>
      <c r="AL951" s="119"/>
      <c r="AM951" s="75"/>
      <c r="AN951" s="75"/>
      <c r="AO951" s="75"/>
      <c r="AP951" s="75"/>
      <c r="AQ951" s="75"/>
      <c r="AR951" s="75"/>
      <c r="AS951" s="75"/>
      <c r="AT951" s="75"/>
      <c r="AU951" s="75"/>
      <c r="AV951" s="75"/>
      <c r="AW951" s="75"/>
      <c r="AX951" s="75"/>
      <c r="AY951" s="75"/>
      <c r="AZ951" s="75"/>
      <c r="BA951" s="75"/>
      <c r="BB951" s="75"/>
      <c r="BC951" s="75"/>
      <c r="BD951" s="75"/>
      <c r="BE951" s="75"/>
      <c r="BF951" s="75"/>
      <c r="BG951" s="75"/>
      <c r="BH951" s="75"/>
      <c r="BI951" s="75"/>
      <c r="BJ951" s="75"/>
      <c r="BK951" s="75"/>
      <c r="BL951" s="75"/>
      <c r="BM951" s="75"/>
      <c r="BN951" s="75"/>
      <c r="BO951" s="75"/>
      <c r="BP951" s="75"/>
      <c r="BQ951" s="75"/>
      <c r="BR951" s="75"/>
      <c r="BS951" s="75"/>
      <c r="BT951" s="75"/>
      <c r="BU951" s="75"/>
      <c r="BV951" s="75"/>
      <c r="BW951" s="75"/>
      <c r="BX951" s="75"/>
      <c r="BY951" s="75"/>
      <c r="BZ951" s="75"/>
      <c r="CA951" s="75"/>
      <c r="CB951" s="75"/>
      <c r="CC951" s="75"/>
      <c r="CD951" s="75"/>
      <c r="CE951" s="75"/>
      <c r="CF951" s="75"/>
      <c r="CG951" s="75"/>
      <c r="CH951" s="75"/>
      <c r="CI951" s="75"/>
      <c r="CJ951" s="75"/>
      <c r="CK951" s="75"/>
      <c r="CL951" s="75"/>
      <c r="CM951" s="75"/>
      <c r="CN951" s="75"/>
      <c r="CO951" s="75"/>
      <c r="CP951" s="75"/>
      <c r="CQ951" s="75"/>
      <c r="CR951" s="75"/>
    </row>
    <row r="952" spans="1:96" ht="12.75" customHeight="1">
      <c r="A952" s="65"/>
      <c r="B952" s="134"/>
      <c r="C952" s="135" t="s">
        <v>670</v>
      </c>
      <c r="D952" s="1877" t="s">
        <v>2238</v>
      </c>
      <c r="E952" s="1878"/>
      <c r="F952" s="1878"/>
      <c r="G952" s="1878"/>
      <c r="H952" s="1878"/>
      <c r="I952" s="1878"/>
      <c r="J952" s="1878"/>
      <c r="K952" s="1878"/>
      <c r="L952" s="1878"/>
      <c r="M952" s="1878"/>
      <c r="N952" s="1878"/>
      <c r="O952" s="1878"/>
      <c r="P952" s="1878"/>
      <c r="Q952" s="1878"/>
      <c r="R952" s="1878"/>
      <c r="S952" s="1878"/>
      <c r="T952" s="1878"/>
      <c r="U952" s="1878"/>
      <c r="V952" s="1878"/>
      <c r="W952" s="1878"/>
      <c r="X952" s="1878"/>
      <c r="Y952" s="1879"/>
      <c r="Z952" s="127"/>
      <c r="AA952" s="1703" t="s">
        <v>537</v>
      </c>
      <c r="AB952" s="1704"/>
      <c r="AC952" s="138"/>
      <c r="AD952" s="1690">
        <f>IF(AA952="yes",AD934*AN901,0)</f>
        <v>0</v>
      </c>
      <c r="AE952" s="1691"/>
      <c r="AF952" s="1691"/>
      <c r="AG952" s="1691"/>
      <c r="AH952" s="1691"/>
      <c r="AI952" s="1691"/>
      <c r="AJ952" s="1691"/>
      <c r="AK952" s="1692"/>
      <c r="AL952" s="119"/>
      <c r="AM952" s="75"/>
      <c r="AN952" s="75"/>
      <c r="AO952" s="75"/>
      <c r="AP952" s="75"/>
      <c r="AQ952" s="75"/>
      <c r="AR952" s="75"/>
      <c r="AS952" s="75"/>
      <c r="AT952" s="75"/>
      <c r="AU952" s="75"/>
      <c r="AV952" s="75"/>
      <c r="AW952" s="75"/>
      <c r="AX952" s="75"/>
      <c r="AY952" s="75"/>
      <c r="AZ952" s="75"/>
      <c r="BA952" s="75"/>
      <c r="BB952" s="75"/>
      <c r="BC952" s="75"/>
      <c r="BD952" s="75"/>
      <c r="BE952" s="75"/>
      <c r="BF952" s="75"/>
      <c r="BG952" s="75"/>
      <c r="BH952" s="75"/>
      <c r="BI952" s="75"/>
      <c r="BJ952" s="75"/>
      <c r="BK952" s="75"/>
      <c r="BL952" s="75"/>
      <c r="BM952" s="75"/>
      <c r="BN952" s="75"/>
      <c r="BO952" s="75"/>
      <c r="BP952" s="75"/>
      <c r="BQ952" s="75"/>
      <c r="BR952" s="75"/>
      <c r="BS952" s="75"/>
      <c r="BT952" s="75"/>
      <c r="BU952" s="75"/>
      <c r="BV952" s="75"/>
      <c r="BW952" s="75"/>
      <c r="BX952" s="75"/>
      <c r="BY952" s="75"/>
      <c r="BZ952" s="75"/>
      <c r="CA952" s="75"/>
      <c r="CB952" s="75"/>
      <c r="CC952" s="75"/>
      <c r="CD952" s="75"/>
      <c r="CE952" s="75"/>
      <c r="CF952" s="75"/>
      <c r="CG952" s="75"/>
      <c r="CH952" s="75"/>
      <c r="CI952" s="75"/>
      <c r="CJ952" s="75"/>
      <c r="CK952" s="75"/>
      <c r="CL952" s="75"/>
      <c r="CM952" s="75"/>
      <c r="CN952" s="75"/>
      <c r="CO952" s="75"/>
      <c r="CP952" s="75"/>
      <c r="CQ952" s="75"/>
      <c r="CR952" s="75"/>
    </row>
    <row r="953" spans="1:96" ht="12.75" customHeight="1">
      <c r="A953" s="65"/>
      <c r="B953" s="127"/>
      <c r="C953" s="128"/>
      <c r="D953" s="1880" t="s">
        <v>2237</v>
      </c>
      <c r="E953" s="1884"/>
      <c r="F953" s="1884"/>
      <c r="G953" s="1884"/>
      <c r="H953" s="1884"/>
      <c r="I953" s="1884"/>
      <c r="J953" s="1884"/>
      <c r="K953" s="1884"/>
      <c r="L953" s="1884"/>
      <c r="M953" s="1884"/>
      <c r="N953" s="1884"/>
      <c r="O953" s="1884"/>
      <c r="P953" s="1884"/>
      <c r="Q953" s="1884"/>
      <c r="R953" s="1884"/>
      <c r="S953" s="1884"/>
      <c r="T953" s="1884"/>
      <c r="U953" s="1884"/>
      <c r="V953" s="1884"/>
      <c r="W953" s="1884"/>
      <c r="X953" s="1884"/>
      <c r="Y953" s="1885"/>
      <c r="Z953" s="127"/>
      <c r="AA953" s="129"/>
      <c r="AB953" s="129"/>
      <c r="AC953" s="138"/>
      <c r="AD953" s="1862"/>
      <c r="AE953" s="1693"/>
      <c r="AF953" s="1693"/>
      <c r="AG953" s="1693"/>
      <c r="AH953" s="1693"/>
      <c r="AI953" s="1693"/>
      <c r="AJ953" s="1693"/>
      <c r="AK953" s="1694"/>
      <c r="AL953" s="119"/>
      <c r="AM953" s="75"/>
      <c r="AN953" s="75"/>
      <c r="AO953" s="75"/>
      <c r="AP953" s="75"/>
      <c r="AQ953" s="75"/>
      <c r="AR953" s="75"/>
      <c r="AS953" s="75"/>
      <c r="AT953" s="75"/>
      <c r="AU953" s="75"/>
      <c r="AV953" s="75"/>
      <c r="AW953" s="75"/>
      <c r="AX953" s="75"/>
      <c r="AY953" s="75"/>
      <c r="AZ953" s="75"/>
      <c r="BA953" s="75"/>
      <c r="BB953" s="75"/>
      <c r="BC953" s="75"/>
      <c r="BD953" s="75"/>
      <c r="BE953" s="75"/>
      <c r="BF953" s="75"/>
      <c r="BG953" s="75"/>
      <c r="BH953" s="75"/>
      <c r="BI953" s="75"/>
      <c r="BJ953" s="75"/>
      <c r="BK953" s="75"/>
      <c r="BL953" s="75"/>
      <c r="BM953" s="75"/>
      <c r="BN953" s="75"/>
      <c r="BO953" s="75"/>
      <c r="BP953" s="75"/>
      <c r="BQ953" s="75"/>
      <c r="BR953" s="75"/>
      <c r="BS953" s="75"/>
      <c r="BT953" s="75"/>
      <c r="BU953" s="75"/>
      <c r="BV953" s="75"/>
      <c r="BW953" s="75"/>
      <c r="BX953" s="75"/>
      <c r="BY953" s="75"/>
      <c r="BZ953" s="75"/>
      <c r="CA953" s="75"/>
      <c r="CB953" s="75"/>
      <c r="CC953" s="75"/>
      <c r="CD953" s="75"/>
      <c r="CE953" s="75"/>
      <c r="CF953" s="75"/>
      <c r="CG953" s="75"/>
      <c r="CH953" s="75"/>
      <c r="CI953" s="75"/>
      <c r="CJ953" s="75"/>
      <c r="CK953" s="75"/>
      <c r="CL953" s="75"/>
      <c r="CM953" s="75"/>
      <c r="CN953" s="75"/>
      <c r="CO953" s="75"/>
      <c r="CP953" s="75"/>
      <c r="CQ953" s="75"/>
      <c r="CR953" s="75"/>
    </row>
    <row r="954" spans="1:96" ht="12.75" customHeight="1">
      <c r="A954" s="65"/>
      <c r="B954" s="127"/>
      <c r="C954" s="128"/>
      <c r="D954" s="1880"/>
      <c r="E954" s="1884"/>
      <c r="F954" s="1884"/>
      <c r="G954" s="1884"/>
      <c r="H954" s="1884"/>
      <c r="I954" s="1884"/>
      <c r="J954" s="1884"/>
      <c r="K954" s="1884"/>
      <c r="L954" s="1884"/>
      <c r="M954" s="1884"/>
      <c r="N954" s="1884"/>
      <c r="O954" s="1884"/>
      <c r="P954" s="1884"/>
      <c r="Q954" s="1884"/>
      <c r="R954" s="1884"/>
      <c r="S954" s="1884"/>
      <c r="T954" s="1884"/>
      <c r="U954" s="1884"/>
      <c r="V954" s="1884"/>
      <c r="W954" s="1884"/>
      <c r="X954" s="1884"/>
      <c r="Y954" s="1885"/>
      <c r="Z954" s="127"/>
      <c r="AA954" s="129"/>
      <c r="AB954" s="129"/>
      <c r="AC954" s="138"/>
      <c r="AD954" s="1862"/>
      <c r="AE954" s="1693"/>
      <c r="AF954" s="1693"/>
      <c r="AG954" s="1693"/>
      <c r="AH954" s="1693"/>
      <c r="AI954" s="1693"/>
      <c r="AJ954" s="1693"/>
      <c r="AK954" s="1694"/>
      <c r="AL954" s="119"/>
      <c r="AM954" s="75"/>
      <c r="AN954" s="75"/>
      <c r="AO954" s="75"/>
      <c r="AP954" s="75"/>
      <c r="AQ954" s="75"/>
      <c r="AR954" s="75"/>
      <c r="AS954" s="75"/>
      <c r="AT954" s="75"/>
      <c r="AU954" s="75"/>
      <c r="AV954" s="75"/>
      <c r="AW954" s="75"/>
      <c r="AX954" s="75"/>
      <c r="AY954" s="75"/>
      <c r="AZ954" s="75"/>
      <c r="BA954" s="75"/>
      <c r="BB954" s="75"/>
      <c r="BC954" s="75"/>
      <c r="BD954" s="75"/>
      <c r="BE954" s="75"/>
      <c r="BF954" s="75"/>
      <c r="BG954" s="75"/>
      <c r="BH954" s="75"/>
      <c r="BI954" s="75"/>
      <c r="BJ954" s="75"/>
      <c r="BK954" s="75"/>
      <c r="BL954" s="75"/>
      <c r="BM954" s="75"/>
      <c r="BN954" s="75"/>
      <c r="BO954" s="75"/>
      <c r="BP954" s="75"/>
      <c r="BQ954" s="75"/>
      <c r="BR954" s="75"/>
      <c r="BS954" s="75"/>
      <c r="BT954" s="75"/>
      <c r="BU954" s="75"/>
      <c r="BV954" s="75"/>
      <c r="BW954" s="75"/>
      <c r="BX954" s="75"/>
      <c r="BY954" s="75"/>
      <c r="BZ954" s="75"/>
      <c r="CA954" s="75"/>
      <c r="CB954" s="75"/>
      <c r="CC954" s="75"/>
      <c r="CD954" s="75"/>
      <c r="CE954" s="75"/>
      <c r="CF954" s="75"/>
      <c r="CG954" s="75"/>
      <c r="CH954" s="75"/>
      <c r="CI954" s="75"/>
      <c r="CJ954" s="75"/>
      <c r="CK954" s="75"/>
      <c r="CL954" s="75"/>
      <c r="CM954" s="75"/>
      <c r="CN954" s="75"/>
      <c r="CO954" s="75"/>
      <c r="CP954" s="75"/>
      <c r="CQ954" s="75"/>
      <c r="CR954" s="75"/>
    </row>
    <row r="955" spans="1:96" ht="12.75">
      <c r="A955" s="65"/>
      <c r="B955" s="136"/>
      <c r="C955" s="137"/>
      <c r="D955" s="1886"/>
      <c r="E955" s="1887"/>
      <c r="F955" s="1887"/>
      <c r="G955" s="1887"/>
      <c r="H955" s="1887"/>
      <c r="I955" s="1887"/>
      <c r="J955" s="1887"/>
      <c r="K955" s="1887"/>
      <c r="L955" s="1887"/>
      <c r="M955" s="1887"/>
      <c r="N955" s="1887"/>
      <c r="O955" s="1887"/>
      <c r="P955" s="1887"/>
      <c r="Q955" s="1887"/>
      <c r="R955" s="1887"/>
      <c r="S955" s="1887"/>
      <c r="T955" s="1887"/>
      <c r="U955" s="1887"/>
      <c r="V955" s="1887"/>
      <c r="W955" s="1887"/>
      <c r="X955" s="1887"/>
      <c r="Y955" s="1888"/>
      <c r="Z955" s="132"/>
      <c r="AA955" s="15"/>
      <c r="AB955" s="15"/>
      <c r="AC955" s="133"/>
      <c r="AD955" s="1830"/>
      <c r="AE955" s="1695"/>
      <c r="AF955" s="1695"/>
      <c r="AG955" s="1695"/>
      <c r="AH955" s="1695"/>
      <c r="AI955" s="1695"/>
      <c r="AJ955" s="1695"/>
      <c r="AK955" s="1696"/>
      <c r="AL955" s="119"/>
      <c r="AM955" s="75"/>
      <c r="AN955" s="75"/>
      <c r="AO955" s="75"/>
      <c r="AP955" s="75"/>
      <c r="AQ955" s="75"/>
      <c r="AR955" s="75"/>
      <c r="AS955" s="75"/>
      <c r="AT955" s="75"/>
      <c r="AU955" s="75"/>
      <c r="AV955" s="75"/>
      <c r="AW955" s="75"/>
      <c r="AX955" s="75"/>
      <c r="AY955" s="75"/>
      <c r="AZ955" s="75"/>
      <c r="BA955" s="75"/>
      <c r="BB955" s="75"/>
      <c r="BC955" s="75"/>
      <c r="BD955" s="75"/>
      <c r="BE955" s="75"/>
      <c r="BF955" s="75"/>
      <c r="BG955" s="75"/>
      <c r="BH955" s="75"/>
      <c r="BI955" s="75"/>
      <c r="BJ955" s="75"/>
      <c r="BK955" s="75"/>
      <c r="BL955" s="75"/>
      <c r="BM955" s="75"/>
      <c r="BN955" s="75"/>
      <c r="BO955" s="75"/>
      <c r="BP955" s="75"/>
      <c r="BQ955" s="75"/>
      <c r="BR955" s="75"/>
      <c r="BS955" s="75"/>
      <c r="BT955" s="75"/>
      <c r="BU955" s="75"/>
      <c r="BV955" s="75"/>
      <c r="BW955" s="75"/>
      <c r="BX955" s="75"/>
      <c r="BY955" s="75"/>
      <c r="BZ955" s="75"/>
      <c r="CA955" s="75"/>
      <c r="CB955" s="75"/>
      <c r="CC955" s="75"/>
      <c r="CD955" s="75"/>
      <c r="CE955" s="75"/>
      <c r="CF955" s="75"/>
      <c r="CG955" s="75"/>
      <c r="CH955" s="75"/>
      <c r="CI955" s="75"/>
      <c r="CJ955" s="75"/>
      <c r="CK955" s="75"/>
      <c r="CL955" s="75"/>
      <c r="CM955" s="75"/>
      <c r="CN955" s="75"/>
      <c r="CO955" s="75"/>
      <c r="CP955" s="75"/>
      <c r="CQ955" s="75"/>
      <c r="CR955" s="75"/>
    </row>
    <row r="956" spans="1:96" ht="12.75" customHeight="1">
      <c r="A956" s="65"/>
      <c r="B956" s="134"/>
      <c r="C956" s="135" t="s">
        <v>675</v>
      </c>
      <c r="D956" s="1889" t="s">
        <v>2239</v>
      </c>
      <c r="E956" s="1890"/>
      <c r="F956" s="1890"/>
      <c r="G956" s="1890"/>
      <c r="H956" s="1890"/>
      <c r="I956" s="1890"/>
      <c r="J956" s="1890"/>
      <c r="K956" s="1890"/>
      <c r="L956" s="1890"/>
      <c r="M956" s="1890"/>
      <c r="N956" s="1890"/>
      <c r="O956" s="1890"/>
      <c r="P956" s="1890"/>
      <c r="Q956" s="1890"/>
      <c r="R956" s="1890"/>
      <c r="S956" s="1890"/>
      <c r="T956" s="1890"/>
      <c r="U956" s="1890"/>
      <c r="V956" s="1890"/>
      <c r="W956" s="1890"/>
      <c r="X956" s="1890"/>
      <c r="Y956" s="1891"/>
      <c r="Z956" s="127"/>
      <c r="AA956" s="1703" t="s">
        <v>537</v>
      </c>
      <c r="AB956" s="1704"/>
      <c r="AC956" s="65"/>
      <c r="AD956" s="1852"/>
      <c r="AE956" s="1853"/>
      <c r="AF956" s="1853"/>
      <c r="AG956" s="1853"/>
      <c r="AH956" s="1853"/>
      <c r="AI956" s="1853"/>
      <c r="AJ956" s="1853"/>
      <c r="AK956" s="1854"/>
      <c r="AM956" s="75"/>
      <c r="AN956" s="75"/>
      <c r="AO956" s="75"/>
      <c r="AP956" s="75"/>
      <c r="AQ956" s="75"/>
      <c r="AR956" s="75"/>
      <c r="AS956" s="75"/>
      <c r="AT956" s="75"/>
      <c r="AU956" s="75"/>
      <c r="AV956" s="75"/>
      <c r="AW956" s="75"/>
      <c r="AX956" s="75"/>
      <c r="AY956" s="75"/>
      <c r="AZ956" s="75"/>
      <c r="BA956" s="75"/>
      <c r="BB956" s="75"/>
      <c r="BC956" s="75"/>
      <c r="BD956" s="75"/>
      <c r="BE956" s="75"/>
      <c r="BF956" s="75"/>
      <c r="BG956" s="75"/>
      <c r="BH956" s="75"/>
      <c r="BI956" s="75"/>
      <c r="BJ956" s="75"/>
      <c r="BK956" s="75"/>
      <c r="BL956" s="75"/>
      <c r="BM956" s="75"/>
      <c r="BN956" s="75"/>
      <c r="BO956" s="75"/>
      <c r="BP956" s="75"/>
      <c r="BQ956" s="75"/>
      <c r="BR956" s="75"/>
      <c r="BS956" s="75"/>
      <c r="BT956" s="75"/>
      <c r="BU956" s="75"/>
      <c r="BV956" s="75"/>
      <c r="BW956" s="75"/>
      <c r="BX956" s="75"/>
      <c r="BY956" s="75"/>
      <c r="BZ956" s="75"/>
      <c r="CA956" s="75"/>
      <c r="CB956" s="75"/>
      <c r="CC956" s="75"/>
      <c r="CD956" s="75"/>
      <c r="CE956" s="75"/>
      <c r="CF956" s="75"/>
      <c r="CG956" s="75"/>
      <c r="CH956" s="75"/>
      <c r="CI956" s="75"/>
      <c r="CJ956" s="75"/>
      <c r="CK956" s="75"/>
      <c r="CL956" s="75"/>
      <c r="CM956" s="75"/>
      <c r="CN956" s="75"/>
      <c r="CO956" s="75"/>
      <c r="CP956" s="75"/>
      <c r="CQ956" s="75"/>
      <c r="CR956" s="75"/>
    </row>
    <row r="957" spans="1:96" ht="12.75" customHeight="1">
      <c r="A957" s="65"/>
      <c r="B957" s="136"/>
      <c r="C957" s="139"/>
      <c r="D957" s="1892"/>
      <c r="E957" s="1893"/>
      <c r="F957" s="1893"/>
      <c r="G957" s="1893"/>
      <c r="H957" s="1893"/>
      <c r="I957" s="1893"/>
      <c r="J957" s="1893"/>
      <c r="K957" s="1893"/>
      <c r="L957" s="1893"/>
      <c r="M957" s="1893"/>
      <c r="N957" s="1893"/>
      <c r="O957" s="1893"/>
      <c r="P957" s="1893"/>
      <c r="Q957" s="1893"/>
      <c r="R957" s="1893"/>
      <c r="S957" s="1893"/>
      <c r="T957" s="1893"/>
      <c r="U957" s="1893"/>
      <c r="V957" s="1893"/>
      <c r="W957" s="1893"/>
      <c r="X957" s="1893"/>
      <c r="Y957" s="1894"/>
      <c r="Z957" s="1917">
        <f>IF(AA956="yes","Please Select Type and Enter Amount:",0)</f>
        <v>0</v>
      </c>
      <c r="AA957" s="1918"/>
      <c r="AB957" s="1918"/>
      <c r="AC957" s="1919"/>
      <c r="AD957" s="1855"/>
      <c r="AE957" s="1856"/>
      <c r="AF957" s="1856"/>
      <c r="AG957" s="1856"/>
      <c r="AH957" s="1856"/>
      <c r="AI957" s="1856"/>
      <c r="AJ957" s="1856"/>
      <c r="AK957" s="1857"/>
      <c r="AM957" s="75"/>
      <c r="AN957" s="75"/>
      <c r="AO957" s="75"/>
      <c r="AP957" s="75"/>
      <c r="AQ957" s="75"/>
      <c r="AR957" s="75"/>
      <c r="AS957" s="75"/>
      <c r="AT957" s="75"/>
      <c r="AU957" s="75"/>
      <c r="AV957" s="75"/>
      <c r="AW957" s="75"/>
      <c r="AX957" s="75"/>
      <c r="AY957" s="75"/>
      <c r="AZ957" s="75"/>
      <c r="BA957" s="75"/>
      <c r="BB957" s="75"/>
      <c r="BC957" s="75"/>
      <c r="BD957" s="75"/>
      <c r="BE957" s="75"/>
      <c r="BF957" s="75"/>
      <c r="BG957" s="75"/>
      <c r="BH957" s="75"/>
      <c r="BI957" s="75"/>
      <c r="BJ957" s="75"/>
      <c r="BK957" s="75"/>
      <c r="BL957" s="75"/>
      <c r="BM957" s="75"/>
      <c r="BN957" s="75"/>
      <c r="BO957" s="75"/>
      <c r="BP957" s="75"/>
      <c r="BQ957" s="75"/>
      <c r="BR957" s="75"/>
      <c r="BS957" s="75"/>
      <c r="BT957" s="75"/>
      <c r="BU957" s="75"/>
      <c r="BV957" s="75"/>
      <c r="BW957" s="75"/>
      <c r="BX957" s="75"/>
      <c r="BY957" s="75"/>
      <c r="BZ957" s="75"/>
      <c r="CA957" s="75"/>
      <c r="CB957" s="75"/>
      <c r="CC957" s="75"/>
      <c r="CD957" s="75"/>
      <c r="CE957" s="75"/>
      <c r="CF957" s="75"/>
      <c r="CG957" s="75"/>
      <c r="CH957" s="75"/>
      <c r="CI957" s="75"/>
      <c r="CJ957" s="75"/>
      <c r="CK957" s="75"/>
      <c r="CL957" s="75"/>
      <c r="CM957" s="75"/>
      <c r="CN957" s="75"/>
      <c r="CO957" s="75"/>
      <c r="CP957" s="75"/>
      <c r="CQ957" s="75"/>
      <c r="CR957" s="75"/>
    </row>
    <row r="958" spans="1:96" ht="12.75">
      <c r="A958" s="65"/>
      <c r="B958" s="136"/>
      <c r="C958" s="139"/>
      <c r="D958" s="1880" t="s">
        <v>2240</v>
      </c>
      <c r="E958" s="1881"/>
      <c r="F958" s="1881"/>
      <c r="G958" s="1881"/>
      <c r="H958" s="1881"/>
      <c r="I958" s="1881"/>
      <c r="J958" s="1881"/>
      <c r="K958" s="1881"/>
      <c r="L958" s="1881"/>
      <c r="M958" s="1881"/>
      <c r="N958" s="1881"/>
      <c r="O958" s="1881"/>
      <c r="P958" s="1881"/>
      <c r="Q958" s="1881"/>
      <c r="R958" s="1881"/>
      <c r="S958" s="1881"/>
      <c r="T958" s="1881"/>
      <c r="U958" s="1881"/>
      <c r="V958" s="1881"/>
      <c r="W958" s="1881"/>
      <c r="X958" s="1881"/>
      <c r="Y958" s="1895"/>
      <c r="Z958" s="1917"/>
      <c r="AA958" s="1918"/>
      <c r="AB958" s="1918"/>
      <c r="AC958" s="1919"/>
      <c r="AD958" s="1855"/>
      <c r="AE958" s="1856"/>
      <c r="AF958" s="1856"/>
      <c r="AG958" s="1856"/>
      <c r="AH958" s="1856"/>
      <c r="AI958" s="1856"/>
      <c r="AJ958" s="1856"/>
      <c r="AK958" s="1857"/>
      <c r="AM958" s="75"/>
      <c r="AN958" s="75"/>
      <c r="AO958" s="75"/>
      <c r="AP958" s="75"/>
      <c r="AQ958" s="75"/>
      <c r="AR958" s="75"/>
      <c r="AS958" s="75"/>
      <c r="AT958" s="75"/>
      <c r="AU958" s="75"/>
      <c r="AV958" s="75"/>
      <c r="AW958" s="75"/>
      <c r="AX958" s="75"/>
      <c r="AY958" s="75"/>
      <c r="AZ958" s="75"/>
      <c r="BA958" s="75"/>
      <c r="BB958" s="75"/>
      <c r="BC958" s="75"/>
      <c r="BD958" s="75"/>
      <c r="BE958" s="75"/>
      <c r="BF958" s="75"/>
      <c r="BG958" s="75"/>
      <c r="BH958" s="75"/>
      <c r="BI958" s="75"/>
      <c r="BJ958" s="75"/>
      <c r="BK958" s="75"/>
      <c r="BL958" s="75"/>
      <c r="BM958" s="75"/>
      <c r="BN958" s="75"/>
      <c r="BO958" s="75"/>
      <c r="BP958" s="75"/>
      <c r="BQ958" s="75"/>
      <c r="BR958" s="75"/>
      <c r="BS958" s="75"/>
      <c r="BT958" s="75"/>
      <c r="BU958" s="75"/>
      <c r="BV958" s="75"/>
      <c r="BW958" s="75"/>
      <c r="BX958" s="75"/>
      <c r="BY958" s="75"/>
      <c r="BZ958" s="75"/>
      <c r="CA958" s="75"/>
      <c r="CB958" s="75"/>
      <c r="CC958" s="75"/>
      <c r="CD958" s="75"/>
      <c r="CE958" s="75"/>
      <c r="CF958" s="75"/>
      <c r="CG958" s="75"/>
      <c r="CH958" s="75"/>
      <c r="CI958" s="75"/>
      <c r="CJ958" s="75"/>
      <c r="CK958" s="75"/>
      <c r="CL958" s="75"/>
      <c r="CM958" s="75"/>
      <c r="CN958" s="75"/>
      <c r="CO958" s="75"/>
      <c r="CP958" s="75"/>
      <c r="CQ958" s="75"/>
      <c r="CR958" s="75"/>
    </row>
    <row r="959" spans="1:96" ht="12.75">
      <c r="A959" s="65"/>
      <c r="B959" s="136"/>
      <c r="C959" s="139"/>
      <c r="D959" s="1880"/>
      <c r="E959" s="1881"/>
      <c r="F959" s="1881"/>
      <c r="G959" s="1881"/>
      <c r="H959" s="1881"/>
      <c r="I959" s="1881"/>
      <c r="J959" s="1881"/>
      <c r="K959" s="1881"/>
      <c r="L959" s="1881"/>
      <c r="M959" s="1881"/>
      <c r="N959" s="1881"/>
      <c r="O959" s="1881"/>
      <c r="P959" s="1881"/>
      <c r="Q959" s="1881"/>
      <c r="R959" s="1881"/>
      <c r="S959" s="1881"/>
      <c r="T959" s="1881"/>
      <c r="U959" s="1881"/>
      <c r="V959" s="1881"/>
      <c r="W959" s="1881"/>
      <c r="X959" s="1881"/>
      <c r="Y959" s="1895"/>
      <c r="Z959" s="1917"/>
      <c r="AA959" s="1918"/>
      <c r="AB959" s="1918"/>
      <c r="AC959" s="1919"/>
      <c r="AD959" s="1855"/>
      <c r="AE959" s="1856"/>
      <c r="AF959" s="1856"/>
      <c r="AG959" s="1856"/>
      <c r="AH959" s="1856"/>
      <c r="AI959" s="1856"/>
      <c r="AJ959" s="1856"/>
      <c r="AK959" s="1857"/>
      <c r="AM959" s="75"/>
      <c r="AN959" s="75"/>
      <c r="AO959" s="75"/>
      <c r="AP959" s="75"/>
      <c r="AQ959" s="75"/>
      <c r="AR959" s="75"/>
      <c r="AS959" s="75"/>
      <c r="AT959" s="75"/>
      <c r="AU959" s="75"/>
      <c r="AV959" s="75"/>
      <c r="AW959" s="75"/>
      <c r="AX959" s="75"/>
      <c r="AY959" s="75"/>
      <c r="AZ959" s="75"/>
      <c r="BA959" s="75"/>
      <c r="BB959" s="75"/>
      <c r="BC959" s="75"/>
      <c r="BD959" s="75"/>
      <c r="BE959" s="75"/>
      <c r="BF959" s="75"/>
      <c r="BG959" s="75"/>
      <c r="BH959" s="75"/>
      <c r="BI959" s="75"/>
      <c r="BJ959" s="75"/>
      <c r="BK959" s="75"/>
      <c r="BL959" s="75"/>
      <c r="BM959" s="75"/>
      <c r="BN959" s="75"/>
      <c r="BO959" s="75"/>
      <c r="BP959" s="75"/>
      <c r="BQ959" s="75"/>
      <c r="BR959" s="75"/>
      <c r="BS959" s="75"/>
      <c r="BT959" s="75"/>
      <c r="BU959" s="75"/>
      <c r="BV959" s="75"/>
      <c r="BW959" s="75"/>
      <c r="BX959" s="75"/>
      <c r="BY959" s="75"/>
      <c r="BZ959" s="75"/>
      <c r="CA959" s="75"/>
      <c r="CB959" s="75"/>
      <c r="CC959" s="75"/>
      <c r="CD959" s="75"/>
      <c r="CE959" s="75"/>
      <c r="CF959" s="75"/>
      <c r="CG959" s="75"/>
      <c r="CH959" s="75"/>
      <c r="CI959" s="75"/>
      <c r="CJ959" s="75"/>
      <c r="CK959" s="75"/>
      <c r="CL959" s="75"/>
      <c r="CM959" s="75"/>
      <c r="CN959" s="75"/>
      <c r="CO959" s="75"/>
      <c r="CP959" s="75"/>
      <c r="CQ959" s="75"/>
      <c r="CR959" s="75"/>
    </row>
    <row r="960" spans="1:96" ht="12.75">
      <c r="A960" s="65"/>
      <c r="B960" s="136"/>
      <c r="C960" s="139"/>
      <c r="D960" s="1880"/>
      <c r="E960" s="1881"/>
      <c r="F960" s="1881"/>
      <c r="G960" s="1881"/>
      <c r="H960" s="1881"/>
      <c r="I960" s="1881"/>
      <c r="J960" s="1883"/>
      <c r="K960" s="1883"/>
      <c r="L960" s="1883"/>
      <c r="M960" s="1883"/>
      <c r="N960" s="1883"/>
      <c r="O960" s="1883"/>
      <c r="P960" s="1883"/>
      <c r="Q960" s="1883"/>
      <c r="R960" s="1881"/>
      <c r="S960" s="1881"/>
      <c r="T960" s="1881"/>
      <c r="U960" s="1881"/>
      <c r="V960" s="1881"/>
      <c r="W960" s="1881"/>
      <c r="X960" s="1881"/>
      <c r="Y960" s="1895"/>
      <c r="Z960" s="1917"/>
      <c r="AA960" s="1918"/>
      <c r="AB960" s="1918"/>
      <c r="AC960" s="1919"/>
      <c r="AD960" s="1855"/>
      <c r="AE960" s="1856"/>
      <c r="AF960" s="1856"/>
      <c r="AG960" s="1856"/>
      <c r="AH960" s="1856"/>
      <c r="AI960" s="1856"/>
      <c r="AJ960" s="1856"/>
      <c r="AK960" s="1857"/>
      <c r="AM960" s="75"/>
      <c r="AN960" s="75"/>
      <c r="AO960" s="75"/>
      <c r="AP960" s="75"/>
      <c r="AQ960" s="75"/>
      <c r="AR960" s="75"/>
      <c r="AS960" s="75"/>
      <c r="AT960" s="75"/>
      <c r="AU960" s="75"/>
      <c r="AV960" s="75"/>
      <c r="AW960" s="75"/>
      <c r="AX960" s="75"/>
      <c r="AY960" s="75"/>
      <c r="AZ960" s="75"/>
      <c r="BA960" s="75"/>
      <c r="BB960" s="75"/>
      <c r="BC960" s="75"/>
      <c r="BD960" s="75"/>
      <c r="BE960" s="75"/>
      <c r="BF960" s="75"/>
      <c r="BG960" s="75"/>
      <c r="BH960" s="75"/>
      <c r="BI960" s="75"/>
      <c r="BJ960" s="75"/>
      <c r="BK960" s="75"/>
      <c r="BL960" s="75"/>
      <c r="BM960" s="75"/>
      <c r="BN960" s="75"/>
      <c r="BO960" s="75"/>
      <c r="BP960" s="75"/>
      <c r="BQ960" s="75"/>
      <c r="BR960" s="75"/>
      <c r="BS960" s="75"/>
      <c r="BT960" s="75"/>
      <c r="BU960" s="75"/>
      <c r="BV960" s="75"/>
      <c r="BW960" s="75"/>
      <c r="BX960" s="75"/>
      <c r="BY960" s="75"/>
      <c r="BZ960" s="75"/>
      <c r="CA960" s="75"/>
      <c r="CB960" s="75"/>
      <c r="CC960" s="75"/>
      <c r="CD960" s="75"/>
      <c r="CE960" s="75"/>
      <c r="CF960" s="75"/>
      <c r="CG960" s="75"/>
      <c r="CH960" s="75"/>
      <c r="CI960" s="75"/>
      <c r="CJ960" s="75"/>
      <c r="CK960" s="75"/>
      <c r="CL960" s="75"/>
      <c r="CM960" s="75"/>
      <c r="CN960" s="75"/>
      <c r="CO960" s="75"/>
      <c r="CP960" s="75"/>
      <c r="CQ960" s="75"/>
      <c r="CR960" s="75"/>
    </row>
    <row r="961" spans="1:96" ht="12.75" customHeight="1">
      <c r="A961" s="65"/>
      <c r="B961" s="136"/>
      <c r="C961" s="139"/>
      <c r="D961" s="93"/>
      <c r="E961" s="153"/>
      <c r="F961" s="153"/>
      <c r="G961" s="318"/>
      <c r="H961" s="318"/>
      <c r="I961" s="1416" t="s">
        <v>994</v>
      </c>
      <c r="J961" s="1896" t="s">
        <v>136</v>
      </c>
      <c r="K961" s="1896"/>
      <c r="L961" s="1896"/>
      <c r="M961" s="1896"/>
      <c r="N961" s="1896"/>
      <c r="O961" s="1896"/>
      <c r="P961" s="1896"/>
      <c r="Q961" s="1896"/>
      <c r="R961" s="318"/>
      <c r="S961" s="318"/>
      <c r="T961" s="319"/>
      <c r="U961" s="318"/>
      <c r="V961" s="319" t="str">
        <f>IF(AA956="yes",(AD934*0.15),"")</f>
        <v/>
      </c>
      <c r="W961" s="319"/>
      <c r="X961" s="319"/>
      <c r="Y961" s="1417"/>
      <c r="Z961" s="1920"/>
      <c r="AA961" s="1920"/>
      <c r="AB961" s="1920"/>
      <c r="AC961" s="1921"/>
      <c r="AD961" s="1858"/>
      <c r="AE961" s="1859"/>
      <c r="AF961" s="1859"/>
      <c r="AG961" s="1859"/>
      <c r="AH961" s="1859"/>
      <c r="AI961" s="1859"/>
      <c r="AJ961" s="1859"/>
      <c r="AK961" s="1860"/>
      <c r="AM961" s="75"/>
      <c r="AN961" s="75"/>
      <c r="AO961" s="75"/>
      <c r="AP961" s="75"/>
      <c r="AQ961" s="75"/>
      <c r="AR961" s="75"/>
      <c r="AS961" s="75"/>
      <c r="AT961" s="75"/>
      <c r="AU961" s="75"/>
      <c r="AV961" s="75"/>
      <c r="AW961" s="75"/>
      <c r="AX961" s="75"/>
      <c r="AY961" s="75"/>
      <c r="AZ961" s="75"/>
      <c r="BA961" s="75"/>
      <c r="BB961" s="75"/>
      <c r="BC961" s="75"/>
      <c r="BD961" s="75"/>
      <c r="BE961" s="75"/>
      <c r="BF961" s="75"/>
      <c r="BG961" s="75"/>
      <c r="BH961" s="75"/>
      <c r="BI961" s="75"/>
      <c r="BJ961" s="75"/>
      <c r="BK961" s="75"/>
      <c r="BL961" s="75"/>
      <c r="BM961" s="75"/>
      <c r="BN961" s="75"/>
      <c r="BO961" s="75"/>
      <c r="BP961" s="75"/>
      <c r="BQ961" s="75"/>
      <c r="BR961" s="75"/>
      <c r="BS961" s="75"/>
      <c r="BT961" s="75"/>
      <c r="BU961" s="75"/>
      <c r="BV961" s="75"/>
      <c r="BW961" s="75"/>
      <c r="BX961" s="75"/>
      <c r="BY961" s="75"/>
      <c r="BZ961" s="75"/>
      <c r="CA961" s="75"/>
      <c r="CB961" s="75"/>
      <c r="CC961" s="75"/>
      <c r="CD961" s="75"/>
      <c r="CE961" s="75"/>
      <c r="CF961" s="75"/>
      <c r="CG961" s="75"/>
      <c r="CH961" s="75"/>
      <c r="CI961" s="75"/>
      <c r="CJ961" s="75"/>
      <c r="CK961" s="75"/>
      <c r="CL961" s="75"/>
      <c r="CM961" s="75"/>
      <c r="CN961" s="75"/>
      <c r="CO961" s="75"/>
      <c r="CP961" s="75"/>
      <c r="CQ961" s="75"/>
      <c r="CR961" s="75"/>
    </row>
    <row r="962" spans="1:96" ht="12.75" customHeight="1">
      <c r="A962" s="65"/>
      <c r="B962" s="134"/>
      <c r="C962" s="135" t="s">
        <v>641</v>
      </c>
      <c r="D962" s="1877" t="s">
        <v>2242</v>
      </c>
      <c r="E962" s="1878"/>
      <c r="F962" s="1878"/>
      <c r="G962" s="1878"/>
      <c r="H962" s="1878"/>
      <c r="I962" s="1878"/>
      <c r="J962" s="1878"/>
      <c r="K962" s="1878"/>
      <c r="L962" s="1878"/>
      <c r="M962" s="1878"/>
      <c r="N962" s="1878"/>
      <c r="O962" s="1878"/>
      <c r="P962" s="1878"/>
      <c r="Q962" s="1878"/>
      <c r="R962" s="1878"/>
      <c r="S962" s="1878"/>
      <c r="T962" s="1878"/>
      <c r="U962" s="1878"/>
      <c r="V962" s="1878"/>
      <c r="W962" s="1878"/>
      <c r="X962" s="1878"/>
      <c r="Y962" s="1879"/>
      <c r="Z962" s="127"/>
      <c r="AA962" s="1703" t="s">
        <v>119</v>
      </c>
      <c r="AB962" s="1704"/>
      <c r="AC962" s="65"/>
      <c r="AD962" s="1852">
        <v>4975128.16</v>
      </c>
      <c r="AE962" s="1853"/>
      <c r="AF962" s="1853"/>
      <c r="AG962" s="1853"/>
      <c r="AH962" s="1853"/>
      <c r="AI962" s="1853"/>
      <c r="AJ962" s="1853"/>
      <c r="AK962" s="1854"/>
      <c r="AM962" s="75"/>
      <c r="AN962" s="75"/>
      <c r="AO962" s="75"/>
      <c r="AP962" s="75"/>
      <c r="AQ962" s="75"/>
      <c r="AR962" s="75"/>
      <c r="AS962" s="75"/>
      <c r="AT962" s="75"/>
      <c r="AU962" s="75"/>
      <c r="AV962" s="75"/>
      <c r="AW962" s="75"/>
      <c r="AX962" s="75"/>
      <c r="AY962" s="75"/>
      <c r="AZ962" s="75"/>
      <c r="BA962" s="75"/>
      <c r="BB962" s="75"/>
      <c r="BC962" s="75"/>
      <c r="BD962" s="75"/>
      <c r="BE962" s="75"/>
      <c r="BF962" s="75"/>
      <c r="BG962" s="75"/>
      <c r="BH962" s="75"/>
      <c r="BI962" s="75"/>
      <c r="BJ962" s="75"/>
      <c r="BK962" s="75"/>
      <c r="BL962" s="75"/>
      <c r="BM962" s="75"/>
      <c r="BN962" s="75"/>
      <c r="BO962" s="75"/>
      <c r="BP962" s="75"/>
      <c r="BQ962" s="75"/>
      <c r="BR962" s="75"/>
      <c r="BS962" s="75"/>
      <c r="BT962" s="75"/>
      <c r="BU962" s="75"/>
      <c r="BV962" s="75"/>
      <c r="BW962" s="75"/>
      <c r="BX962" s="75"/>
      <c r="BY962" s="75"/>
      <c r="BZ962" s="75"/>
      <c r="CA962" s="75"/>
      <c r="CB962" s="75"/>
      <c r="CC962" s="75"/>
      <c r="CD962" s="75"/>
      <c r="CE962" s="75"/>
      <c r="CF962" s="75"/>
      <c r="CG962" s="75"/>
      <c r="CH962" s="75"/>
      <c r="CI962" s="75"/>
      <c r="CJ962" s="75"/>
      <c r="CK962" s="75"/>
      <c r="CL962" s="75"/>
      <c r="CM962" s="75"/>
      <c r="CN962" s="75"/>
      <c r="CO962" s="75"/>
      <c r="CP962" s="75"/>
      <c r="CQ962" s="75"/>
      <c r="CR962" s="75"/>
    </row>
    <row r="963" spans="1:96" ht="12.75" customHeight="1">
      <c r="A963" s="65"/>
      <c r="B963" s="127"/>
      <c r="C963" s="128"/>
      <c r="D963" s="1880" t="s">
        <v>2241</v>
      </c>
      <c r="E963" s="1881"/>
      <c r="F963" s="1881"/>
      <c r="G963" s="1881"/>
      <c r="H963" s="1881"/>
      <c r="I963" s="1881"/>
      <c r="J963" s="1881"/>
      <c r="K963" s="1881"/>
      <c r="L963" s="1881"/>
      <c r="M963" s="1881"/>
      <c r="N963" s="1881"/>
      <c r="O963" s="1881"/>
      <c r="P963" s="1881"/>
      <c r="Q963" s="1881"/>
      <c r="R963" s="1881"/>
      <c r="S963" s="1881"/>
      <c r="T963" s="1881"/>
      <c r="U963" s="1881"/>
      <c r="V963" s="1881"/>
      <c r="W963" s="1881"/>
      <c r="X963" s="1881"/>
      <c r="Y963" s="1895"/>
      <c r="Z963" s="1706" t="str">
        <f>IF(AA962="yes","Please Enter Amount:",0)</f>
        <v>Please Enter Amount:</v>
      </c>
      <c r="AA963" s="1707"/>
      <c r="AB963" s="1707"/>
      <c r="AC963" s="1707"/>
      <c r="AD963" s="1855"/>
      <c r="AE963" s="1856"/>
      <c r="AF963" s="1856"/>
      <c r="AG963" s="1856"/>
      <c r="AH963" s="1856"/>
      <c r="AI963" s="1856"/>
      <c r="AJ963" s="1856"/>
      <c r="AK963" s="1857"/>
      <c r="AM963" s="75"/>
      <c r="AN963" s="75"/>
      <c r="AO963" s="75"/>
      <c r="AP963" s="75"/>
      <c r="AQ963" s="75"/>
      <c r="AR963" s="75"/>
      <c r="AS963" s="75"/>
      <c r="AT963" s="75"/>
      <c r="AU963" s="75"/>
      <c r="AV963" s="75"/>
      <c r="AW963" s="75"/>
      <c r="AX963" s="75"/>
      <c r="AY963" s="75"/>
      <c r="AZ963" s="75"/>
      <c r="BA963" s="75"/>
      <c r="BB963" s="75"/>
      <c r="BC963" s="75"/>
      <c r="BD963" s="75"/>
      <c r="BE963" s="75"/>
      <c r="BF963" s="75"/>
      <c r="BG963" s="75"/>
      <c r="BH963" s="75"/>
      <c r="BI963" s="75"/>
      <c r="BJ963" s="75"/>
      <c r="BK963" s="75"/>
      <c r="BL963" s="75"/>
      <c r="BM963" s="75"/>
      <c r="BN963" s="75"/>
      <c r="BO963" s="75"/>
      <c r="BP963" s="75"/>
      <c r="BQ963" s="75"/>
      <c r="BR963" s="75"/>
      <c r="BS963" s="75"/>
      <c r="BT963" s="75"/>
      <c r="BU963" s="75"/>
      <c r="BV963" s="75"/>
      <c r="BW963" s="75"/>
      <c r="BX963" s="75"/>
      <c r="BY963" s="75"/>
      <c r="BZ963" s="75"/>
      <c r="CA963" s="75"/>
      <c r="CB963" s="75"/>
      <c r="CC963" s="75"/>
      <c r="CD963" s="75"/>
      <c r="CE963" s="75"/>
      <c r="CF963" s="75"/>
      <c r="CG963" s="75"/>
      <c r="CH963" s="75"/>
      <c r="CI963" s="75"/>
      <c r="CJ963" s="75"/>
      <c r="CK963" s="75"/>
      <c r="CL963" s="75"/>
      <c r="CM963" s="75"/>
      <c r="CN963" s="75"/>
      <c r="CO963" s="75"/>
      <c r="CP963" s="75"/>
      <c r="CQ963" s="75"/>
      <c r="CR963" s="75"/>
    </row>
    <row r="964" spans="1:96" ht="12.75" customHeight="1">
      <c r="A964" s="65"/>
      <c r="B964" s="127"/>
      <c r="C964" s="128"/>
      <c r="D964" s="1880"/>
      <c r="E964" s="1881"/>
      <c r="F964" s="1881"/>
      <c r="G964" s="1881"/>
      <c r="H964" s="1881"/>
      <c r="I964" s="1881"/>
      <c r="J964" s="1881"/>
      <c r="K964" s="1881"/>
      <c r="L964" s="1881"/>
      <c r="M964" s="1881"/>
      <c r="N964" s="1881"/>
      <c r="O964" s="1881"/>
      <c r="P964" s="1881"/>
      <c r="Q964" s="1881"/>
      <c r="R964" s="1881"/>
      <c r="S964" s="1881"/>
      <c r="T964" s="1881"/>
      <c r="U964" s="1881"/>
      <c r="V964" s="1881"/>
      <c r="W964" s="1881"/>
      <c r="X964" s="1881"/>
      <c r="Y964" s="1895"/>
      <c r="Z964" s="1706"/>
      <c r="AA964" s="1707"/>
      <c r="AB964" s="1707"/>
      <c r="AC964" s="1707"/>
      <c r="AD964" s="1855"/>
      <c r="AE964" s="1856"/>
      <c r="AF964" s="1856"/>
      <c r="AG964" s="1856"/>
      <c r="AH964" s="1856"/>
      <c r="AI964" s="1856"/>
      <c r="AJ964" s="1856"/>
      <c r="AK964" s="1857"/>
      <c r="AM964" s="75"/>
      <c r="AN964" s="75"/>
      <c r="AO964" s="75"/>
      <c r="AP964" s="75"/>
      <c r="AQ964" s="75"/>
      <c r="AR964" s="75"/>
      <c r="AS964" s="75"/>
      <c r="AT964" s="75"/>
      <c r="AU964" s="75"/>
      <c r="AV964" s="75"/>
      <c r="AW964" s="75"/>
      <c r="AX964" s="75"/>
      <c r="AY964" s="75"/>
      <c r="AZ964" s="75"/>
      <c r="BA964" s="75"/>
      <c r="BB964" s="75"/>
      <c r="BC964" s="75"/>
      <c r="BD964" s="75"/>
      <c r="BE964" s="75"/>
      <c r="BF964" s="75"/>
      <c r="BG964" s="75"/>
      <c r="BH964" s="75"/>
      <c r="BI964" s="75"/>
      <c r="BJ964" s="75"/>
      <c r="BK964" s="75"/>
      <c r="BL964" s="75"/>
      <c r="BM964" s="75"/>
      <c r="BN964" s="75"/>
      <c r="BO964" s="75"/>
      <c r="BP964" s="75"/>
      <c r="BQ964" s="75"/>
      <c r="BR964" s="75"/>
      <c r="BS964" s="75"/>
      <c r="BT964" s="75"/>
      <c r="BU964" s="75"/>
      <c r="BV964" s="75"/>
      <c r="BW964" s="75"/>
      <c r="BX964" s="75"/>
      <c r="BY964" s="75"/>
      <c r="BZ964" s="75"/>
      <c r="CA964" s="75"/>
      <c r="CB964" s="75"/>
      <c r="CC964" s="75"/>
      <c r="CD964" s="75"/>
      <c r="CE964" s="75"/>
      <c r="CF964" s="75"/>
      <c r="CG964" s="75"/>
      <c r="CH964" s="75"/>
      <c r="CI964" s="75"/>
      <c r="CJ964" s="75"/>
      <c r="CK964" s="75"/>
      <c r="CL964" s="75"/>
      <c r="CM964" s="75"/>
      <c r="CN964" s="75"/>
      <c r="CO964" s="75"/>
      <c r="CP964" s="75"/>
      <c r="CQ964" s="75"/>
      <c r="CR964" s="75"/>
    </row>
    <row r="965" spans="1:96" ht="12.75">
      <c r="A965" s="65"/>
      <c r="B965" s="140"/>
      <c r="C965" s="139"/>
      <c r="D965" s="1882"/>
      <c r="E965" s="1883"/>
      <c r="F965" s="1883"/>
      <c r="G965" s="1883"/>
      <c r="H965" s="1883"/>
      <c r="I965" s="1883"/>
      <c r="J965" s="1883"/>
      <c r="K965" s="1883"/>
      <c r="L965" s="1883"/>
      <c r="M965" s="1883"/>
      <c r="N965" s="1883"/>
      <c r="O965" s="1883"/>
      <c r="P965" s="1883"/>
      <c r="Q965" s="1883"/>
      <c r="R965" s="1883"/>
      <c r="S965" s="1883"/>
      <c r="T965" s="1883"/>
      <c r="U965" s="1883"/>
      <c r="V965" s="1883"/>
      <c r="W965" s="1883"/>
      <c r="X965" s="1883"/>
      <c r="Y965" s="1897"/>
      <c r="Z965" s="1706"/>
      <c r="AA965" s="1707"/>
      <c r="AB965" s="1707"/>
      <c r="AC965" s="1707"/>
      <c r="AD965" s="1858"/>
      <c r="AE965" s="1859"/>
      <c r="AF965" s="1859"/>
      <c r="AG965" s="1859"/>
      <c r="AH965" s="1859"/>
      <c r="AI965" s="1859"/>
      <c r="AJ965" s="1859"/>
      <c r="AK965" s="1860"/>
      <c r="AM965" s="75"/>
      <c r="AN965" s="75"/>
      <c r="AO965" s="75"/>
      <c r="AP965" s="75"/>
      <c r="AQ965" s="75"/>
      <c r="AR965" s="75"/>
      <c r="AS965" s="75"/>
      <c r="AT965" s="75"/>
      <c r="AU965" s="75"/>
      <c r="AV965" s="75"/>
      <c r="AW965" s="75"/>
      <c r="AX965" s="75"/>
      <c r="AY965" s="75"/>
      <c r="AZ965" s="75"/>
      <c r="BA965" s="75"/>
      <c r="BB965" s="75"/>
      <c r="BC965" s="75"/>
      <c r="BD965" s="75"/>
      <c r="BE965" s="75"/>
      <c r="BF965" s="75"/>
      <c r="BG965" s="75"/>
      <c r="BH965" s="75"/>
      <c r="BI965" s="75"/>
      <c r="BJ965" s="75"/>
      <c r="BK965" s="75"/>
      <c r="BL965" s="75"/>
      <c r="BM965" s="75"/>
      <c r="BN965" s="75"/>
      <c r="BO965" s="75"/>
      <c r="BP965" s="75"/>
      <c r="BQ965" s="75"/>
      <c r="BR965" s="75"/>
      <c r="BS965" s="75"/>
      <c r="BT965" s="75"/>
      <c r="BU965" s="75"/>
      <c r="BV965" s="75"/>
      <c r="BW965" s="75"/>
      <c r="BX965" s="75"/>
      <c r="BY965" s="75"/>
      <c r="BZ965" s="75"/>
      <c r="CA965" s="75"/>
      <c r="CB965" s="75"/>
      <c r="CC965" s="75"/>
      <c r="CD965" s="75"/>
      <c r="CE965" s="75"/>
      <c r="CF965" s="75"/>
      <c r="CG965" s="75"/>
      <c r="CH965" s="75"/>
      <c r="CI965" s="75"/>
      <c r="CJ965" s="75"/>
      <c r="CK965" s="75"/>
      <c r="CL965" s="75"/>
      <c r="CM965" s="75"/>
      <c r="CN965" s="75"/>
      <c r="CO965" s="75"/>
      <c r="CP965" s="75"/>
      <c r="CQ965" s="75"/>
      <c r="CR965" s="75"/>
    </row>
    <row r="966" spans="1:96" ht="12.75" customHeight="1">
      <c r="A966" s="65"/>
      <c r="B966" s="134"/>
      <c r="C966" s="135" t="s">
        <v>646</v>
      </c>
      <c r="D966" s="1877" t="s">
        <v>2243</v>
      </c>
      <c r="E966" s="1878"/>
      <c r="F966" s="1878"/>
      <c r="G966" s="1878"/>
      <c r="H966" s="1878"/>
      <c r="I966" s="1878"/>
      <c r="J966" s="1878"/>
      <c r="K966" s="1878"/>
      <c r="L966" s="1878"/>
      <c r="M966" s="1878"/>
      <c r="N966" s="1878"/>
      <c r="O966" s="1878"/>
      <c r="P966" s="1878"/>
      <c r="Q966" s="1878"/>
      <c r="R966" s="1878"/>
      <c r="S966" s="1878"/>
      <c r="T966" s="1878"/>
      <c r="U966" s="1878"/>
      <c r="V966" s="1878"/>
      <c r="W966" s="1878"/>
      <c r="X966" s="1878"/>
      <c r="Y966" s="1879"/>
      <c r="Z966" s="134"/>
      <c r="AA966" s="1911" t="s">
        <v>119</v>
      </c>
      <c r="AB966" s="1912"/>
      <c r="AC966" s="141"/>
      <c r="AD966" s="1690">
        <f>ROUND(IF(AA966="yes",(AD934*0.1),0),0)</f>
        <v>3981770</v>
      </c>
      <c r="AE966" s="1691"/>
      <c r="AF966" s="1691"/>
      <c r="AG966" s="1691"/>
      <c r="AH966" s="1691"/>
      <c r="AI966" s="1691"/>
      <c r="AJ966" s="1691"/>
      <c r="AK966" s="1692"/>
      <c r="AL966" s="42"/>
      <c r="AM966" s="75"/>
      <c r="AN966" s="75"/>
      <c r="AO966" s="75"/>
      <c r="AP966" s="75"/>
      <c r="AQ966" s="75"/>
      <c r="AR966" s="75"/>
      <c r="AS966" s="75"/>
      <c r="AT966" s="75"/>
      <c r="AU966" s="75"/>
      <c r="AV966" s="75"/>
      <c r="AW966" s="75"/>
      <c r="AX966" s="75"/>
      <c r="AY966" s="75"/>
      <c r="AZ966" s="75"/>
      <c r="BA966" s="75"/>
      <c r="BB966" s="75"/>
      <c r="BC966" s="75"/>
      <c r="BD966" s="75"/>
      <c r="BE966" s="75"/>
      <c r="BF966" s="75"/>
      <c r="BG966" s="75"/>
      <c r="BH966" s="75"/>
      <c r="BI966" s="75"/>
      <c r="BJ966" s="75"/>
      <c r="BK966" s="75"/>
      <c r="BL966" s="75"/>
      <c r="BM966" s="75"/>
      <c r="BN966" s="75"/>
      <c r="BO966" s="75"/>
      <c r="BP966" s="75"/>
      <c r="BQ966" s="75"/>
      <c r="BR966" s="75"/>
      <c r="BS966" s="75"/>
      <c r="BT966" s="75"/>
      <c r="BU966" s="75"/>
      <c r="BV966" s="75"/>
      <c r="BW966" s="75"/>
      <c r="BX966" s="75"/>
      <c r="BY966" s="75"/>
      <c r="BZ966" s="75"/>
      <c r="CA966" s="75"/>
      <c r="CB966" s="75"/>
      <c r="CC966" s="75"/>
      <c r="CD966" s="75"/>
      <c r="CE966" s="75"/>
      <c r="CF966" s="75"/>
      <c r="CG966" s="75"/>
      <c r="CH966" s="75"/>
      <c r="CI966" s="75"/>
      <c r="CJ966" s="75"/>
      <c r="CK966" s="75"/>
      <c r="CL966" s="75"/>
      <c r="CM966" s="75"/>
      <c r="CN966" s="75"/>
      <c r="CO966" s="75"/>
      <c r="CP966" s="75"/>
      <c r="CQ966" s="75"/>
      <c r="CR966" s="75"/>
    </row>
    <row r="967" spans="1:96" ht="12.75" customHeight="1">
      <c r="A967" s="65"/>
      <c r="B967" s="127"/>
      <c r="C967" s="128"/>
      <c r="D967" s="1880" t="s">
        <v>2244</v>
      </c>
      <c r="E967" s="1884"/>
      <c r="F967" s="1884"/>
      <c r="G967" s="1884"/>
      <c r="H967" s="1884"/>
      <c r="I967" s="1884"/>
      <c r="J967" s="1884"/>
      <c r="K967" s="1884"/>
      <c r="L967" s="1884"/>
      <c r="M967" s="1884"/>
      <c r="N967" s="1884"/>
      <c r="O967" s="1884"/>
      <c r="P967" s="1884"/>
      <c r="Q967" s="1884"/>
      <c r="R967" s="1884"/>
      <c r="S967" s="1884"/>
      <c r="T967" s="1884"/>
      <c r="U967" s="1884"/>
      <c r="V967" s="1884"/>
      <c r="W967" s="1884"/>
      <c r="X967" s="1884"/>
      <c r="Y967" s="1885"/>
      <c r="Z967" s="127"/>
      <c r="AA967" s="935"/>
      <c r="AB967" s="935"/>
      <c r="AC967" s="935"/>
      <c r="AD967" s="1862"/>
      <c r="AE967" s="1693"/>
      <c r="AF967" s="1693"/>
      <c r="AG967" s="1693"/>
      <c r="AH967" s="1693"/>
      <c r="AI967" s="1693"/>
      <c r="AJ967" s="1693"/>
      <c r="AK967" s="1694"/>
      <c r="AL967" s="1408"/>
      <c r="AM967" s="75"/>
      <c r="AN967" s="75"/>
      <c r="AO967" s="75"/>
      <c r="AP967" s="75"/>
      <c r="AQ967" s="75"/>
      <c r="AR967" s="75"/>
      <c r="AS967" s="75"/>
      <c r="AT967" s="75"/>
      <c r="AU967" s="75"/>
      <c r="AV967" s="75"/>
      <c r="AW967" s="75"/>
      <c r="AX967" s="75"/>
      <c r="AY967" s="75"/>
      <c r="AZ967" s="75"/>
      <c r="BA967" s="75"/>
      <c r="BB967" s="75"/>
      <c r="BC967" s="75"/>
      <c r="BD967" s="75"/>
      <c r="BE967" s="75"/>
      <c r="BF967" s="75"/>
      <c r="BG967" s="75"/>
      <c r="BH967" s="75"/>
      <c r="BI967" s="75"/>
      <c r="BJ967" s="75"/>
      <c r="BK967" s="75"/>
      <c r="BL967" s="75"/>
      <c r="BM967" s="75"/>
      <c r="BN967" s="75"/>
      <c r="BO967" s="75"/>
      <c r="BP967" s="75"/>
      <c r="BQ967" s="75"/>
      <c r="BR967" s="75"/>
      <c r="BS967" s="75"/>
      <c r="BT967" s="75"/>
      <c r="BU967" s="75"/>
      <c r="BV967" s="75"/>
      <c r="BW967" s="75"/>
      <c r="BX967" s="75"/>
      <c r="BY967" s="75"/>
      <c r="BZ967" s="75"/>
      <c r="CA967" s="75"/>
      <c r="CB967" s="75"/>
      <c r="CC967" s="75"/>
      <c r="CD967" s="75"/>
      <c r="CE967" s="75"/>
      <c r="CF967" s="75"/>
      <c r="CG967" s="75"/>
      <c r="CH967" s="75"/>
      <c r="CI967" s="75"/>
      <c r="CJ967" s="75"/>
      <c r="CK967" s="75"/>
      <c r="CL967" s="75"/>
      <c r="CM967" s="75"/>
      <c r="CN967" s="75"/>
      <c r="CO967" s="75"/>
      <c r="CP967" s="75"/>
      <c r="CQ967" s="75"/>
      <c r="CR967" s="75"/>
    </row>
    <row r="968" spans="1:96" ht="12.75">
      <c r="A968" s="65"/>
      <c r="B968" s="127"/>
      <c r="C968" s="128"/>
      <c r="D968" s="1886"/>
      <c r="E968" s="1887"/>
      <c r="F968" s="1887"/>
      <c r="G968" s="1887"/>
      <c r="H968" s="1887"/>
      <c r="I968" s="1887"/>
      <c r="J968" s="1887"/>
      <c r="K968" s="1887"/>
      <c r="L968" s="1887"/>
      <c r="M968" s="1887"/>
      <c r="N968" s="1887"/>
      <c r="O968" s="1887"/>
      <c r="P968" s="1887"/>
      <c r="Q968" s="1887"/>
      <c r="R968" s="1887"/>
      <c r="S968" s="1887"/>
      <c r="T968" s="1887"/>
      <c r="U968" s="1887"/>
      <c r="V968" s="1887"/>
      <c r="W968" s="1887"/>
      <c r="X968" s="1887"/>
      <c r="Y968" s="1888"/>
      <c r="Z968" s="127"/>
      <c r="AA968" s="129"/>
      <c r="AB968" s="129"/>
      <c r="AC968" s="129"/>
      <c r="AD968" s="1830"/>
      <c r="AE968" s="1695"/>
      <c r="AF968" s="1695"/>
      <c r="AG968" s="1695"/>
      <c r="AH968" s="1695"/>
      <c r="AI968" s="1695"/>
      <c r="AJ968" s="1695"/>
      <c r="AK968" s="1696"/>
      <c r="AM968" s="75"/>
      <c r="AN968" s="75"/>
      <c r="AO968" s="75"/>
      <c r="AP968" s="75"/>
      <c r="AQ968" s="75"/>
      <c r="AR968" s="75"/>
      <c r="AS968" s="75"/>
      <c r="AT968" s="75"/>
      <c r="AU968" s="75"/>
      <c r="AV968" s="75"/>
      <c r="AW968" s="75"/>
      <c r="AX968" s="75"/>
      <c r="AY968" s="75"/>
      <c r="AZ968" s="75"/>
      <c r="BA968" s="75"/>
      <c r="BB968" s="75"/>
      <c r="BC968" s="75"/>
      <c r="BD968" s="75"/>
      <c r="BE968" s="75"/>
      <c r="BF968" s="75"/>
      <c r="BG968" s="75"/>
      <c r="BH968" s="75"/>
      <c r="BI968" s="75"/>
      <c r="BJ968" s="75"/>
      <c r="BK968" s="75"/>
      <c r="BL968" s="75"/>
      <c r="BM968" s="75"/>
      <c r="BN968" s="75"/>
      <c r="BO968" s="75"/>
      <c r="BP968" s="75"/>
      <c r="BQ968" s="75"/>
      <c r="BR968" s="75"/>
      <c r="BS968" s="75"/>
      <c r="BT968" s="75"/>
      <c r="BU968" s="75"/>
      <c r="BV968" s="75"/>
      <c r="BW968" s="75"/>
      <c r="BX968" s="75"/>
      <c r="BY968" s="75"/>
      <c r="BZ968" s="75"/>
      <c r="CA968" s="75"/>
      <c r="CB968" s="75"/>
      <c r="CC968" s="75"/>
      <c r="CD968" s="75"/>
      <c r="CE968" s="75"/>
      <c r="CF968" s="75"/>
      <c r="CG968" s="75"/>
      <c r="CH968" s="75"/>
      <c r="CI968" s="75"/>
      <c r="CJ968" s="75"/>
      <c r="CK968" s="75"/>
      <c r="CL968" s="75"/>
      <c r="CM968" s="75"/>
      <c r="CN968" s="75"/>
      <c r="CO968" s="75"/>
      <c r="CP968" s="75"/>
      <c r="CQ968" s="75"/>
      <c r="CR968" s="75"/>
    </row>
    <row r="969" spans="1:96" ht="12.75" customHeight="1">
      <c r="A969" s="928"/>
      <c r="B969" s="929"/>
      <c r="C969" s="930" t="s">
        <v>649</v>
      </c>
      <c r="D969" s="1877" t="s">
        <v>2246</v>
      </c>
      <c r="E969" s="1878"/>
      <c r="F969" s="1878"/>
      <c r="G969" s="1878"/>
      <c r="H969" s="1878"/>
      <c r="I969" s="1878"/>
      <c r="J969" s="1878"/>
      <c r="K969" s="1878"/>
      <c r="L969" s="1878"/>
      <c r="M969" s="1878"/>
      <c r="N969" s="1878"/>
      <c r="O969" s="1878"/>
      <c r="P969" s="1878"/>
      <c r="Q969" s="1878"/>
      <c r="R969" s="1878"/>
      <c r="S969" s="1878"/>
      <c r="T969" s="1878"/>
      <c r="U969" s="1878"/>
      <c r="V969" s="1878"/>
      <c r="W969" s="1878"/>
      <c r="X969" s="1878"/>
      <c r="Y969" s="1879"/>
      <c r="Z969" s="929"/>
      <c r="AA969" s="1914" t="s">
        <v>537</v>
      </c>
      <c r="AB969" s="1915"/>
      <c r="AC969" s="931"/>
      <c r="AD969" s="1868">
        <f>ROUND(IF(AA969="yes",(AD934*0.1),0),0)</f>
        <v>0</v>
      </c>
      <c r="AE969" s="1869"/>
      <c r="AF969" s="1869"/>
      <c r="AG969" s="1869"/>
      <c r="AH969" s="1869"/>
      <c r="AI969" s="1869"/>
      <c r="AJ969" s="1869"/>
      <c r="AK969" s="1870"/>
      <c r="AL969" s="932"/>
    </row>
    <row r="970" spans="1:96" ht="12.75" customHeight="1">
      <c r="A970" s="928"/>
      <c r="B970" s="933"/>
      <c r="C970" s="934"/>
      <c r="D970" s="1880" t="s">
        <v>2245</v>
      </c>
      <c r="E970" s="1884"/>
      <c r="F970" s="1884"/>
      <c r="G970" s="1884"/>
      <c r="H970" s="1884"/>
      <c r="I970" s="1884"/>
      <c r="J970" s="1884"/>
      <c r="K970" s="1884"/>
      <c r="L970" s="1884"/>
      <c r="M970" s="1884"/>
      <c r="N970" s="1884"/>
      <c r="O970" s="1884"/>
      <c r="P970" s="1884"/>
      <c r="Q970" s="1884"/>
      <c r="R970" s="1884"/>
      <c r="S970" s="1884"/>
      <c r="T970" s="1884"/>
      <c r="U970" s="1884"/>
      <c r="V970" s="1884"/>
      <c r="W970" s="1884"/>
      <c r="X970" s="1884"/>
      <c r="Y970" s="1885"/>
      <c r="Z970" s="933"/>
      <c r="AA970" s="935"/>
      <c r="AB970" s="935"/>
      <c r="AC970" s="935"/>
      <c r="AD970" s="1871"/>
      <c r="AE970" s="1872"/>
      <c r="AF970" s="1872"/>
      <c r="AG970" s="1872"/>
      <c r="AH970" s="1872"/>
      <c r="AI970" s="1872"/>
      <c r="AJ970" s="1872"/>
      <c r="AK970" s="1873"/>
      <c r="AL970" s="932"/>
    </row>
    <row r="971" spans="1:96" ht="12.75" customHeight="1">
      <c r="A971" s="928"/>
      <c r="B971" s="933"/>
      <c r="C971" s="934"/>
      <c r="D971" s="2074"/>
      <c r="E971" s="1884"/>
      <c r="F971" s="1884"/>
      <c r="G971" s="1884"/>
      <c r="H971" s="1884"/>
      <c r="I971" s="1884"/>
      <c r="J971" s="1884"/>
      <c r="K971" s="1884"/>
      <c r="L971" s="1884"/>
      <c r="M971" s="1884"/>
      <c r="N971" s="1884"/>
      <c r="O971" s="1884"/>
      <c r="P971" s="1884"/>
      <c r="Q971" s="1884"/>
      <c r="R971" s="1884"/>
      <c r="S971" s="1884"/>
      <c r="T971" s="1884"/>
      <c r="U971" s="1884"/>
      <c r="V971" s="1884"/>
      <c r="W971" s="1884"/>
      <c r="X971" s="1884"/>
      <c r="Y971" s="1885"/>
      <c r="Z971" s="933"/>
      <c r="AA971" s="935"/>
      <c r="AB971" s="935"/>
      <c r="AC971" s="935"/>
      <c r="AD971" s="1871"/>
      <c r="AE971" s="1872"/>
      <c r="AF971" s="1872"/>
      <c r="AG971" s="1872"/>
      <c r="AH971" s="1872"/>
      <c r="AI971" s="1872"/>
      <c r="AJ971" s="1872"/>
      <c r="AK971" s="1873"/>
      <c r="AL971" s="932"/>
    </row>
    <row r="972" spans="1:96" ht="12.75" customHeight="1">
      <c r="A972" s="928"/>
      <c r="B972" s="933"/>
      <c r="C972" s="934"/>
      <c r="D972" s="2074"/>
      <c r="E972" s="1884"/>
      <c r="F972" s="1884"/>
      <c r="G972" s="1884"/>
      <c r="H972" s="1884"/>
      <c r="I972" s="1884"/>
      <c r="J972" s="1884"/>
      <c r="K972" s="1884"/>
      <c r="L972" s="1884"/>
      <c r="M972" s="1884"/>
      <c r="N972" s="1884"/>
      <c r="O972" s="1884"/>
      <c r="P972" s="1884"/>
      <c r="Q972" s="1884"/>
      <c r="R972" s="1884"/>
      <c r="S972" s="1884"/>
      <c r="T972" s="1884"/>
      <c r="U972" s="1884"/>
      <c r="V972" s="1884"/>
      <c r="W972" s="1884"/>
      <c r="X972" s="1884"/>
      <c r="Y972" s="1885"/>
      <c r="Z972" s="933"/>
      <c r="AA972" s="935"/>
      <c r="AB972" s="935"/>
      <c r="AC972" s="935"/>
      <c r="AD972" s="1871"/>
      <c r="AE972" s="1872"/>
      <c r="AF972" s="1872"/>
      <c r="AG972" s="1872"/>
      <c r="AH972" s="1872"/>
      <c r="AI972" s="1872"/>
      <c r="AJ972" s="1872"/>
      <c r="AK972" s="1873"/>
      <c r="AL972" s="932"/>
    </row>
    <row r="973" spans="1:96" ht="17.649999999999999" customHeight="1">
      <c r="A973" s="928"/>
      <c r="B973" s="933"/>
      <c r="C973" s="934"/>
      <c r="D973" s="1886"/>
      <c r="E973" s="1887"/>
      <c r="F973" s="1887"/>
      <c r="G973" s="1887"/>
      <c r="H973" s="1887"/>
      <c r="I973" s="1887"/>
      <c r="J973" s="1887"/>
      <c r="K973" s="1887"/>
      <c r="L973" s="1887"/>
      <c r="M973" s="1887"/>
      <c r="N973" s="1887"/>
      <c r="O973" s="1887"/>
      <c r="P973" s="1887"/>
      <c r="Q973" s="1887"/>
      <c r="R973" s="1887"/>
      <c r="S973" s="1887"/>
      <c r="T973" s="1887"/>
      <c r="U973" s="1887"/>
      <c r="V973" s="1887"/>
      <c r="W973" s="1887"/>
      <c r="X973" s="1887"/>
      <c r="Y973" s="1888"/>
      <c r="Z973" s="933"/>
      <c r="AA973" s="935"/>
      <c r="AB973" s="935"/>
      <c r="AC973" s="935"/>
      <c r="AD973" s="1871"/>
      <c r="AE973" s="1872"/>
      <c r="AF973" s="1872"/>
      <c r="AG973" s="1872"/>
      <c r="AH973" s="1872"/>
      <c r="AI973" s="1872"/>
      <c r="AJ973" s="1872"/>
      <c r="AK973" s="1873"/>
      <c r="AL973" s="932"/>
    </row>
    <row r="974" spans="1:96" ht="12.75" customHeight="1">
      <c r="A974" s="145"/>
      <c r="B974" s="316"/>
      <c r="C974" s="317"/>
      <c r="D974" s="1908" t="s">
        <v>828</v>
      </c>
      <c r="E974" s="1908"/>
      <c r="F974" s="1908"/>
      <c r="G974" s="1908"/>
      <c r="H974" s="1908"/>
      <c r="I974" s="1908"/>
      <c r="J974" s="1908"/>
      <c r="K974" s="1908"/>
      <c r="L974" s="1908"/>
      <c r="M974" s="1908"/>
      <c r="N974" s="1908"/>
      <c r="O974" s="1908"/>
      <c r="P974" s="1908"/>
      <c r="Q974" s="1908"/>
      <c r="R974" s="1908"/>
      <c r="S974" s="1908"/>
      <c r="T974" s="1908"/>
      <c r="U974" s="1908"/>
      <c r="V974" s="1908"/>
      <c r="W974" s="1908"/>
      <c r="X974" s="1908"/>
      <c r="Y974" s="1908"/>
      <c r="Z974" s="1908"/>
      <c r="AA974" s="1908"/>
      <c r="AB974" s="1908"/>
      <c r="AC974" s="1909"/>
      <c r="AD974" s="1713">
        <f>SUM(AD934:AK973)</f>
        <v>48774594.159999996</v>
      </c>
      <c r="AE974" s="1714"/>
      <c r="AF974" s="1714"/>
      <c r="AG974" s="1714"/>
      <c r="AH974" s="1714"/>
      <c r="AI974" s="1714"/>
      <c r="AJ974" s="1714"/>
      <c r="AK974" s="1913"/>
      <c r="AM974" s="75"/>
      <c r="AN974" s="75"/>
      <c r="AO974" s="75"/>
      <c r="AP974" s="75"/>
      <c r="AQ974" s="75"/>
      <c r="AR974" s="75"/>
      <c r="AS974" s="75"/>
      <c r="AT974" s="75"/>
      <c r="AU974" s="75"/>
      <c r="AV974" s="75"/>
      <c r="AW974" s="75"/>
      <c r="AX974" s="75"/>
      <c r="AY974" s="75"/>
      <c r="AZ974" s="75"/>
      <c r="BA974" s="75"/>
      <c r="BB974" s="75"/>
      <c r="BC974" s="75"/>
      <c r="BD974" s="75"/>
      <c r="BE974" s="75"/>
      <c r="BF974" s="75"/>
      <c r="BG974" s="75"/>
      <c r="BH974" s="75"/>
      <c r="BI974" s="75"/>
      <c r="BJ974" s="75"/>
      <c r="BK974" s="75"/>
      <c r="BL974" s="75"/>
      <c r="BM974" s="75"/>
      <c r="BN974" s="75"/>
      <c r="BO974" s="75"/>
      <c r="BP974" s="75"/>
      <c r="BQ974" s="75"/>
      <c r="BR974" s="75"/>
      <c r="BS974" s="75"/>
      <c r="BT974" s="75"/>
      <c r="BU974" s="75"/>
      <c r="BV974" s="75"/>
      <c r="BW974" s="75"/>
      <c r="BX974" s="75"/>
      <c r="BY974" s="75"/>
      <c r="BZ974" s="75"/>
      <c r="CA974" s="75"/>
      <c r="CB974" s="75"/>
      <c r="CC974" s="75"/>
      <c r="CD974" s="75"/>
      <c r="CE974" s="75"/>
      <c r="CF974" s="75"/>
      <c r="CG974" s="75"/>
      <c r="CH974" s="75"/>
      <c r="CI974" s="75"/>
      <c r="CJ974" s="75"/>
      <c r="CK974" s="75"/>
      <c r="CL974" s="75"/>
      <c r="CM974" s="75"/>
      <c r="CN974" s="75"/>
      <c r="CO974" s="75"/>
      <c r="CP974" s="75"/>
      <c r="CQ974" s="75"/>
      <c r="CR974" s="75"/>
    </row>
    <row r="975" spans="1:96" ht="12.75" customHeight="1">
      <c r="A975" s="145"/>
      <c r="B975" s="129"/>
      <c r="C975" s="610"/>
      <c r="D975" s="611"/>
      <c r="E975" s="611"/>
      <c r="F975" s="611"/>
      <c r="G975" s="611"/>
      <c r="H975" s="611"/>
      <c r="I975" s="611"/>
      <c r="J975" s="611"/>
      <c r="K975" s="611"/>
      <c r="L975" s="611"/>
      <c r="M975" s="611"/>
      <c r="N975" s="611"/>
      <c r="O975" s="611"/>
      <c r="P975" s="611"/>
      <c r="Q975" s="611"/>
      <c r="R975" s="611"/>
      <c r="S975" s="611"/>
      <c r="T975" s="612"/>
      <c r="U975" s="612"/>
      <c r="V975" s="612"/>
      <c r="W975" s="612"/>
      <c r="X975" s="612"/>
      <c r="Y975" s="612"/>
      <c r="Z975" s="612"/>
      <c r="AA975" s="612"/>
      <c r="AB975" s="612"/>
      <c r="AC975" s="612"/>
      <c r="AD975" s="613"/>
      <c r="AE975" s="613"/>
      <c r="AF975" s="613"/>
      <c r="AG975" s="613"/>
      <c r="AH975" s="613"/>
      <c r="AI975" s="613"/>
      <c r="AJ975" s="613"/>
      <c r="AK975" s="613"/>
      <c r="AM975" s="75"/>
      <c r="AN975" s="75"/>
      <c r="AO975" s="75"/>
      <c r="AP975" s="75"/>
      <c r="AQ975" s="75"/>
      <c r="AR975" s="75"/>
      <c r="AS975" s="75"/>
      <c r="AT975" s="75"/>
      <c r="AU975" s="75"/>
      <c r="AV975" s="75"/>
      <c r="AW975" s="75"/>
      <c r="AX975" s="75"/>
      <c r="AY975" s="75"/>
      <c r="AZ975" s="75"/>
      <c r="BA975" s="75"/>
      <c r="BB975" s="75"/>
      <c r="BC975" s="75"/>
      <c r="BD975" s="75"/>
      <c r="BE975" s="75"/>
      <c r="BF975" s="75"/>
      <c r="BG975" s="75"/>
      <c r="BH975" s="75"/>
      <c r="BI975" s="75"/>
      <c r="BJ975" s="75"/>
      <c r="BK975" s="75"/>
      <c r="BL975" s="75"/>
      <c r="BM975" s="75"/>
      <c r="BN975" s="75"/>
      <c r="BO975" s="75"/>
      <c r="BP975" s="75"/>
      <c r="BQ975" s="75"/>
      <c r="BR975" s="75"/>
      <c r="BS975" s="75"/>
      <c r="BT975" s="75"/>
      <c r="BU975" s="75"/>
      <c r="BV975" s="75"/>
      <c r="BW975" s="75"/>
      <c r="BX975" s="75"/>
      <c r="BY975" s="75"/>
      <c r="BZ975" s="75"/>
      <c r="CA975" s="75"/>
      <c r="CB975" s="75"/>
      <c r="CC975" s="75"/>
      <c r="CD975" s="75"/>
      <c r="CE975" s="75"/>
      <c r="CF975" s="75"/>
      <c r="CG975" s="75"/>
      <c r="CH975" s="75"/>
      <c r="CI975" s="75"/>
      <c r="CJ975" s="75"/>
      <c r="CK975" s="75"/>
      <c r="CL975" s="75"/>
      <c r="CM975" s="75"/>
      <c r="CN975" s="75"/>
      <c r="CO975" s="75"/>
      <c r="CP975" s="75"/>
      <c r="CQ975" s="75"/>
      <c r="CR975" s="75"/>
    </row>
    <row r="976" spans="1:96" ht="12.75" customHeight="1">
      <c r="A976" s="145"/>
      <c r="B976" s="129"/>
      <c r="C976" s="610"/>
      <c r="D976" s="615" t="s">
        <v>1184</v>
      </c>
      <c r="E976" s="616"/>
      <c r="F976" s="616"/>
      <c r="G976" s="616"/>
      <c r="H976" s="616"/>
      <c r="I976" s="616"/>
      <c r="J976" s="616"/>
      <c r="K976" s="616"/>
      <c r="L976" s="616"/>
      <c r="M976" s="616"/>
      <c r="N976" s="616"/>
      <c r="O976" s="616"/>
      <c r="P976" s="616"/>
      <c r="Q976" s="616"/>
      <c r="R976" s="616"/>
      <c r="S976" s="616"/>
      <c r="T976" s="616"/>
      <c r="U976" s="616"/>
      <c r="V976" s="616"/>
      <c r="W976" s="616"/>
      <c r="X976" s="616"/>
      <c r="Y976" s="616"/>
      <c r="Z976" s="616"/>
      <c r="AA976" s="616"/>
      <c r="AB976" s="616"/>
      <c r="AC976" s="616"/>
      <c r="AD976" s="614"/>
      <c r="AE976" s="614"/>
      <c r="AF976" s="614"/>
      <c r="AG976" s="614"/>
      <c r="AH976" s="614"/>
      <c r="AI976" s="614"/>
      <c r="AJ976" s="614"/>
      <c r="AK976" s="614"/>
      <c r="AM976" s="75"/>
      <c r="AN976" s="75"/>
      <c r="AO976" s="75"/>
      <c r="AP976" s="75"/>
      <c r="AQ976" s="75"/>
      <c r="AR976" s="75"/>
      <c r="AS976" s="75"/>
      <c r="AT976" s="75"/>
      <c r="AU976" s="75"/>
      <c r="AV976" s="75"/>
      <c r="AW976" s="75"/>
      <c r="AX976" s="75"/>
      <c r="AY976" s="75"/>
      <c r="AZ976" s="75"/>
      <c r="BA976" s="75"/>
      <c r="BB976" s="75"/>
      <c r="BC976" s="75"/>
      <c r="BD976" s="75"/>
      <c r="BE976" s="75"/>
      <c r="BF976" s="75"/>
      <c r="BG976" s="75"/>
      <c r="BH976" s="75"/>
      <c r="BI976" s="75"/>
      <c r="BJ976" s="75"/>
      <c r="BK976" s="75"/>
      <c r="BL976" s="75"/>
      <c r="BM976" s="75"/>
      <c r="BN976" s="75"/>
      <c r="BO976" s="75"/>
      <c r="BP976" s="75"/>
      <c r="BQ976" s="75"/>
      <c r="BR976" s="75"/>
      <c r="BS976" s="75"/>
      <c r="BT976" s="75"/>
      <c r="BU976" s="75"/>
      <c r="BV976" s="75"/>
      <c r="BW976" s="75"/>
      <c r="BX976" s="75"/>
      <c r="BY976" s="75"/>
      <c r="BZ976" s="75"/>
      <c r="CA976" s="75"/>
      <c r="CB976" s="75"/>
      <c r="CC976" s="75"/>
      <c r="CD976" s="75"/>
      <c r="CE976" s="75"/>
      <c r="CF976" s="75"/>
      <c r="CG976" s="75"/>
      <c r="CH976" s="75"/>
      <c r="CI976" s="75"/>
      <c r="CJ976" s="75"/>
      <c r="CK976" s="75"/>
      <c r="CL976" s="75"/>
      <c r="CM976" s="75"/>
      <c r="CN976" s="75"/>
      <c r="CO976" s="75"/>
      <c r="CP976" s="75"/>
      <c r="CQ976" s="75"/>
      <c r="CR976" s="75"/>
    </row>
    <row r="977" spans="1:96" ht="12.75" customHeight="1">
      <c r="A977" s="145"/>
      <c r="B977" s="129"/>
      <c r="C977" s="610"/>
      <c r="D977" s="617" t="s">
        <v>1178</v>
      </c>
      <c r="E977" s="618"/>
      <c r="F977" s="618"/>
      <c r="G977" s="618"/>
      <c r="H977" s="618"/>
      <c r="I977" s="618"/>
      <c r="J977" s="618"/>
      <c r="K977" s="618"/>
      <c r="L977" s="618"/>
      <c r="M977" s="618"/>
      <c r="N977" s="618"/>
      <c r="O977" s="618"/>
      <c r="P977" s="618"/>
      <c r="Q977" s="618"/>
      <c r="R977" s="618"/>
      <c r="S977" s="618"/>
      <c r="T977" s="618"/>
      <c r="U977" s="618"/>
      <c r="V977" s="618"/>
      <c r="W977" s="618"/>
      <c r="X977" s="1916">
        <f>'Sources and Uses Budget'!S106+'Sources and Uses Budget'!T106</f>
        <v>41430664.041680537</v>
      </c>
      <c r="Y977" s="1916"/>
      <c r="Z977" s="1916"/>
      <c r="AA977" s="1916"/>
      <c r="AB977" s="1916"/>
      <c r="AC977" s="1916"/>
      <c r="AD977" s="614"/>
      <c r="AE977" s="614"/>
      <c r="AF977" s="614"/>
      <c r="AG977" s="614"/>
      <c r="AH977" s="614"/>
      <c r="AI977" s="614"/>
      <c r="AJ977" s="614"/>
      <c r="AK977" s="614"/>
      <c r="AM977" s="75"/>
      <c r="AN977" s="75"/>
      <c r="AO977" s="75"/>
      <c r="AP977" s="75"/>
      <c r="AQ977" s="75"/>
      <c r="AR977" s="75"/>
      <c r="AS977" s="75"/>
      <c r="AT977" s="75"/>
      <c r="AU977" s="75"/>
      <c r="AV977" s="75"/>
      <c r="AW977" s="75"/>
      <c r="AX977" s="75"/>
      <c r="AY977" s="75"/>
      <c r="AZ977" s="75"/>
      <c r="BA977" s="75"/>
      <c r="BB977" s="75"/>
      <c r="BC977" s="75"/>
      <c r="BD977" s="75"/>
      <c r="BE977" s="75"/>
      <c r="BF977" s="75"/>
      <c r="BG977" s="75"/>
      <c r="BH977" s="75"/>
      <c r="BI977" s="75"/>
      <c r="BJ977" s="75"/>
      <c r="BK977" s="75"/>
      <c r="BL977" s="75"/>
      <c r="BM977" s="75"/>
      <c r="BN977" s="75"/>
      <c r="BO977" s="75"/>
      <c r="BP977" s="75"/>
      <c r="BQ977" s="75"/>
      <c r="BR977" s="75"/>
      <c r="BS977" s="75"/>
      <c r="BT977" s="75"/>
      <c r="BU977" s="75"/>
      <c r="BV977" s="75"/>
      <c r="BW977" s="75"/>
      <c r="BX977" s="75"/>
      <c r="BY977" s="75"/>
      <c r="BZ977" s="75"/>
      <c r="CA977" s="75"/>
      <c r="CB977" s="75"/>
      <c r="CC977" s="75"/>
      <c r="CD977" s="75"/>
      <c r="CE977" s="75"/>
      <c r="CF977" s="75"/>
      <c r="CG977" s="75"/>
      <c r="CH977" s="75"/>
      <c r="CI977" s="75"/>
      <c r="CJ977" s="75"/>
      <c r="CK977" s="75"/>
      <c r="CL977" s="75"/>
      <c r="CM977" s="75"/>
      <c r="CN977" s="75"/>
      <c r="CO977" s="75"/>
      <c r="CP977" s="75"/>
      <c r="CQ977" s="75"/>
      <c r="CR977" s="75"/>
    </row>
    <row r="978" spans="1:96" ht="12.75" customHeight="1">
      <c r="A978" s="145"/>
      <c r="B978" s="129"/>
      <c r="C978" s="610"/>
      <c r="D978" s="617"/>
      <c r="E978" s="617" t="s">
        <v>1182</v>
      </c>
      <c r="F978" s="618"/>
      <c r="G978" s="618"/>
      <c r="H978" s="618"/>
      <c r="I978" s="618"/>
      <c r="J978" s="618"/>
      <c r="K978" s="618"/>
      <c r="L978" s="618"/>
      <c r="M978" s="618"/>
      <c r="N978" s="618"/>
      <c r="O978" s="618"/>
      <c r="P978" s="618"/>
      <c r="Q978" s="618"/>
      <c r="R978" s="618"/>
      <c r="S978" s="618"/>
      <c r="T978" s="618"/>
      <c r="U978" s="618"/>
      <c r="V978" s="618"/>
      <c r="W978" s="618"/>
      <c r="X978" s="1905">
        <f>X977/AD974</f>
        <v>0.8494312408991358</v>
      </c>
      <c r="Y978" s="1906"/>
      <c r="Z978" s="1906"/>
      <c r="AA978" s="1906"/>
      <c r="AB978" s="1906"/>
      <c r="AC978" s="1907"/>
      <c r="AD978" s="614"/>
      <c r="AE978" s="614"/>
      <c r="AF978" s="614"/>
      <c r="AG978" s="614"/>
      <c r="AH978" s="614"/>
      <c r="AI978" s="614"/>
      <c r="AJ978" s="614"/>
      <c r="AK978" s="614"/>
      <c r="AM978" s="75"/>
      <c r="AN978" s="75"/>
      <c r="AO978" s="75"/>
      <c r="AP978" s="75"/>
      <c r="AQ978" s="75"/>
      <c r="AR978" s="75"/>
      <c r="AS978" s="75"/>
      <c r="AT978" s="75"/>
      <c r="AU978" s="75"/>
      <c r="AV978" s="75"/>
      <c r="AW978" s="75"/>
      <c r="AX978" s="75"/>
      <c r="AY978" s="75"/>
      <c r="AZ978" s="75"/>
      <c r="BA978" s="75"/>
      <c r="BB978" s="75"/>
      <c r="BC978" s="75"/>
      <c r="BD978" s="75"/>
      <c r="BE978" s="75"/>
      <c r="BF978" s="75"/>
      <c r="BG978" s="75"/>
      <c r="BH978" s="75"/>
      <c r="BI978" s="75"/>
      <c r="BJ978" s="75"/>
      <c r="BK978" s="75"/>
      <c r="BL978" s="75"/>
      <c r="BM978" s="75"/>
      <c r="BN978" s="75"/>
      <c r="BO978" s="75"/>
      <c r="BP978" s="75"/>
      <c r="BQ978" s="75"/>
      <c r="BR978" s="75"/>
      <c r="BS978" s="75"/>
      <c r="BT978" s="75"/>
      <c r="BU978" s="75"/>
      <c r="BV978" s="75"/>
      <c r="BW978" s="75"/>
      <c r="BX978" s="75"/>
      <c r="BY978" s="75"/>
      <c r="BZ978" s="75"/>
      <c r="CA978" s="75"/>
      <c r="CB978" s="75"/>
      <c r="CC978" s="75"/>
      <c r="CD978" s="75"/>
      <c r="CE978" s="75"/>
      <c r="CF978" s="75"/>
      <c r="CG978" s="75"/>
      <c r="CH978" s="75"/>
      <c r="CI978" s="75"/>
      <c r="CJ978" s="75"/>
      <c r="CK978" s="75"/>
      <c r="CL978" s="75"/>
      <c r="CM978" s="75"/>
      <c r="CN978" s="75"/>
      <c r="CO978" s="75"/>
      <c r="CP978" s="75"/>
      <c r="CQ978" s="75"/>
      <c r="CR978" s="75"/>
    </row>
    <row r="979" spans="1:96" ht="12.75" customHeight="1">
      <c r="A979" s="145"/>
      <c r="B979" s="129"/>
      <c r="C979" s="610"/>
      <c r="D979" s="1679" t="str">
        <f>IF(X978&gt;=1.3,"Based on information presented in this application, this project is designated as high cost under TCAC Regulation Section 10325(d). Please refer to TCAC regulations for requirements related to high cost projects.","Based on information presented in this application, this project is not held to TCAC regulation requirements for high cost projects.")</f>
        <v>Based on information presented in this application, this project is not held to TCAC regulation requirements for high cost projects.</v>
      </c>
      <c r="E979" s="1679"/>
      <c r="F979" s="1679"/>
      <c r="G979" s="1679"/>
      <c r="H979" s="1679"/>
      <c r="I979" s="1679"/>
      <c r="J979" s="1679"/>
      <c r="K979" s="1679"/>
      <c r="L979" s="1679"/>
      <c r="M979" s="1679"/>
      <c r="N979" s="1679"/>
      <c r="O979" s="1679"/>
      <c r="P979" s="1679"/>
      <c r="Q979" s="1679"/>
      <c r="R979" s="1679"/>
      <c r="S979" s="1679"/>
      <c r="T979" s="1679"/>
      <c r="U979" s="1679"/>
      <c r="V979" s="1679"/>
      <c r="W979" s="1679"/>
      <c r="X979" s="1679"/>
      <c r="Y979" s="1679"/>
      <c r="Z979" s="1679"/>
      <c r="AA979" s="1679"/>
      <c r="AB979" s="1679"/>
      <c r="AC979" s="1679"/>
      <c r="AD979" s="1679"/>
      <c r="AE979" s="1679"/>
      <c r="AF979" s="1679"/>
      <c r="AG979" s="1679"/>
      <c r="AH979" s="1679"/>
      <c r="AI979" s="1679"/>
      <c r="AJ979" s="1679"/>
      <c r="AK979" s="1679"/>
      <c r="AM979" s="75"/>
      <c r="AN979" s="75"/>
      <c r="AO979" s="75"/>
      <c r="AP979" s="75"/>
      <c r="AQ979" s="75"/>
      <c r="AR979" s="75"/>
      <c r="AS979" s="75"/>
      <c r="AT979" s="75"/>
      <c r="AU979" s="75"/>
      <c r="AV979" s="75"/>
      <c r="AW979" s="75"/>
      <c r="AX979" s="75"/>
      <c r="AY979" s="75"/>
      <c r="AZ979" s="75"/>
      <c r="BA979" s="75"/>
      <c r="BB979" s="75"/>
      <c r="BC979" s="75"/>
      <c r="BD979" s="75"/>
      <c r="BE979" s="75"/>
      <c r="BF979" s="75"/>
      <c r="BG979" s="75"/>
      <c r="BH979" s="75"/>
      <c r="BI979" s="75"/>
      <c r="BJ979" s="75"/>
      <c r="BK979" s="75"/>
      <c r="BL979" s="75"/>
      <c r="BM979" s="75"/>
      <c r="BN979" s="75"/>
      <c r="BO979" s="75"/>
      <c r="BP979" s="75"/>
      <c r="BQ979" s="75"/>
      <c r="BR979" s="75"/>
      <c r="BS979" s="75"/>
      <c r="BT979" s="75"/>
      <c r="BU979" s="75"/>
      <c r="BV979" s="75"/>
      <c r="BW979" s="75"/>
      <c r="BX979" s="75"/>
      <c r="BY979" s="75"/>
      <c r="BZ979" s="75"/>
      <c r="CA979" s="75"/>
      <c r="CB979" s="75"/>
      <c r="CC979" s="75"/>
      <c r="CD979" s="75"/>
      <c r="CE979" s="75"/>
      <c r="CF979" s="75"/>
      <c r="CG979" s="75"/>
      <c r="CH979" s="75"/>
      <c r="CI979" s="75"/>
      <c r="CJ979" s="75"/>
      <c r="CK979" s="75"/>
      <c r="CL979" s="75"/>
      <c r="CM979" s="75"/>
      <c r="CN979" s="75"/>
      <c r="CO979" s="75"/>
      <c r="CP979" s="75"/>
      <c r="CQ979" s="75"/>
      <c r="CR979" s="75"/>
    </row>
    <row r="980" spans="1:96" ht="12.75" customHeight="1">
      <c r="A980" s="145"/>
      <c r="B980" s="129"/>
      <c r="C980" s="610"/>
      <c r="D980" s="1679"/>
      <c r="E980" s="1679"/>
      <c r="F980" s="1679"/>
      <c r="G980" s="1679"/>
      <c r="H980" s="1679"/>
      <c r="I980" s="1679"/>
      <c r="J980" s="1679"/>
      <c r="K980" s="1679"/>
      <c r="L980" s="1679"/>
      <c r="M980" s="1679"/>
      <c r="N980" s="1679"/>
      <c r="O980" s="1679"/>
      <c r="P980" s="1679"/>
      <c r="Q980" s="1679"/>
      <c r="R980" s="1679"/>
      <c r="S980" s="1679"/>
      <c r="T980" s="1679"/>
      <c r="U980" s="1679"/>
      <c r="V980" s="1679"/>
      <c r="W980" s="1679"/>
      <c r="X980" s="1679"/>
      <c r="Y980" s="1679"/>
      <c r="Z980" s="1679"/>
      <c r="AA980" s="1679"/>
      <c r="AB980" s="1679"/>
      <c r="AC980" s="1679"/>
      <c r="AD980" s="1679"/>
      <c r="AE980" s="1679"/>
      <c r="AF980" s="1679"/>
      <c r="AG980" s="1679"/>
      <c r="AH980" s="1679"/>
      <c r="AI980" s="1679"/>
      <c r="AJ980" s="1679"/>
      <c r="AK980" s="1679"/>
      <c r="AM980" s="75"/>
      <c r="AN980" s="75"/>
      <c r="AO980" s="75"/>
      <c r="AP980" s="75"/>
      <c r="AQ980" s="75"/>
      <c r="AR980" s="75"/>
      <c r="AS980" s="75"/>
      <c r="AT980" s="75"/>
      <c r="AU980" s="75"/>
      <c r="AV980" s="75"/>
      <c r="AW980" s="75"/>
      <c r="AX980" s="75"/>
      <c r="AY980" s="75"/>
      <c r="AZ980" s="75"/>
      <c r="BA980" s="75"/>
      <c r="BB980" s="75"/>
      <c r="BC980" s="75"/>
      <c r="BD980" s="75"/>
      <c r="BE980" s="75"/>
      <c r="BF980" s="75"/>
      <c r="BG980" s="75"/>
      <c r="BH980" s="75"/>
      <c r="BI980" s="75"/>
      <c r="BJ980" s="75"/>
      <c r="BK980" s="75"/>
      <c r="BL980" s="75"/>
      <c r="BM980" s="75"/>
      <c r="BN980" s="75"/>
      <c r="BO980" s="75"/>
      <c r="BP980" s="75"/>
      <c r="BQ980" s="75"/>
      <c r="BR980" s="75"/>
      <c r="BS980" s="75"/>
      <c r="BT980" s="75"/>
      <c r="BU980" s="75"/>
      <c r="BV980" s="75"/>
      <c r="BW980" s="75"/>
      <c r="BX980" s="75"/>
      <c r="BY980" s="75"/>
      <c r="BZ980" s="75"/>
      <c r="CA980" s="75"/>
      <c r="CB980" s="75"/>
      <c r="CC980" s="75"/>
      <c r="CD980" s="75"/>
      <c r="CE980" s="75"/>
      <c r="CF980" s="75"/>
      <c r="CG980" s="75"/>
      <c r="CH980" s="75"/>
      <c r="CI980" s="75"/>
      <c r="CJ980" s="75"/>
      <c r="CK980" s="75"/>
      <c r="CL980" s="75"/>
      <c r="CM980" s="75"/>
      <c r="CN980" s="75"/>
      <c r="CO980" s="75"/>
      <c r="CP980" s="75"/>
      <c r="CQ980" s="75"/>
      <c r="CR980" s="75"/>
    </row>
    <row r="981" spans="1:96" ht="12.75" customHeight="1">
      <c r="A981" s="145"/>
      <c r="C981" s="610"/>
      <c r="D981" s="1679"/>
      <c r="E981" s="1679"/>
      <c r="F981" s="1679"/>
      <c r="G981" s="1679"/>
      <c r="H981" s="1679"/>
      <c r="I981" s="1679"/>
      <c r="J981" s="1679"/>
      <c r="K981" s="1679"/>
      <c r="L981" s="1679"/>
      <c r="M981" s="1679"/>
      <c r="N981" s="1679"/>
      <c r="O981" s="1679"/>
      <c r="P981" s="1679"/>
      <c r="Q981" s="1679"/>
      <c r="R981" s="1679"/>
      <c r="S981" s="1679"/>
      <c r="T981" s="1679"/>
      <c r="U981" s="1679"/>
      <c r="V981" s="1679"/>
      <c r="W981" s="1679"/>
      <c r="X981" s="1679"/>
      <c r="Y981" s="1679"/>
      <c r="Z981" s="1679"/>
      <c r="AA981" s="1679"/>
      <c r="AB981" s="1679"/>
      <c r="AC981" s="1679"/>
      <c r="AD981" s="1679"/>
      <c r="AE981" s="1679"/>
      <c r="AF981" s="1679"/>
      <c r="AG981" s="1679"/>
      <c r="AH981" s="1679"/>
      <c r="AI981" s="1679"/>
      <c r="AJ981" s="1679"/>
      <c r="AK981" s="1679"/>
      <c r="AM981" s="75"/>
      <c r="AN981" s="75"/>
      <c r="AO981" s="75"/>
      <c r="AP981" s="75"/>
      <c r="AQ981" s="75"/>
      <c r="AR981" s="75"/>
      <c r="AS981" s="75"/>
      <c r="AT981" s="75"/>
      <c r="AU981" s="75"/>
      <c r="AV981" s="75"/>
      <c r="AW981" s="75"/>
      <c r="AX981" s="75"/>
      <c r="AY981" s="75"/>
      <c r="AZ981" s="75"/>
      <c r="BA981" s="75"/>
      <c r="BB981" s="75"/>
      <c r="BC981" s="75"/>
      <c r="BD981" s="75"/>
      <c r="BE981" s="75"/>
      <c r="BF981" s="75"/>
      <c r="BG981" s="75"/>
      <c r="BH981" s="75"/>
      <c r="BI981" s="75"/>
      <c r="BJ981" s="75"/>
      <c r="BK981" s="75"/>
      <c r="BL981" s="75"/>
      <c r="BM981" s="75"/>
      <c r="BN981" s="75"/>
      <c r="BO981" s="75"/>
      <c r="BP981" s="75"/>
      <c r="BQ981" s="75"/>
      <c r="BR981" s="75"/>
      <c r="BS981" s="75"/>
      <c r="BT981" s="75"/>
      <c r="BU981" s="75"/>
      <c r="BV981" s="75"/>
      <c r="BW981" s="75"/>
      <c r="BX981" s="75"/>
      <c r="BY981" s="75"/>
      <c r="BZ981" s="75"/>
      <c r="CA981" s="75"/>
      <c r="CB981" s="75"/>
      <c r="CC981" s="75"/>
      <c r="CD981" s="75"/>
      <c r="CE981" s="75"/>
      <c r="CF981" s="75"/>
      <c r="CG981" s="75"/>
      <c r="CH981" s="75"/>
      <c r="CI981" s="75"/>
      <c r="CJ981" s="75"/>
      <c r="CK981" s="75"/>
      <c r="CL981" s="75"/>
      <c r="CM981" s="75"/>
      <c r="CN981" s="75"/>
      <c r="CO981" s="75"/>
      <c r="CP981" s="75"/>
      <c r="CQ981" s="75"/>
      <c r="CR981" s="75"/>
    </row>
    <row r="982" spans="1:96" ht="12.75" customHeight="1">
      <c r="A982" s="145"/>
      <c r="B982" s="1910" t="str">
        <f>IF(ISERROR(IF(AO895&gt;0.39,"If items (a)-(d) and (h) are selected, the total of these boosts cannot exceed 39% percentage of the Unadjusted Threshold Basis Limit","")),"",IF(AO895&gt;0.39,"If items (a)-(d) and (h) are selected, the total of these boosts cannot exceed 39% percentage of the Unadjusted Threshold Basis Limit",""))</f>
        <v/>
      </c>
      <c r="C982" s="1910"/>
      <c r="D982" s="1910"/>
      <c r="E982" s="1910"/>
      <c r="F982" s="1910"/>
      <c r="G982" s="1910"/>
      <c r="H982" s="1910"/>
      <c r="I982" s="1910"/>
      <c r="J982" s="1910"/>
      <c r="K982" s="1910"/>
      <c r="L982" s="1910"/>
      <c r="M982" s="1910"/>
      <c r="N982" s="1910"/>
      <c r="O982" s="1910"/>
      <c r="P982" s="1910"/>
      <c r="Q982" s="1910"/>
      <c r="R982" s="1910"/>
      <c r="S982" s="1910"/>
      <c r="T982" s="1910"/>
      <c r="U982" s="1910"/>
      <c r="V982" s="1910"/>
      <c r="W982" s="1910"/>
      <c r="X982" s="1910"/>
      <c r="Y982" s="1910"/>
      <c r="Z982" s="1910"/>
      <c r="AA982" s="1910"/>
      <c r="AB982" s="1910"/>
      <c r="AC982" s="1910"/>
      <c r="AD982" s="1910"/>
      <c r="AE982" s="1910"/>
      <c r="AF982" s="1910"/>
      <c r="AG982" s="1910"/>
      <c r="AH982" s="1910"/>
      <c r="AI982" s="1910"/>
      <c r="AJ982" s="1910"/>
      <c r="AK982" s="1910"/>
      <c r="AM982" s="75"/>
      <c r="AN982" s="75"/>
      <c r="AO982" s="75"/>
      <c r="AP982" s="75"/>
      <c r="AQ982" s="75"/>
      <c r="AR982" s="75"/>
      <c r="AS982" s="75"/>
      <c r="AT982" s="75"/>
      <c r="AU982" s="75"/>
      <c r="AV982" s="75"/>
      <c r="AW982" s="75"/>
      <c r="AX982" s="75"/>
      <c r="AY982" s="75"/>
      <c r="AZ982" s="75"/>
      <c r="BA982" s="75"/>
      <c r="BB982" s="75"/>
      <c r="BC982" s="75"/>
      <c r="BD982" s="75"/>
      <c r="BE982" s="75"/>
      <c r="BF982" s="75"/>
      <c r="BG982" s="75"/>
      <c r="BH982" s="75"/>
      <c r="BI982" s="75"/>
      <c r="BJ982" s="75"/>
      <c r="BK982" s="75"/>
      <c r="BL982" s="75"/>
      <c r="BM982" s="75"/>
      <c r="BN982" s="75"/>
      <c r="BO982" s="75"/>
      <c r="BP982" s="75"/>
      <c r="BQ982" s="75"/>
      <c r="BR982" s="75"/>
      <c r="BS982" s="75"/>
      <c r="BT982" s="75"/>
      <c r="BU982" s="75"/>
      <c r="BV982" s="75"/>
      <c r="BW982" s="75"/>
      <c r="BX982" s="75"/>
      <c r="BY982" s="75"/>
      <c r="BZ982" s="75"/>
      <c r="CA982" s="75"/>
      <c r="CB982" s="75"/>
      <c r="CC982" s="75"/>
      <c r="CD982" s="75"/>
      <c r="CE982" s="75"/>
      <c r="CF982" s="75"/>
      <c r="CG982" s="75"/>
      <c r="CH982" s="75"/>
      <c r="CI982" s="75"/>
      <c r="CJ982" s="75"/>
      <c r="CK982" s="75"/>
      <c r="CL982" s="75"/>
      <c r="CM982" s="75"/>
      <c r="CN982" s="75"/>
      <c r="CO982" s="75"/>
      <c r="CP982" s="75"/>
      <c r="CQ982" s="75"/>
      <c r="CR982" s="75"/>
    </row>
    <row r="983" spans="1:96" ht="12.75" customHeight="1">
      <c r="A983" s="808"/>
      <c r="B983" s="1910"/>
      <c r="C983" s="1910"/>
      <c r="D983" s="1910"/>
      <c r="E983" s="1910"/>
      <c r="F983" s="1910"/>
      <c r="G983" s="1910"/>
      <c r="H983" s="1910"/>
      <c r="I983" s="1910"/>
      <c r="J983" s="1910"/>
      <c r="K983" s="1910"/>
      <c r="L983" s="1910"/>
      <c r="M983" s="1910"/>
      <c r="N983" s="1910"/>
      <c r="O983" s="1910"/>
      <c r="P983" s="1910"/>
      <c r="Q983" s="1910"/>
      <c r="R983" s="1910"/>
      <c r="S983" s="1910"/>
      <c r="T983" s="1910"/>
      <c r="U983" s="1910"/>
      <c r="V983" s="1910"/>
      <c r="W983" s="1910"/>
      <c r="X983" s="1910"/>
      <c r="Y983" s="1910"/>
      <c r="Z983" s="1910"/>
      <c r="AA983" s="1910"/>
      <c r="AB983" s="1910"/>
      <c r="AC983" s="1910"/>
      <c r="AD983" s="1910"/>
      <c r="AE983" s="1910"/>
      <c r="AF983" s="1910"/>
      <c r="AG983" s="1910"/>
      <c r="AH983" s="1910"/>
      <c r="AI983" s="1910"/>
      <c r="AJ983" s="1910"/>
      <c r="AK983" s="1910"/>
      <c r="AL983" s="35"/>
      <c r="AM983" s="75"/>
      <c r="AN983" s="75"/>
      <c r="AO983" s="75"/>
      <c r="AP983" s="75"/>
      <c r="AQ983" s="75"/>
      <c r="AR983" s="75"/>
      <c r="AS983" s="75"/>
      <c r="AT983" s="75"/>
      <c r="AU983" s="75"/>
      <c r="AV983" s="75"/>
      <c r="AW983" s="75"/>
      <c r="AX983" s="75"/>
      <c r="AY983" s="75"/>
      <c r="AZ983" s="75"/>
      <c r="BA983" s="75"/>
      <c r="BB983" s="75"/>
      <c r="BC983" s="75"/>
      <c r="BD983" s="75"/>
      <c r="BE983" s="75"/>
      <c r="BF983" s="75"/>
      <c r="BG983" s="75"/>
      <c r="BH983" s="75"/>
      <c r="BI983" s="75"/>
      <c r="BJ983" s="75"/>
      <c r="BK983" s="75"/>
      <c r="BL983" s="75"/>
      <c r="BM983" s="75"/>
      <c r="BN983" s="75"/>
      <c r="BO983" s="75"/>
      <c r="BP983" s="75"/>
      <c r="BQ983" s="75"/>
      <c r="BR983" s="75"/>
      <c r="BS983" s="75"/>
      <c r="BT983" s="75"/>
      <c r="BU983" s="75"/>
      <c r="BV983" s="75"/>
      <c r="BW983" s="75"/>
      <c r="BX983" s="75"/>
      <c r="BY983" s="75"/>
      <c r="BZ983" s="75"/>
      <c r="CA983" s="75"/>
      <c r="CB983" s="75"/>
      <c r="CC983" s="75"/>
      <c r="CD983" s="75"/>
      <c r="CE983" s="75"/>
      <c r="CF983" s="75"/>
      <c r="CG983" s="75"/>
      <c r="CH983" s="75"/>
      <c r="CI983" s="75"/>
      <c r="CJ983" s="75"/>
      <c r="CK983" s="75"/>
      <c r="CL983" s="75"/>
      <c r="CM983" s="75"/>
      <c r="CN983" s="75"/>
      <c r="CO983" s="75"/>
      <c r="CP983" s="75"/>
      <c r="CQ983" s="75"/>
      <c r="CR983" s="75"/>
    </row>
    <row r="984" spans="1:96" ht="12.75" customHeight="1">
      <c r="A984" s="35"/>
      <c r="B984" s="1910">
        <f>IF(ISNA(IF((AD956&gt;(AD934*0.15)),"(f) cannot be greater than 15% of unadjusted eligible basis.",0)),"",(IF((AD956&gt;(AD934*0.15)),"(f) cannot be greater than 15% of unadjusted eligible basis.",0)))</f>
        <v>0</v>
      </c>
      <c r="C984" s="1910"/>
      <c r="D984" s="1910"/>
      <c r="E984" s="1910"/>
      <c r="F984" s="1910"/>
      <c r="G984" s="1910"/>
      <c r="H984" s="1910"/>
      <c r="I984" s="1910"/>
      <c r="J984" s="1910"/>
      <c r="K984" s="1910"/>
      <c r="L984" s="1910"/>
      <c r="M984" s="1910"/>
      <c r="N984" s="1910"/>
      <c r="O984" s="1910"/>
      <c r="P984" s="1910"/>
      <c r="Q984" s="1910"/>
      <c r="R984" s="1910"/>
      <c r="S984" s="1910"/>
      <c r="T984" s="1910"/>
      <c r="U984" s="1910"/>
      <c r="V984" s="1910"/>
      <c r="W984" s="1910"/>
      <c r="X984" s="1910"/>
      <c r="Y984" s="1910"/>
      <c r="Z984" s="1910"/>
      <c r="AA984" s="1910"/>
      <c r="AB984" s="1910"/>
      <c r="AC984" s="1910"/>
      <c r="AD984" s="1910"/>
      <c r="AE984" s="1910"/>
      <c r="AF984" s="1910"/>
      <c r="AG984" s="1910"/>
      <c r="AH984" s="1910"/>
      <c r="AI984" s="1910"/>
      <c r="AJ984" s="1910"/>
      <c r="AK984" s="1910"/>
      <c r="AL984" s="35"/>
      <c r="AM984" s="75"/>
      <c r="AN984" s="75"/>
      <c r="AO984" s="75"/>
      <c r="AP984" s="75"/>
      <c r="AQ984" s="75"/>
      <c r="AR984" s="75"/>
      <c r="AS984" s="75"/>
      <c r="AT984" s="75"/>
      <c r="AU984" s="75"/>
      <c r="AV984" s="75"/>
      <c r="AW984" s="75"/>
      <c r="AX984" s="75"/>
      <c r="AY984" s="75"/>
      <c r="AZ984" s="75"/>
      <c r="BA984" s="75"/>
      <c r="BB984" s="75"/>
      <c r="BC984" s="75"/>
      <c r="BD984" s="75"/>
      <c r="BE984" s="75"/>
      <c r="BF984" s="75"/>
      <c r="BG984" s="75"/>
      <c r="BH984" s="75"/>
      <c r="BI984" s="75"/>
      <c r="BJ984" s="75"/>
      <c r="BK984" s="75"/>
      <c r="BL984" s="75"/>
      <c r="BM984" s="75"/>
      <c r="BN984" s="75"/>
      <c r="BO984" s="75"/>
      <c r="BP984" s="75"/>
      <c r="BQ984" s="75"/>
      <c r="BR984" s="75"/>
      <c r="BS984" s="75"/>
      <c r="BT984" s="75"/>
      <c r="BU984" s="75"/>
      <c r="BV984" s="75"/>
      <c r="BW984" s="75"/>
      <c r="BX984" s="75"/>
      <c r="BY984" s="75"/>
      <c r="BZ984" s="75"/>
      <c r="CA984" s="75"/>
      <c r="CB984" s="75"/>
      <c r="CC984" s="75"/>
      <c r="CD984" s="75"/>
      <c r="CE984" s="75"/>
      <c r="CF984" s="75"/>
      <c r="CG984" s="75"/>
      <c r="CH984" s="75"/>
      <c r="CI984" s="75"/>
      <c r="CJ984" s="75"/>
      <c r="CK984" s="75"/>
      <c r="CL984" s="75"/>
      <c r="CM984" s="75"/>
      <c r="CN984" s="75"/>
      <c r="CO984" s="75"/>
      <c r="CP984" s="75"/>
      <c r="CQ984" s="75"/>
      <c r="CR984" s="75"/>
    </row>
    <row r="985" spans="1:96" ht="12.75" customHeight="1" thickBot="1">
      <c r="A985" s="1683" t="s">
        <v>1113</v>
      </c>
      <c r="B985" s="1683"/>
      <c r="C985" s="1683"/>
      <c r="D985" s="1683"/>
      <c r="E985" s="1683"/>
      <c r="F985" s="1683"/>
      <c r="G985" s="1683"/>
      <c r="H985" s="1683"/>
      <c r="I985" s="1683"/>
      <c r="J985" s="1683"/>
      <c r="K985" s="1683"/>
      <c r="L985" s="1683"/>
      <c r="M985" s="1683"/>
      <c r="N985" s="1683"/>
      <c r="O985" s="1683"/>
      <c r="P985" s="1683"/>
      <c r="Q985" s="1683"/>
      <c r="R985" s="1683"/>
      <c r="S985" s="1683"/>
      <c r="T985" s="1683"/>
      <c r="U985" s="1683"/>
      <c r="V985" s="1683"/>
      <c r="W985" s="1683"/>
      <c r="X985" s="1683"/>
      <c r="Y985" s="1683"/>
      <c r="Z985" s="1683"/>
      <c r="AA985" s="1683"/>
      <c r="AB985" s="1683"/>
      <c r="AC985" s="1683"/>
      <c r="AD985" s="1683"/>
      <c r="AE985" s="1683"/>
      <c r="AF985" s="1683"/>
      <c r="AG985" s="1683"/>
      <c r="AH985" s="1683"/>
      <c r="AI985" s="1683"/>
      <c r="AJ985" s="1683"/>
      <c r="AK985" s="1683"/>
      <c r="AM985" s="75"/>
      <c r="AN985" s="75"/>
      <c r="AO985" s="75"/>
      <c r="AP985" s="75"/>
      <c r="AQ985" s="75"/>
      <c r="AR985" s="75"/>
      <c r="AS985" s="75"/>
      <c r="AT985" s="75"/>
      <c r="AU985" s="75"/>
      <c r="AV985" s="75"/>
      <c r="AW985" s="75"/>
      <c r="AX985" s="75"/>
      <c r="AY985" s="75"/>
      <c r="AZ985" s="75"/>
      <c r="BA985" s="75"/>
      <c r="BB985" s="75"/>
      <c r="BC985" s="75"/>
      <c r="BD985" s="75"/>
      <c r="BE985" s="75"/>
      <c r="BF985" s="75"/>
      <c r="BG985" s="75"/>
      <c r="BH985" s="75"/>
      <c r="BI985" s="75"/>
      <c r="BJ985" s="75"/>
      <c r="BK985" s="75"/>
      <c r="BL985" s="75"/>
      <c r="BM985" s="75"/>
      <c r="BN985" s="75"/>
      <c r="BO985" s="75"/>
      <c r="BP985" s="75"/>
      <c r="BQ985" s="75"/>
      <c r="BR985" s="75"/>
      <c r="BS985" s="75"/>
      <c r="BT985" s="75"/>
      <c r="BU985" s="75"/>
      <c r="BV985" s="75"/>
      <c r="BW985" s="75"/>
      <c r="BX985" s="75"/>
      <c r="BY985" s="75"/>
      <c r="BZ985" s="75"/>
      <c r="CA985" s="75"/>
      <c r="CB985" s="75"/>
      <c r="CC985" s="75"/>
      <c r="CD985" s="75"/>
      <c r="CE985" s="75"/>
      <c r="CF985" s="75"/>
      <c r="CG985" s="75"/>
      <c r="CH985" s="75"/>
      <c r="CI985" s="75"/>
      <c r="CJ985" s="75"/>
      <c r="CK985" s="75"/>
      <c r="CL985" s="75"/>
      <c r="CM985" s="75"/>
      <c r="CN985" s="75"/>
      <c r="CO985" s="75"/>
      <c r="CP985" s="75"/>
      <c r="CQ985" s="75"/>
      <c r="CR985" s="75"/>
    </row>
    <row r="986" spans="1:96" ht="12.75" customHeight="1" thickTop="1">
      <c r="A986" s="26"/>
      <c r="B986" s="26"/>
      <c r="C986" s="26"/>
      <c r="D986" s="26"/>
      <c r="E986" s="26"/>
      <c r="F986" s="26"/>
      <c r="G986" s="26"/>
      <c r="H986" s="26"/>
      <c r="I986" s="26"/>
      <c r="J986" s="26"/>
      <c r="K986" s="26"/>
      <c r="L986" s="26"/>
      <c r="M986" s="26"/>
      <c r="N986" s="26"/>
      <c r="O986" s="26"/>
      <c r="P986" s="26"/>
      <c r="Q986" s="26"/>
      <c r="R986" s="26"/>
      <c r="S986" s="26"/>
      <c r="T986" s="26"/>
      <c r="U986" s="26"/>
      <c r="V986" s="26"/>
      <c r="W986" s="26"/>
      <c r="X986" s="26"/>
      <c r="Y986" s="26"/>
      <c r="Z986" s="26"/>
      <c r="AA986" s="26"/>
      <c r="AB986" s="26"/>
      <c r="AC986" s="26"/>
      <c r="AD986" s="26"/>
      <c r="AE986" s="26"/>
      <c r="AF986" s="26"/>
      <c r="AG986" s="26"/>
      <c r="AH986" s="26"/>
      <c r="AI986" s="26"/>
      <c r="AJ986" s="26"/>
      <c r="AK986" s="26"/>
      <c r="AM986" s="75"/>
      <c r="AN986" s="75"/>
      <c r="AO986" s="75"/>
      <c r="AP986" s="75"/>
      <c r="AQ986" s="75"/>
      <c r="AR986" s="75"/>
      <c r="AS986" s="75"/>
      <c r="AT986" s="75"/>
      <c r="AU986" s="75"/>
      <c r="AV986" s="75"/>
      <c r="AW986" s="75"/>
      <c r="AX986" s="75"/>
      <c r="AY986" s="75"/>
      <c r="AZ986" s="75"/>
      <c r="BA986" s="75"/>
      <c r="BB986" s="75"/>
      <c r="BC986" s="75"/>
      <c r="BD986" s="75"/>
      <c r="BE986" s="75"/>
      <c r="BF986" s="75"/>
      <c r="BG986" s="75"/>
      <c r="BH986" s="75"/>
      <c r="BI986" s="75"/>
      <c r="BJ986" s="75"/>
      <c r="BK986" s="75"/>
      <c r="BL986" s="75"/>
      <c r="BM986" s="75"/>
      <c r="BN986" s="75"/>
      <c r="BO986" s="75"/>
      <c r="BP986" s="75"/>
      <c r="BQ986" s="75"/>
      <c r="BR986" s="75"/>
      <c r="BS986" s="75"/>
      <c r="BT986" s="75"/>
      <c r="BU986" s="75"/>
      <c r="BV986" s="75"/>
      <c r="BW986" s="75"/>
      <c r="BX986" s="75"/>
      <c r="BY986" s="75"/>
      <c r="BZ986" s="75"/>
      <c r="CA986" s="75"/>
      <c r="CB986" s="75"/>
      <c r="CC986" s="75"/>
      <c r="CD986" s="75"/>
      <c r="CE986" s="75"/>
      <c r="CF986" s="75"/>
      <c r="CG986" s="75"/>
      <c r="CH986" s="75"/>
      <c r="CI986" s="75"/>
      <c r="CJ986" s="75"/>
      <c r="CK986" s="75"/>
      <c r="CL986" s="75"/>
      <c r="CM986" s="75"/>
      <c r="CN986" s="75"/>
      <c r="CO986" s="75"/>
      <c r="CP986" s="75"/>
      <c r="CQ986" s="75"/>
      <c r="CR986" s="75"/>
    </row>
    <row r="987" spans="1:96" ht="12.75" customHeight="1">
      <c r="A987" s="106" t="s">
        <v>1114</v>
      </c>
      <c r="B987" s="26"/>
      <c r="C987" s="26"/>
      <c r="D987" s="26"/>
      <c r="E987" s="26"/>
      <c r="F987" s="26"/>
      <c r="G987" s="26"/>
      <c r="H987" s="26"/>
      <c r="I987" s="26"/>
      <c r="J987" s="26"/>
      <c r="K987" s="26"/>
      <c r="L987" s="26"/>
      <c r="M987" s="26"/>
      <c r="N987" s="26"/>
      <c r="O987" s="26"/>
      <c r="P987" s="26"/>
      <c r="Q987" s="26"/>
      <c r="R987" s="26"/>
      <c r="S987" s="26"/>
      <c r="T987" s="26"/>
      <c r="U987" s="26"/>
      <c r="V987" s="26"/>
      <c r="W987" s="26"/>
      <c r="X987" s="26"/>
      <c r="Y987" s="26"/>
      <c r="Z987" s="26"/>
      <c r="AA987" s="26"/>
      <c r="AB987" s="26"/>
      <c r="AC987" s="26"/>
      <c r="AD987" s="26"/>
      <c r="AE987" s="26"/>
      <c r="AF987" s="26"/>
      <c r="AG987" s="26"/>
      <c r="AH987" s="26"/>
      <c r="AI987" s="26"/>
      <c r="AJ987" s="26"/>
      <c r="AK987" s="26"/>
      <c r="AM987" s="75"/>
      <c r="AN987" s="75"/>
      <c r="AO987" s="75"/>
      <c r="AP987" s="75"/>
      <c r="AQ987" s="75"/>
      <c r="AR987" s="75"/>
      <c r="AS987" s="75"/>
      <c r="AT987" s="75"/>
      <c r="AU987" s="75"/>
      <c r="AV987" s="75"/>
      <c r="AW987" s="75"/>
      <c r="AX987" s="75"/>
      <c r="AY987" s="75"/>
      <c r="AZ987" s="75"/>
      <c r="BA987" s="75"/>
      <c r="BB987" s="75"/>
      <c r="BC987" s="75"/>
      <c r="BD987" s="75"/>
      <c r="BE987" s="75"/>
      <c r="BF987" s="75"/>
      <c r="BG987" s="75"/>
      <c r="BH987" s="75"/>
      <c r="BI987" s="75"/>
      <c r="BJ987" s="75"/>
      <c r="BK987" s="75"/>
      <c r="BL987" s="75"/>
      <c r="BM987" s="75"/>
      <c r="BN987" s="75"/>
      <c r="BO987" s="75"/>
      <c r="BP987" s="75"/>
      <c r="BQ987" s="75"/>
      <c r="BR987" s="75"/>
      <c r="BS987" s="75"/>
      <c r="BT987" s="75"/>
      <c r="BU987" s="75"/>
      <c r="BV987" s="75"/>
      <c r="BW987" s="75"/>
      <c r="BX987" s="75"/>
      <c r="BY987" s="75"/>
      <c r="BZ987" s="75"/>
      <c r="CA987" s="75"/>
      <c r="CB987" s="75"/>
      <c r="CC987" s="75"/>
      <c r="CD987" s="75"/>
      <c r="CE987" s="75"/>
      <c r="CF987" s="75"/>
      <c r="CG987" s="75"/>
      <c r="CH987" s="75"/>
      <c r="CI987" s="75"/>
      <c r="CJ987" s="75"/>
      <c r="CK987" s="75"/>
      <c r="CL987" s="75"/>
      <c r="CM987" s="75"/>
      <c r="CN987" s="75"/>
      <c r="CO987" s="75"/>
      <c r="CP987" s="75"/>
      <c r="CQ987" s="75"/>
      <c r="CR987" s="75"/>
    </row>
    <row r="988" spans="1:96" ht="12.75" customHeight="1">
      <c r="A988" s="419" t="s">
        <v>1115</v>
      </c>
      <c r="B988" s="118"/>
      <c r="C988" s="118"/>
      <c r="D988" s="118"/>
      <c r="E988" s="118"/>
      <c r="F988" s="118"/>
      <c r="G988" s="118"/>
      <c r="H988" s="118"/>
      <c r="I988" s="118"/>
      <c r="J988" s="118"/>
      <c r="K988" s="118"/>
      <c r="L988" s="118"/>
      <c r="M988" s="118"/>
      <c r="N988" s="118"/>
      <c r="O988" s="118"/>
      <c r="P988" s="118"/>
      <c r="Q988" s="26"/>
      <c r="R988" s="26"/>
      <c r="S988" s="26"/>
      <c r="T988" s="26"/>
      <c r="U988" s="26"/>
      <c r="V988" s="26"/>
      <c r="W988" s="26"/>
      <c r="X988" s="26"/>
      <c r="Y988" s="26"/>
      <c r="Z988" s="26"/>
      <c r="AA988" s="26"/>
      <c r="AB988" s="26"/>
      <c r="AC988" s="26"/>
      <c r="AJ988" s="65"/>
      <c r="AK988" s="65"/>
      <c r="AM988" s="75"/>
      <c r="AN988" s="75"/>
      <c r="AO988" s="75"/>
      <c r="AP988" s="75"/>
      <c r="AQ988" s="75"/>
      <c r="AR988" s="75"/>
      <c r="AS988" s="75"/>
      <c r="AT988" s="75"/>
      <c r="AU988" s="75"/>
      <c r="AV988" s="75"/>
      <c r="AW988" s="75"/>
      <c r="AX988" s="75"/>
      <c r="AY988" s="75"/>
      <c r="AZ988" s="75"/>
      <c r="BA988" s="75"/>
      <c r="BB988" s="75"/>
      <c r="BC988" s="75"/>
      <c r="BD988" s="75"/>
      <c r="BE988" s="75"/>
      <c r="BF988" s="75"/>
      <c r="BG988" s="75"/>
      <c r="BH988" s="75"/>
      <c r="BI988" s="75"/>
      <c r="BJ988" s="75"/>
      <c r="BK988" s="75"/>
      <c r="BL988" s="75"/>
      <c r="BM988" s="75"/>
      <c r="BN988" s="75"/>
      <c r="BO988" s="75"/>
      <c r="BP988" s="75"/>
      <c r="BQ988" s="75"/>
      <c r="BR988" s="75"/>
      <c r="BS988" s="75"/>
      <c r="BT988" s="75"/>
      <c r="BU988" s="75"/>
      <c r="BV988" s="75"/>
      <c r="BW988" s="75"/>
      <c r="BX988" s="75"/>
      <c r="BY988" s="75"/>
      <c r="BZ988" s="75"/>
      <c r="CA988" s="75"/>
      <c r="CB988" s="75"/>
      <c r="CC988" s="75"/>
      <c r="CD988" s="75"/>
      <c r="CE988" s="75"/>
      <c r="CF988" s="75"/>
      <c r="CG988" s="75"/>
      <c r="CH988" s="75"/>
      <c r="CI988" s="75"/>
      <c r="CJ988" s="75"/>
      <c r="CK988" s="75"/>
      <c r="CL988" s="75"/>
      <c r="CM988" s="75"/>
      <c r="CN988" s="75"/>
      <c r="CO988" s="75"/>
      <c r="CP988" s="75"/>
      <c r="CQ988" s="75"/>
      <c r="CR988" s="75"/>
    </row>
    <row r="989" spans="1:96" ht="12.75" customHeight="1">
      <c r="A989" s="1630" t="s">
        <v>136</v>
      </c>
      <c r="B989" s="1630"/>
      <c r="C989" s="17">
        <v>1</v>
      </c>
      <c r="D989" s="1518" t="s">
        <v>1746</v>
      </c>
      <c r="E989" s="1518"/>
      <c r="F989" s="1518"/>
      <c r="G989" s="1518"/>
      <c r="H989" s="1518"/>
      <c r="I989" s="1518"/>
      <c r="J989" s="1518"/>
      <c r="K989" s="1518"/>
      <c r="L989" s="1518"/>
      <c r="M989" s="1518"/>
      <c r="N989" s="1518"/>
      <c r="O989" s="1518"/>
      <c r="P989" s="1518"/>
      <c r="Q989" s="1518"/>
      <c r="R989" s="1518"/>
      <c r="S989" s="1518"/>
      <c r="T989" s="1518"/>
      <c r="U989" s="1518"/>
      <c r="V989" s="1518"/>
      <c r="W989" s="1518"/>
      <c r="X989" s="1518"/>
      <c r="Y989" s="1518"/>
      <c r="Z989" s="1518"/>
      <c r="AA989" s="1518"/>
      <c r="AB989" s="1518"/>
      <c r="AC989" s="1518"/>
      <c r="AD989" s="1518"/>
      <c r="AE989" s="1518"/>
      <c r="AF989" s="1518"/>
      <c r="AG989" s="1518"/>
      <c r="AH989" s="1518"/>
      <c r="AI989" s="1518"/>
      <c r="AJ989" s="1518"/>
      <c r="AK989" s="1518"/>
      <c r="AM989" s="75"/>
      <c r="AN989" s="75"/>
      <c r="AO989" s="75"/>
      <c r="AP989" s="75"/>
      <c r="AQ989" s="75"/>
      <c r="AR989" s="75"/>
      <c r="AS989" s="75"/>
      <c r="AT989" s="75"/>
      <c r="AU989" s="75"/>
      <c r="AV989" s="75"/>
      <c r="AW989" s="75"/>
      <c r="AX989" s="75"/>
      <c r="AY989" s="75"/>
      <c r="AZ989" s="75"/>
      <c r="BA989" s="75"/>
      <c r="BB989" s="75"/>
      <c r="BC989" s="75"/>
      <c r="BD989" s="75"/>
      <c r="BE989" s="75"/>
      <c r="BF989" s="75"/>
      <c r="BG989" s="75"/>
      <c r="BH989" s="75"/>
      <c r="BI989" s="75"/>
      <c r="BJ989" s="75"/>
      <c r="BK989" s="75"/>
      <c r="BL989" s="75"/>
      <c r="BM989" s="75"/>
      <c r="BN989" s="75"/>
      <c r="BO989" s="75"/>
      <c r="BP989" s="75"/>
      <c r="BQ989" s="75"/>
      <c r="BR989" s="75"/>
      <c r="BS989" s="75"/>
      <c r="BT989" s="75"/>
      <c r="BU989" s="75"/>
      <c r="BV989" s="75"/>
      <c r="BW989" s="75"/>
      <c r="BX989" s="75"/>
      <c r="BY989" s="75"/>
      <c r="BZ989" s="75"/>
      <c r="CA989" s="75"/>
      <c r="CB989" s="75"/>
      <c r="CC989" s="75"/>
      <c r="CD989" s="75"/>
      <c r="CE989" s="75"/>
      <c r="CF989" s="75"/>
      <c r="CG989" s="75"/>
      <c r="CH989" s="75"/>
      <c r="CI989" s="75"/>
      <c r="CJ989" s="75"/>
      <c r="CK989" s="75"/>
      <c r="CL989" s="75"/>
      <c r="CM989" s="75"/>
      <c r="CN989" s="75"/>
      <c r="CO989" s="75"/>
      <c r="CP989" s="75"/>
      <c r="CQ989" s="75"/>
      <c r="CR989" s="75"/>
    </row>
    <row r="990" spans="1:96" ht="12.75" customHeight="1">
      <c r="A990" s="408"/>
      <c r="B990" s="408"/>
      <c r="C990" s="17"/>
      <c r="D990" s="1518"/>
      <c r="E990" s="1518"/>
      <c r="F990" s="1518"/>
      <c r="G990" s="1518"/>
      <c r="H990" s="1518"/>
      <c r="I990" s="1518"/>
      <c r="J990" s="1518"/>
      <c r="K990" s="1518"/>
      <c r="L990" s="1518"/>
      <c r="M990" s="1518"/>
      <c r="N990" s="1518"/>
      <c r="O990" s="1518"/>
      <c r="P990" s="1518"/>
      <c r="Q990" s="1518"/>
      <c r="R990" s="1518"/>
      <c r="S990" s="1518"/>
      <c r="T990" s="1518"/>
      <c r="U990" s="1518"/>
      <c r="V990" s="1518"/>
      <c r="W990" s="1518"/>
      <c r="X990" s="1518"/>
      <c r="Y990" s="1518"/>
      <c r="Z990" s="1518"/>
      <c r="AA990" s="1518"/>
      <c r="AB990" s="1518"/>
      <c r="AC990" s="1518"/>
      <c r="AD990" s="1518"/>
      <c r="AE990" s="1518"/>
      <c r="AF990" s="1518"/>
      <c r="AG990" s="1518"/>
      <c r="AH990" s="1518"/>
      <c r="AI990" s="1518"/>
      <c r="AJ990" s="1518"/>
      <c r="AK990" s="1518"/>
      <c r="AM990" s="75"/>
      <c r="AN990" s="75"/>
      <c r="AO990" s="75"/>
      <c r="AP990" s="75"/>
      <c r="AQ990" s="75"/>
      <c r="AR990" s="75"/>
      <c r="AS990" s="75"/>
      <c r="AT990" s="75"/>
      <c r="AU990" s="75"/>
      <c r="AV990" s="75"/>
      <c r="AW990" s="75"/>
      <c r="AX990" s="75"/>
      <c r="AY990" s="75"/>
      <c r="AZ990" s="75"/>
      <c r="BA990" s="75"/>
      <c r="BB990" s="75"/>
      <c r="BC990" s="75"/>
      <c r="BD990" s="75"/>
      <c r="BE990" s="75"/>
      <c r="BF990" s="75"/>
      <c r="BG990" s="75"/>
      <c r="BH990" s="75"/>
      <c r="BI990" s="75"/>
      <c r="BJ990" s="75"/>
      <c r="BK990" s="75"/>
      <c r="BL990" s="75"/>
      <c r="BM990" s="75"/>
      <c r="BN990" s="75"/>
      <c r="BO990" s="75"/>
      <c r="BP990" s="75"/>
      <c r="BQ990" s="75"/>
      <c r="BR990" s="75"/>
      <c r="BS990" s="75"/>
      <c r="BT990" s="75"/>
      <c r="BU990" s="75"/>
      <c r="BV990" s="75"/>
      <c r="BW990" s="75"/>
      <c r="BX990" s="75"/>
      <c r="BY990" s="75"/>
      <c r="BZ990" s="75"/>
      <c r="CA990" s="75"/>
      <c r="CB990" s="75"/>
      <c r="CC990" s="75"/>
      <c r="CD990" s="75"/>
      <c r="CE990" s="75"/>
      <c r="CF990" s="75"/>
      <c r="CG990" s="75"/>
      <c r="CH990" s="75"/>
      <c r="CI990" s="75"/>
      <c r="CJ990" s="75"/>
      <c r="CK990" s="75"/>
      <c r="CL990" s="75"/>
      <c r="CM990" s="75"/>
      <c r="CN990" s="75"/>
      <c r="CO990" s="75"/>
      <c r="CP990" s="75"/>
      <c r="CQ990" s="75"/>
      <c r="CR990" s="75"/>
    </row>
    <row r="991" spans="1:96" ht="12.75" customHeight="1">
      <c r="A991" s="408"/>
      <c r="B991" s="408"/>
      <c r="C991" s="17"/>
      <c r="D991" s="1518"/>
      <c r="E991" s="1518"/>
      <c r="F991" s="1518"/>
      <c r="G991" s="1518"/>
      <c r="H991" s="1518"/>
      <c r="I991" s="1518"/>
      <c r="J991" s="1518"/>
      <c r="K991" s="1518"/>
      <c r="L991" s="1518"/>
      <c r="M991" s="1518"/>
      <c r="N991" s="1518"/>
      <c r="O991" s="1518"/>
      <c r="P991" s="1518"/>
      <c r="Q991" s="1518"/>
      <c r="R991" s="1518"/>
      <c r="S991" s="1518"/>
      <c r="T991" s="1518"/>
      <c r="U991" s="1518"/>
      <c r="V991" s="1518"/>
      <c r="W991" s="1518"/>
      <c r="X991" s="1518"/>
      <c r="Y991" s="1518"/>
      <c r="Z991" s="1518"/>
      <c r="AA991" s="1518"/>
      <c r="AB991" s="1518"/>
      <c r="AC991" s="1518"/>
      <c r="AD991" s="1518"/>
      <c r="AE991" s="1518"/>
      <c r="AF991" s="1518"/>
      <c r="AG991" s="1518"/>
      <c r="AH991" s="1518"/>
      <c r="AI991" s="1518"/>
      <c r="AJ991" s="1518"/>
      <c r="AK991" s="1518"/>
      <c r="AM991" s="75"/>
      <c r="AN991" s="75"/>
      <c r="AO991" s="75"/>
      <c r="AP991" s="75"/>
      <c r="AQ991" s="75"/>
      <c r="AR991" s="75"/>
      <c r="AS991" s="75"/>
      <c r="AT991" s="75"/>
      <c r="AU991" s="75"/>
      <c r="AV991" s="75"/>
      <c r="AW991" s="75"/>
      <c r="AX991" s="75"/>
      <c r="AY991" s="75"/>
      <c r="AZ991" s="75"/>
      <c r="BA991" s="75"/>
      <c r="BB991" s="75"/>
      <c r="BC991" s="75"/>
      <c r="BD991" s="75"/>
      <c r="BE991" s="75"/>
      <c r="BF991" s="75"/>
      <c r="BG991" s="75"/>
      <c r="BH991" s="75"/>
      <c r="BI991" s="75"/>
      <c r="BJ991" s="75"/>
      <c r="BK991" s="75"/>
      <c r="BL991" s="75"/>
      <c r="BM991" s="75"/>
      <c r="BN991" s="75"/>
      <c r="BO991" s="75"/>
      <c r="BP991" s="75"/>
      <c r="BQ991" s="75"/>
      <c r="BR991" s="75"/>
      <c r="BS991" s="75"/>
      <c r="BT991" s="75"/>
      <c r="BU991" s="75"/>
      <c r="BV991" s="75"/>
      <c r="BW991" s="75"/>
      <c r="BX991" s="75"/>
      <c r="BY991" s="75"/>
      <c r="BZ991" s="75"/>
      <c r="CA991" s="75"/>
      <c r="CB991" s="75"/>
      <c r="CC991" s="75"/>
      <c r="CD991" s="75"/>
      <c r="CE991" s="75"/>
      <c r="CF991" s="75"/>
      <c r="CG991" s="75"/>
      <c r="CH991" s="75"/>
      <c r="CI991" s="75"/>
      <c r="CJ991" s="75"/>
      <c r="CK991" s="75"/>
      <c r="CL991" s="75"/>
      <c r="CM991" s="75"/>
      <c r="CN991" s="75"/>
      <c r="CO991" s="75"/>
      <c r="CP991" s="75"/>
      <c r="CQ991" s="75"/>
      <c r="CR991" s="75"/>
    </row>
    <row r="992" spans="1:96" s="65" customFormat="1" ht="12.75" customHeight="1">
      <c r="A992" s="408"/>
      <c r="B992" s="408"/>
      <c r="C992" s="17"/>
      <c r="D992" s="1518"/>
      <c r="E992" s="1518"/>
      <c r="F992" s="1518"/>
      <c r="G992" s="1518"/>
      <c r="H992" s="1518"/>
      <c r="I992" s="1518"/>
      <c r="J992" s="1518"/>
      <c r="K992" s="1518"/>
      <c r="L992" s="1518"/>
      <c r="M992" s="1518"/>
      <c r="N992" s="1518"/>
      <c r="O992" s="1518"/>
      <c r="P992" s="1518"/>
      <c r="Q992" s="1518"/>
      <c r="R992" s="1518"/>
      <c r="S992" s="1518"/>
      <c r="T992" s="1518"/>
      <c r="U992" s="1518"/>
      <c r="V992" s="1518"/>
      <c r="W992" s="1518"/>
      <c r="X992" s="1518"/>
      <c r="Y992" s="1518"/>
      <c r="Z992" s="1518"/>
      <c r="AA992" s="1518"/>
      <c r="AB992" s="1518"/>
      <c r="AC992" s="1518"/>
      <c r="AD992" s="1518"/>
      <c r="AE992" s="1518"/>
      <c r="AF992" s="1518"/>
      <c r="AG992" s="1518"/>
      <c r="AH992" s="1518"/>
      <c r="AI992" s="1518"/>
      <c r="AJ992" s="1518"/>
      <c r="AK992" s="1518"/>
      <c r="AL992" s="16"/>
      <c r="AM992" s="66"/>
      <c r="AN992" s="66"/>
      <c r="AO992" s="30"/>
      <c r="AP992" s="30"/>
      <c r="AQ992" s="30"/>
      <c r="AR992" s="30"/>
      <c r="AS992" s="30"/>
      <c r="AT992" s="70"/>
      <c r="AU992" s="70"/>
      <c r="AV992" s="70"/>
      <c r="AW992" s="70"/>
      <c r="AX992" s="70"/>
      <c r="AY992" s="70"/>
      <c r="AZ992" s="70"/>
      <c r="BA992" s="70"/>
      <c r="BO992" s="121"/>
      <c r="BP992" s="121"/>
      <c r="BQ992" s="121"/>
      <c r="BR992" s="121"/>
      <c r="BS992" s="121"/>
      <c r="BT992" s="121"/>
      <c r="BU992" s="121"/>
      <c r="BV992" s="121"/>
      <c r="BW992" s="121"/>
      <c r="BX992" s="121"/>
      <c r="BY992" s="121"/>
      <c r="BZ992" s="121"/>
      <c r="CA992" s="121"/>
      <c r="CB992" s="121"/>
      <c r="CC992" s="121"/>
      <c r="CD992" s="121"/>
      <c r="CE992" s="121"/>
      <c r="CF992" s="121"/>
      <c r="CG992" s="121"/>
      <c r="CH992" s="121"/>
      <c r="CI992" s="121"/>
      <c r="CJ992" s="121"/>
      <c r="CK992" s="121"/>
      <c r="CL992" s="121"/>
      <c r="CM992" s="121"/>
      <c r="CN992" s="121"/>
      <c r="CO992" s="121"/>
      <c r="CP992" s="121"/>
      <c r="CQ992" s="121"/>
      <c r="CR992" s="121"/>
    </row>
    <row r="993" spans="1:96" s="65" customFormat="1" ht="12.75" customHeight="1">
      <c r="A993" s="408"/>
      <c r="B993" s="408"/>
      <c r="C993" s="17"/>
      <c r="D993" s="1518"/>
      <c r="E993" s="1518"/>
      <c r="F993" s="1518"/>
      <c r="G993" s="1518"/>
      <c r="H993" s="1518"/>
      <c r="I993" s="1518"/>
      <c r="J993" s="1518"/>
      <c r="K993" s="1518"/>
      <c r="L993" s="1518"/>
      <c r="M993" s="1518"/>
      <c r="N993" s="1518"/>
      <c r="O993" s="1518"/>
      <c r="P993" s="1518"/>
      <c r="Q993" s="1518"/>
      <c r="R993" s="1518"/>
      <c r="S993" s="1518"/>
      <c r="T993" s="1518"/>
      <c r="U993" s="1518"/>
      <c r="V993" s="1518"/>
      <c r="W993" s="1518"/>
      <c r="X993" s="1518"/>
      <c r="Y993" s="1518"/>
      <c r="Z993" s="1518"/>
      <c r="AA993" s="1518"/>
      <c r="AB993" s="1518"/>
      <c r="AC993" s="1518"/>
      <c r="AD993" s="1518"/>
      <c r="AE993" s="1518"/>
      <c r="AF993" s="1518"/>
      <c r="AG993" s="1518"/>
      <c r="AH993" s="1518"/>
      <c r="AI993" s="1518"/>
      <c r="AJ993" s="1518"/>
      <c r="AK993" s="1518"/>
      <c r="AL993" s="16"/>
      <c r="AM993" s="66"/>
      <c r="AN993" s="66"/>
      <c r="AO993" s="30"/>
      <c r="AP993" s="30"/>
      <c r="AQ993" s="30"/>
      <c r="AR993" s="30"/>
      <c r="AS993" s="30"/>
      <c r="AT993" s="70"/>
      <c r="AU993" s="70"/>
      <c r="AV993" s="70"/>
      <c r="AW993" s="70"/>
      <c r="AX993" s="70"/>
      <c r="AY993" s="70"/>
      <c r="AZ993" s="70"/>
      <c r="BA993" s="70"/>
      <c r="BO993" s="121"/>
      <c r="BP993" s="121"/>
      <c r="BQ993" s="121"/>
      <c r="BR993" s="121"/>
      <c r="BS993" s="121"/>
      <c r="BT993" s="121"/>
      <c r="BU993" s="121"/>
      <c r="BV993" s="121"/>
      <c r="BW993" s="121"/>
      <c r="BX993" s="121"/>
      <c r="BY993" s="121"/>
      <c r="BZ993" s="121"/>
      <c r="CA993" s="121"/>
      <c r="CB993" s="121"/>
      <c r="CC993" s="121"/>
      <c r="CD993" s="121"/>
      <c r="CE993" s="121"/>
      <c r="CF993" s="121"/>
      <c r="CG993" s="121"/>
      <c r="CH993" s="121"/>
      <c r="CI993" s="121"/>
      <c r="CJ993" s="121"/>
      <c r="CK993" s="121"/>
      <c r="CL993" s="121"/>
      <c r="CM993" s="121"/>
      <c r="CN993" s="121"/>
      <c r="CO993" s="121"/>
      <c r="CP993" s="121"/>
      <c r="CQ993" s="121"/>
      <c r="CR993" s="121"/>
    </row>
    <row r="994" spans="1:96" s="65" customFormat="1" ht="12.75">
      <c r="A994" s="48"/>
      <c r="B994" s="80"/>
      <c r="C994" s="17"/>
      <c r="D994" s="1518"/>
      <c r="E994" s="1518"/>
      <c r="F994" s="1518"/>
      <c r="G994" s="1518"/>
      <c r="H994" s="1518"/>
      <c r="I994" s="1518"/>
      <c r="J994" s="1518"/>
      <c r="K994" s="1518"/>
      <c r="L994" s="1518"/>
      <c r="M994" s="1518"/>
      <c r="N994" s="1518"/>
      <c r="O994" s="1518"/>
      <c r="P994" s="1518"/>
      <c r="Q994" s="1518"/>
      <c r="R994" s="1518"/>
      <c r="S994" s="1518"/>
      <c r="T994" s="1518"/>
      <c r="U994" s="1518"/>
      <c r="V994" s="1518"/>
      <c r="W994" s="1518"/>
      <c r="X994" s="1518"/>
      <c r="Y994" s="1518"/>
      <c r="Z994" s="1518"/>
      <c r="AA994" s="1518"/>
      <c r="AB994" s="1518"/>
      <c r="AC994" s="1518"/>
      <c r="AD994" s="1518"/>
      <c r="AE994" s="1518"/>
      <c r="AF994" s="1518"/>
      <c r="AG994" s="1518"/>
      <c r="AH994" s="1518"/>
      <c r="AI994" s="1518"/>
      <c r="AJ994" s="1518"/>
      <c r="AK994" s="1518"/>
      <c r="AL994" s="16"/>
      <c r="AM994" s="66"/>
      <c r="AN994" s="66"/>
      <c r="AO994" s="30"/>
      <c r="AP994" s="30"/>
      <c r="AQ994" s="30"/>
      <c r="AR994" s="30"/>
      <c r="AS994" s="30"/>
      <c r="AT994" s="1904"/>
      <c r="AU994" s="1904"/>
      <c r="AV994" s="1904"/>
      <c r="AW994" s="1904"/>
      <c r="AX994" s="1904"/>
      <c r="AY994" s="1904"/>
      <c r="AZ994" s="70"/>
      <c r="BA994" s="70"/>
      <c r="BO994" s="121"/>
      <c r="BP994" s="121"/>
      <c r="BQ994" s="121"/>
      <c r="BR994" s="121"/>
      <c r="BS994" s="121"/>
      <c r="BT994" s="121"/>
      <c r="BU994" s="121"/>
      <c r="BV994" s="121"/>
      <c r="BW994" s="121"/>
      <c r="BX994" s="121"/>
      <c r="BY994" s="121"/>
      <c r="BZ994" s="121"/>
      <c r="CA994" s="121"/>
      <c r="CB994" s="121"/>
      <c r="CC994" s="121"/>
      <c r="CD994" s="121"/>
      <c r="CE994" s="121"/>
      <c r="CF994" s="121"/>
      <c r="CG994" s="121"/>
      <c r="CH994" s="121"/>
      <c r="CI994" s="121"/>
      <c r="CJ994" s="121"/>
      <c r="CK994" s="121"/>
      <c r="CL994" s="121"/>
      <c r="CM994" s="121"/>
      <c r="CN994" s="121"/>
      <c r="CO994" s="121"/>
      <c r="CP994" s="121"/>
      <c r="CQ994" s="121"/>
      <c r="CR994" s="121"/>
    </row>
    <row r="995" spans="1:96" s="65" customFormat="1" ht="13.7" customHeight="1">
      <c r="A995" s="1630" t="s">
        <v>136</v>
      </c>
      <c r="B995" s="1630"/>
      <c r="C995" s="17">
        <v>2</v>
      </c>
      <c r="D995" s="1517" t="s">
        <v>1747</v>
      </c>
      <c r="E995" s="1518"/>
      <c r="F995" s="1518"/>
      <c r="G995" s="1518"/>
      <c r="H995" s="1518"/>
      <c r="I995" s="1518"/>
      <c r="J995" s="1518"/>
      <c r="K995" s="1518"/>
      <c r="L995" s="1518"/>
      <c r="M995" s="1518"/>
      <c r="N995" s="1518"/>
      <c r="O995" s="1518"/>
      <c r="P995" s="1518"/>
      <c r="Q995" s="1518"/>
      <c r="R995" s="1518"/>
      <c r="S995" s="1518"/>
      <c r="T995" s="1518"/>
      <c r="U995" s="1518"/>
      <c r="V995" s="1518"/>
      <c r="W995" s="1518"/>
      <c r="X995" s="1518"/>
      <c r="Y995" s="1518"/>
      <c r="Z995" s="1518"/>
      <c r="AA995" s="1518"/>
      <c r="AB995" s="1518"/>
      <c r="AC995" s="1518"/>
      <c r="AD995" s="1518"/>
      <c r="AE995" s="1518"/>
      <c r="AF995" s="1518"/>
      <c r="AG995" s="1518"/>
      <c r="AH995" s="1518"/>
      <c r="AI995" s="1518"/>
      <c r="AJ995" s="1518"/>
      <c r="AK995" s="1518"/>
      <c r="AL995" s="16"/>
      <c r="AM995" s="66"/>
      <c r="AN995" s="66"/>
      <c r="AO995" s="30"/>
      <c r="AP995" s="30"/>
      <c r="AQ995" s="30"/>
      <c r="AR995" s="30"/>
      <c r="AS995" s="30"/>
      <c r="AZ995" s="70"/>
      <c r="BA995" s="70"/>
      <c r="BO995" s="121"/>
      <c r="BP995" s="121"/>
      <c r="BQ995" s="121"/>
      <c r="BR995" s="121"/>
      <c r="BS995" s="121"/>
      <c r="BT995" s="121"/>
      <c r="BU995" s="121"/>
      <c r="BV995" s="121"/>
      <c r="BW995" s="121"/>
      <c r="BX995" s="121"/>
      <c r="BY995" s="121"/>
      <c r="BZ995" s="121"/>
      <c r="CA995" s="121"/>
      <c r="CB995" s="121"/>
      <c r="CC995" s="121"/>
      <c r="CD995" s="121"/>
      <c r="CE995" s="121"/>
      <c r="CF995" s="121"/>
      <c r="CG995" s="121"/>
      <c r="CH995" s="121"/>
      <c r="CI995" s="121"/>
      <c r="CJ995" s="121"/>
      <c r="CK995" s="121"/>
      <c r="CL995" s="121"/>
      <c r="CM995" s="121"/>
      <c r="CN995" s="121"/>
      <c r="CO995" s="121"/>
      <c r="CP995" s="121"/>
      <c r="CQ995" s="121"/>
      <c r="CR995" s="121"/>
    </row>
    <row r="996" spans="1:96" s="65" customFormat="1" ht="12.75">
      <c r="A996" s="408"/>
      <c r="B996" s="408"/>
      <c r="C996" s="17"/>
      <c r="D996" s="1518"/>
      <c r="E996" s="1518"/>
      <c r="F996" s="1518"/>
      <c r="G996" s="1518"/>
      <c r="H996" s="1518"/>
      <c r="I996" s="1518"/>
      <c r="J996" s="1518"/>
      <c r="K996" s="1518"/>
      <c r="L996" s="1518"/>
      <c r="M996" s="1518"/>
      <c r="N996" s="1518"/>
      <c r="O996" s="1518"/>
      <c r="P996" s="1518"/>
      <c r="Q996" s="1518"/>
      <c r="R996" s="1518"/>
      <c r="S996" s="1518"/>
      <c r="T996" s="1518"/>
      <c r="U996" s="1518"/>
      <c r="V996" s="1518"/>
      <c r="W996" s="1518"/>
      <c r="X996" s="1518"/>
      <c r="Y996" s="1518"/>
      <c r="Z996" s="1518"/>
      <c r="AA996" s="1518"/>
      <c r="AB996" s="1518"/>
      <c r="AC996" s="1518"/>
      <c r="AD996" s="1518"/>
      <c r="AE996" s="1518"/>
      <c r="AF996" s="1518"/>
      <c r="AG996" s="1518"/>
      <c r="AH996" s="1518"/>
      <c r="AI996" s="1518"/>
      <c r="AJ996" s="1518"/>
      <c r="AK996" s="1518"/>
      <c r="AL996" s="16"/>
      <c r="AM996" s="143"/>
      <c r="AN996" s="143"/>
      <c r="AZ996" s="70"/>
      <c r="BA996" s="70"/>
      <c r="BO996" s="121"/>
      <c r="BP996" s="121"/>
      <c r="BQ996" s="121"/>
      <c r="BR996" s="121"/>
      <c r="BS996" s="121"/>
      <c r="BT996" s="121"/>
      <c r="BU996" s="121"/>
      <c r="BV996" s="121"/>
      <c r="BW996" s="121"/>
      <c r="BX996" s="121"/>
      <c r="BY996" s="121"/>
      <c r="BZ996" s="121"/>
      <c r="CA996" s="121"/>
      <c r="CB996" s="121"/>
      <c r="CC996" s="121"/>
      <c r="CD996" s="121"/>
      <c r="CE996" s="121"/>
      <c r="CF996" s="121"/>
      <c r="CG996" s="121"/>
      <c r="CH996" s="121"/>
      <c r="CI996" s="121"/>
      <c r="CJ996" s="121"/>
      <c r="CK996" s="121"/>
      <c r="CL996" s="121"/>
      <c r="CM996" s="121"/>
      <c r="CN996" s="121"/>
      <c r="CO996" s="121"/>
      <c r="CP996" s="121"/>
      <c r="CQ996" s="121"/>
      <c r="CR996" s="121"/>
    </row>
    <row r="997" spans="1:96" s="65" customFormat="1" ht="12.75">
      <c r="A997" s="408"/>
      <c r="B997" s="408"/>
      <c r="C997" s="17"/>
      <c r="D997" s="1518"/>
      <c r="E997" s="1518"/>
      <c r="F997" s="1518"/>
      <c r="G997" s="1518"/>
      <c r="H997" s="1518"/>
      <c r="I997" s="1518"/>
      <c r="J997" s="1518"/>
      <c r="K997" s="1518"/>
      <c r="L997" s="1518"/>
      <c r="M997" s="1518"/>
      <c r="N997" s="1518"/>
      <c r="O997" s="1518"/>
      <c r="P997" s="1518"/>
      <c r="Q997" s="1518"/>
      <c r="R997" s="1518"/>
      <c r="S997" s="1518"/>
      <c r="T997" s="1518"/>
      <c r="U997" s="1518"/>
      <c r="V997" s="1518"/>
      <c r="W997" s="1518"/>
      <c r="X997" s="1518"/>
      <c r="Y997" s="1518"/>
      <c r="Z997" s="1518"/>
      <c r="AA997" s="1518"/>
      <c r="AB997" s="1518"/>
      <c r="AC997" s="1518"/>
      <c r="AD997" s="1518"/>
      <c r="AE997" s="1518"/>
      <c r="AF997" s="1518"/>
      <c r="AG997" s="1518"/>
      <c r="AH997" s="1518"/>
      <c r="AI997" s="1518"/>
      <c r="AJ997" s="1518"/>
      <c r="AK997" s="1518"/>
      <c r="AL997" s="16"/>
      <c r="AM997" s="143"/>
      <c r="AN997" s="143"/>
      <c r="AT997" s="70"/>
      <c r="AU997" s="70"/>
      <c r="AV997" s="70"/>
      <c r="AW997" s="70"/>
      <c r="AX997" s="70"/>
      <c r="AY997" s="70"/>
      <c r="AZ997" s="70"/>
      <c r="BA997" s="70"/>
      <c r="BO997" s="121"/>
      <c r="BP997" s="121"/>
      <c r="BQ997" s="121"/>
      <c r="BR997" s="121"/>
      <c r="BS997" s="121"/>
      <c r="BT997" s="121"/>
      <c r="BU997" s="121"/>
      <c r="BV997" s="121"/>
      <c r="BW997" s="121"/>
      <c r="BX997" s="121"/>
      <c r="BY997" s="121"/>
      <c r="BZ997" s="121"/>
      <c r="CA997" s="121"/>
      <c r="CB997" s="121"/>
      <c r="CC997" s="121"/>
      <c r="CD997" s="121"/>
      <c r="CE997" s="121"/>
      <c r="CF997" s="121"/>
      <c r="CG997" s="121"/>
      <c r="CH997" s="121"/>
      <c r="CI997" s="121"/>
      <c r="CJ997" s="121"/>
      <c r="CK997" s="121"/>
      <c r="CL997" s="121"/>
      <c r="CM997" s="121"/>
      <c r="CN997" s="121"/>
      <c r="CO997" s="121"/>
      <c r="CP997" s="121"/>
      <c r="CQ997" s="121"/>
      <c r="CR997" s="121"/>
    </row>
    <row r="998" spans="1:96" s="65" customFormat="1" ht="12.75">
      <c r="A998" s="408"/>
      <c r="B998" s="408"/>
      <c r="C998" s="17"/>
      <c r="D998" s="1518"/>
      <c r="E998" s="1518"/>
      <c r="F998" s="1518"/>
      <c r="G998" s="1518"/>
      <c r="H998" s="1518"/>
      <c r="I998" s="1518"/>
      <c r="J998" s="1518"/>
      <c r="K998" s="1518"/>
      <c r="L998" s="1518"/>
      <c r="M998" s="1518"/>
      <c r="N998" s="1518"/>
      <c r="O998" s="1518"/>
      <c r="P998" s="1518"/>
      <c r="Q998" s="1518"/>
      <c r="R998" s="1518"/>
      <c r="S998" s="1518"/>
      <c r="T998" s="1518"/>
      <c r="U998" s="1518"/>
      <c r="V998" s="1518"/>
      <c r="W998" s="1518"/>
      <c r="X998" s="1518"/>
      <c r="Y998" s="1518"/>
      <c r="Z998" s="1518"/>
      <c r="AA998" s="1518"/>
      <c r="AB998" s="1518"/>
      <c r="AC998" s="1518"/>
      <c r="AD998" s="1518"/>
      <c r="AE998" s="1518"/>
      <c r="AF998" s="1518"/>
      <c r="AG998" s="1518"/>
      <c r="AH998" s="1518"/>
      <c r="AI998" s="1518"/>
      <c r="AJ998" s="1518"/>
      <c r="AK998" s="1518"/>
      <c r="AL998" s="16"/>
      <c r="AM998" s="143"/>
      <c r="AN998" s="143"/>
      <c r="AT998" s="70"/>
      <c r="AU998" s="70"/>
      <c r="AV998" s="70"/>
      <c r="AW998" s="70"/>
      <c r="AX998" s="70"/>
      <c r="AY998" s="70"/>
      <c r="AZ998" s="70"/>
      <c r="BA998" s="70"/>
      <c r="BO998" s="121"/>
      <c r="BP998" s="121"/>
      <c r="BQ998" s="121"/>
      <c r="BR998" s="121"/>
      <c r="BS998" s="121"/>
      <c r="BT998" s="121"/>
      <c r="BU998" s="121"/>
      <c r="BV998" s="121"/>
      <c r="BW998" s="121"/>
      <c r="BX998" s="121"/>
      <c r="BY998" s="121"/>
      <c r="BZ998" s="121"/>
      <c r="CA998" s="121"/>
      <c r="CB998" s="121"/>
      <c r="CC998" s="121"/>
      <c r="CD998" s="121"/>
      <c r="CE998" s="121"/>
      <c r="CF998" s="121"/>
      <c r="CG998" s="121"/>
      <c r="CH998" s="121"/>
      <c r="CI998" s="121"/>
      <c r="CJ998" s="121"/>
      <c r="CK998" s="121"/>
      <c r="CL998" s="121"/>
      <c r="CM998" s="121"/>
      <c r="CN998" s="121"/>
      <c r="CO998" s="121"/>
      <c r="CP998" s="121"/>
      <c r="CQ998" s="121"/>
      <c r="CR998" s="121"/>
    </row>
    <row r="999" spans="1:96" s="65" customFormat="1" ht="12.75">
      <c r="A999" s="408"/>
      <c r="B999" s="408"/>
      <c r="C999" s="17"/>
      <c r="D999" s="1518"/>
      <c r="E999" s="1518"/>
      <c r="F999" s="1518"/>
      <c r="G999" s="1518"/>
      <c r="H999" s="1518"/>
      <c r="I999" s="1518"/>
      <c r="J999" s="1518"/>
      <c r="K999" s="1518"/>
      <c r="L999" s="1518"/>
      <c r="M999" s="1518"/>
      <c r="N999" s="1518"/>
      <c r="O999" s="1518"/>
      <c r="P999" s="1518"/>
      <c r="Q999" s="1518"/>
      <c r="R999" s="1518"/>
      <c r="S999" s="1518"/>
      <c r="T999" s="1518"/>
      <c r="U999" s="1518"/>
      <c r="V999" s="1518"/>
      <c r="W999" s="1518"/>
      <c r="X999" s="1518"/>
      <c r="Y999" s="1518"/>
      <c r="Z999" s="1518"/>
      <c r="AA999" s="1518"/>
      <c r="AB999" s="1518"/>
      <c r="AC999" s="1518"/>
      <c r="AD999" s="1518"/>
      <c r="AE999" s="1518"/>
      <c r="AF999" s="1518"/>
      <c r="AG999" s="1518"/>
      <c r="AH999" s="1518"/>
      <c r="AI999" s="1518"/>
      <c r="AJ999" s="1518"/>
      <c r="AK999" s="1518"/>
      <c r="AL999" s="16"/>
      <c r="AM999" s="143"/>
      <c r="AN999" s="143"/>
      <c r="AT999" s="70"/>
      <c r="AU999" s="70"/>
      <c r="AV999" s="70"/>
      <c r="AW999" s="70"/>
      <c r="AX999" s="70"/>
      <c r="AY999" s="70"/>
      <c r="AZ999" s="70"/>
      <c r="BA999" s="70"/>
      <c r="BO999" s="121"/>
      <c r="BP999" s="121"/>
      <c r="BQ999" s="121"/>
      <c r="BR999" s="121"/>
      <c r="BS999" s="121"/>
      <c r="BT999" s="121"/>
      <c r="BU999" s="121"/>
      <c r="BV999" s="121"/>
      <c r="BW999" s="121"/>
      <c r="BX999" s="121"/>
      <c r="BY999" s="121"/>
      <c r="BZ999" s="121"/>
      <c r="CA999" s="121"/>
      <c r="CB999" s="121"/>
      <c r="CC999" s="121"/>
      <c r="CD999" s="121"/>
      <c r="CE999" s="121"/>
      <c r="CF999" s="121"/>
      <c r="CG999" s="121"/>
      <c r="CH999" s="121"/>
      <c r="CI999" s="121"/>
      <c r="CJ999" s="121"/>
      <c r="CK999" s="121"/>
      <c r="CL999" s="121"/>
      <c r="CM999" s="121"/>
      <c r="CN999" s="121"/>
      <c r="CO999" s="121"/>
      <c r="CP999" s="121"/>
      <c r="CQ999" s="121"/>
      <c r="CR999" s="121"/>
    </row>
    <row r="1000" spans="1:96" s="65" customFormat="1" ht="12.75">
      <c r="A1000" s="408"/>
      <c r="B1000" s="408"/>
      <c r="C1000" s="17"/>
      <c r="D1000" s="1518"/>
      <c r="E1000" s="1518"/>
      <c r="F1000" s="1518"/>
      <c r="G1000" s="1518"/>
      <c r="H1000" s="1518"/>
      <c r="I1000" s="1518"/>
      <c r="J1000" s="1518"/>
      <c r="K1000" s="1518"/>
      <c r="L1000" s="1518"/>
      <c r="M1000" s="1518"/>
      <c r="N1000" s="1518"/>
      <c r="O1000" s="1518"/>
      <c r="P1000" s="1518"/>
      <c r="Q1000" s="1518"/>
      <c r="R1000" s="1518"/>
      <c r="S1000" s="1518"/>
      <c r="T1000" s="1518"/>
      <c r="U1000" s="1518"/>
      <c r="V1000" s="1518"/>
      <c r="W1000" s="1518"/>
      <c r="X1000" s="1518"/>
      <c r="Y1000" s="1518"/>
      <c r="Z1000" s="1518"/>
      <c r="AA1000" s="1518"/>
      <c r="AB1000" s="1518"/>
      <c r="AC1000" s="1518"/>
      <c r="AD1000" s="1518"/>
      <c r="AE1000" s="1518"/>
      <c r="AF1000" s="1518"/>
      <c r="AG1000" s="1518"/>
      <c r="AH1000" s="1518"/>
      <c r="AI1000" s="1518"/>
      <c r="AJ1000" s="1518"/>
      <c r="AK1000" s="1518"/>
      <c r="AL1000" s="16"/>
      <c r="AT1000" s="70"/>
      <c r="AU1000" s="70"/>
      <c r="AV1000" s="70"/>
      <c r="AW1000" s="70"/>
      <c r="AX1000" s="70"/>
      <c r="AY1000" s="70"/>
      <c r="AZ1000" s="70"/>
      <c r="BA1000" s="70"/>
      <c r="BO1000" s="121"/>
      <c r="BP1000" s="121"/>
      <c r="BQ1000" s="121"/>
      <c r="BR1000" s="121"/>
      <c r="BS1000" s="121"/>
      <c r="BT1000" s="121"/>
      <c r="BU1000" s="121"/>
      <c r="BV1000" s="121"/>
      <c r="BW1000" s="121"/>
      <c r="BX1000" s="121"/>
      <c r="BY1000" s="121"/>
      <c r="BZ1000" s="121"/>
      <c r="CA1000" s="121"/>
      <c r="CB1000" s="121"/>
      <c r="CC1000" s="121"/>
      <c r="CD1000" s="121"/>
      <c r="CE1000" s="121"/>
      <c r="CF1000" s="121"/>
      <c r="CG1000" s="121"/>
      <c r="CH1000" s="121"/>
      <c r="CI1000" s="121"/>
      <c r="CJ1000" s="121"/>
      <c r="CK1000" s="121"/>
      <c r="CL1000" s="121"/>
      <c r="CM1000" s="121"/>
      <c r="CN1000" s="121"/>
      <c r="CO1000" s="121"/>
      <c r="CP1000" s="121"/>
      <c r="CQ1000" s="121"/>
      <c r="CR1000" s="121"/>
    </row>
    <row r="1001" spans="1:96" s="65" customFormat="1" ht="13.7" customHeight="1">
      <c r="A1001" s="1630" t="s">
        <v>136</v>
      </c>
      <c r="B1001" s="1630"/>
      <c r="C1001" s="17">
        <v>3</v>
      </c>
      <c r="D1001" s="1517" t="s">
        <v>2226</v>
      </c>
      <c r="E1001" s="1518"/>
      <c r="F1001" s="1518"/>
      <c r="G1001" s="1518"/>
      <c r="H1001" s="1518"/>
      <c r="I1001" s="1518"/>
      <c r="J1001" s="1518"/>
      <c r="K1001" s="1518"/>
      <c r="L1001" s="1518"/>
      <c r="M1001" s="1518"/>
      <c r="N1001" s="1518"/>
      <c r="O1001" s="1518"/>
      <c r="P1001" s="1518"/>
      <c r="Q1001" s="1518"/>
      <c r="R1001" s="1518"/>
      <c r="S1001" s="1518"/>
      <c r="T1001" s="1518"/>
      <c r="U1001" s="1518"/>
      <c r="V1001" s="1518"/>
      <c r="W1001" s="1518"/>
      <c r="X1001" s="1518"/>
      <c r="Y1001" s="1518"/>
      <c r="Z1001" s="1518"/>
      <c r="AA1001" s="1518"/>
      <c r="AB1001" s="1518"/>
      <c r="AC1001" s="1518"/>
      <c r="AD1001" s="1518"/>
      <c r="AE1001" s="1518"/>
      <c r="AF1001" s="1518"/>
      <c r="AG1001" s="1518"/>
      <c r="AH1001" s="1518"/>
      <c r="AI1001" s="1518"/>
      <c r="AJ1001" s="1518"/>
      <c r="AK1001" s="1518"/>
      <c r="AL1001" s="16"/>
      <c r="AT1001" s="70"/>
      <c r="AU1001" s="70"/>
      <c r="AV1001" s="70"/>
      <c r="AW1001" s="70"/>
      <c r="AX1001" s="70"/>
      <c r="AY1001" s="70"/>
      <c r="AZ1001" s="70"/>
      <c r="BA1001" s="70"/>
      <c r="BO1001" s="121"/>
      <c r="BP1001" s="121"/>
      <c r="BQ1001" s="121"/>
      <c r="BR1001" s="121"/>
      <c r="BS1001" s="121"/>
      <c r="BT1001" s="121"/>
      <c r="BU1001" s="121"/>
      <c r="BV1001" s="121"/>
      <c r="BW1001" s="121"/>
      <c r="BX1001" s="121"/>
      <c r="BY1001" s="121"/>
      <c r="BZ1001" s="121"/>
      <c r="CA1001" s="121"/>
      <c r="CB1001" s="121"/>
      <c r="CC1001" s="121"/>
      <c r="CD1001" s="121"/>
      <c r="CE1001" s="121"/>
      <c r="CF1001" s="121"/>
      <c r="CG1001" s="121"/>
      <c r="CH1001" s="121"/>
      <c r="CI1001" s="121"/>
      <c r="CJ1001" s="121"/>
      <c r="CK1001" s="121"/>
      <c r="CL1001" s="121"/>
      <c r="CM1001" s="121"/>
      <c r="CN1001" s="121"/>
      <c r="CO1001" s="121"/>
      <c r="CP1001" s="121"/>
      <c r="CQ1001" s="121"/>
      <c r="CR1001" s="121"/>
    </row>
    <row r="1002" spans="1:96" s="65" customFormat="1" ht="12.75">
      <c r="A1002" s="147"/>
      <c r="B1002" s="147"/>
      <c r="C1002" s="17"/>
      <c r="D1002" s="1518"/>
      <c r="E1002" s="1518"/>
      <c r="F1002" s="1518"/>
      <c r="G1002" s="1518"/>
      <c r="H1002" s="1518"/>
      <c r="I1002" s="1518"/>
      <c r="J1002" s="1518"/>
      <c r="K1002" s="1518"/>
      <c r="L1002" s="1518"/>
      <c r="M1002" s="1518"/>
      <c r="N1002" s="1518"/>
      <c r="O1002" s="1518"/>
      <c r="P1002" s="1518"/>
      <c r="Q1002" s="1518"/>
      <c r="R1002" s="1518"/>
      <c r="S1002" s="1518"/>
      <c r="T1002" s="1518"/>
      <c r="U1002" s="1518"/>
      <c r="V1002" s="1518"/>
      <c r="W1002" s="1518"/>
      <c r="X1002" s="1518"/>
      <c r="Y1002" s="1518"/>
      <c r="Z1002" s="1518"/>
      <c r="AA1002" s="1518"/>
      <c r="AB1002" s="1518"/>
      <c r="AC1002" s="1518"/>
      <c r="AD1002" s="1518"/>
      <c r="AE1002" s="1518"/>
      <c r="AF1002" s="1518"/>
      <c r="AG1002" s="1518"/>
      <c r="AH1002" s="1518"/>
      <c r="AI1002" s="1518"/>
      <c r="AJ1002" s="1518"/>
      <c r="AK1002" s="1518"/>
      <c r="AL1002" s="16"/>
      <c r="AR1002" s="30"/>
      <c r="AS1002" s="30"/>
      <c r="AT1002" s="70"/>
      <c r="AU1002" s="70"/>
      <c r="AV1002" s="70"/>
      <c r="AW1002" s="70"/>
      <c r="AX1002" s="70"/>
      <c r="AY1002" s="70"/>
      <c r="AZ1002" s="70"/>
      <c r="BA1002" s="70"/>
      <c r="BO1002" s="121"/>
      <c r="BP1002" s="121"/>
      <c r="BQ1002" s="121"/>
      <c r="BR1002" s="121"/>
      <c r="BS1002" s="121"/>
      <c r="BT1002" s="121"/>
      <c r="BU1002" s="121"/>
      <c r="BV1002" s="121"/>
      <c r="BW1002" s="121"/>
      <c r="BX1002" s="121"/>
      <c r="BY1002" s="121"/>
      <c r="BZ1002" s="121"/>
      <c r="CA1002" s="121"/>
      <c r="CB1002" s="121"/>
      <c r="CC1002" s="121"/>
      <c r="CD1002" s="121"/>
      <c r="CE1002" s="121"/>
      <c r="CF1002" s="121"/>
      <c r="CG1002" s="121"/>
      <c r="CH1002" s="121"/>
      <c r="CI1002" s="121"/>
      <c r="CJ1002" s="121"/>
      <c r="CK1002" s="121"/>
      <c r="CL1002" s="121"/>
      <c r="CM1002" s="121"/>
      <c r="CN1002" s="121"/>
      <c r="CO1002" s="121"/>
      <c r="CP1002" s="121"/>
      <c r="CQ1002" s="121"/>
      <c r="CR1002" s="121"/>
    </row>
    <row r="1003" spans="1:96" ht="12.75" customHeight="1">
      <c r="A1003" s="76"/>
      <c r="B1003" s="80"/>
      <c r="C1003" s="17"/>
      <c r="D1003" s="1518"/>
      <c r="E1003" s="1518"/>
      <c r="F1003" s="1518"/>
      <c r="G1003" s="1518"/>
      <c r="H1003" s="1518"/>
      <c r="I1003" s="1518"/>
      <c r="J1003" s="1518"/>
      <c r="K1003" s="1518"/>
      <c r="L1003" s="1518"/>
      <c r="M1003" s="1518"/>
      <c r="N1003" s="1518"/>
      <c r="O1003" s="1518"/>
      <c r="P1003" s="1518"/>
      <c r="Q1003" s="1518"/>
      <c r="R1003" s="1518"/>
      <c r="S1003" s="1518"/>
      <c r="T1003" s="1518"/>
      <c r="U1003" s="1518"/>
      <c r="V1003" s="1518"/>
      <c r="W1003" s="1518"/>
      <c r="X1003" s="1518"/>
      <c r="Y1003" s="1518"/>
      <c r="Z1003" s="1518"/>
      <c r="AA1003" s="1518"/>
      <c r="AB1003" s="1518"/>
      <c r="AC1003" s="1518"/>
      <c r="AD1003" s="1518"/>
      <c r="AE1003" s="1518"/>
      <c r="AF1003" s="1518"/>
      <c r="AG1003" s="1518"/>
      <c r="AH1003" s="1518"/>
      <c r="AI1003" s="1518"/>
      <c r="AJ1003" s="1518"/>
      <c r="AK1003" s="1518"/>
      <c r="AM1003" s="66"/>
      <c r="AN1003" s="66"/>
      <c r="AO1003" s="30"/>
      <c r="AP1003" s="30"/>
      <c r="AQ1003" s="30"/>
      <c r="AR1003" s="30"/>
      <c r="AS1003" s="30"/>
      <c r="AT1003" s="70"/>
      <c r="AU1003" s="70"/>
      <c r="AV1003" s="70"/>
      <c r="AW1003" s="70"/>
      <c r="AX1003" s="70"/>
      <c r="AY1003" s="70"/>
      <c r="AZ1003" s="70"/>
      <c r="BA1003" s="70"/>
      <c r="BO1003" s="75"/>
      <c r="BP1003" s="75"/>
      <c r="BQ1003" s="75"/>
      <c r="BR1003" s="75"/>
      <c r="BS1003" s="75"/>
      <c r="BT1003" s="75"/>
      <c r="BU1003" s="75"/>
      <c r="BV1003" s="75"/>
      <c r="BW1003" s="75"/>
      <c r="BX1003" s="75"/>
      <c r="BY1003" s="75"/>
      <c r="BZ1003" s="75"/>
      <c r="CA1003" s="75"/>
      <c r="CB1003" s="75"/>
      <c r="CC1003" s="75"/>
      <c r="CD1003" s="75"/>
      <c r="CE1003" s="75"/>
      <c r="CF1003" s="75"/>
      <c r="CG1003" s="75"/>
      <c r="CH1003" s="75"/>
      <c r="CI1003" s="75"/>
      <c r="CJ1003" s="75"/>
      <c r="CK1003" s="75"/>
      <c r="CL1003" s="75"/>
      <c r="CM1003" s="75"/>
      <c r="CN1003" s="75"/>
      <c r="CO1003" s="75"/>
      <c r="CP1003" s="75"/>
      <c r="CQ1003" s="75"/>
      <c r="CR1003" s="75"/>
    </row>
    <row r="1004" spans="1:96" ht="12.75" customHeight="1">
      <c r="A1004" s="76"/>
      <c r="B1004" s="80"/>
      <c r="C1004" s="17"/>
      <c r="D1004" s="1518"/>
      <c r="E1004" s="1518"/>
      <c r="F1004" s="1518"/>
      <c r="G1004" s="1518"/>
      <c r="H1004" s="1518"/>
      <c r="I1004" s="1518"/>
      <c r="J1004" s="1518"/>
      <c r="K1004" s="1518"/>
      <c r="L1004" s="1518"/>
      <c r="M1004" s="1518"/>
      <c r="N1004" s="1518"/>
      <c r="O1004" s="1518"/>
      <c r="P1004" s="1518"/>
      <c r="Q1004" s="1518"/>
      <c r="R1004" s="1518"/>
      <c r="S1004" s="1518"/>
      <c r="T1004" s="1518"/>
      <c r="U1004" s="1518"/>
      <c r="V1004" s="1518"/>
      <c r="W1004" s="1518"/>
      <c r="X1004" s="1518"/>
      <c r="Y1004" s="1518"/>
      <c r="Z1004" s="1518"/>
      <c r="AA1004" s="1518"/>
      <c r="AB1004" s="1518"/>
      <c r="AC1004" s="1518"/>
      <c r="AD1004" s="1518"/>
      <c r="AE1004" s="1518"/>
      <c r="AF1004" s="1518"/>
      <c r="AG1004" s="1518"/>
      <c r="AH1004" s="1518"/>
      <c r="AI1004" s="1518"/>
      <c r="AJ1004" s="1518"/>
      <c r="AK1004" s="1518"/>
      <c r="AM1004" s="66"/>
      <c r="AN1004" s="66"/>
      <c r="AO1004" s="30"/>
      <c r="AP1004" s="30"/>
      <c r="AQ1004" s="30"/>
      <c r="AR1004" s="30"/>
      <c r="AS1004" s="30"/>
      <c r="AT1004" s="70"/>
      <c r="AU1004" s="70"/>
      <c r="AV1004" s="70"/>
      <c r="AW1004" s="70"/>
      <c r="AX1004" s="70"/>
      <c r="AY1004" s="70"/>
      <c r="AZ1004" s="70"/>
      <c r="BA1004" s="70"/>
      <c r="BO1004" s="75"/>
      <c r="BP1004" s="75"/>
      <c r="BQ1004" s="75"/>
      <c r="BR1004" s="75"/>
      <c r="BS1004" s="75"/>
      <c r="BT1004" s="75"/>
      <c r="BU1004" s="75"/>
      <c r="BV1004" s="75"/>
      <c r="BW1004" s="75"/>
      <c r="BX1004" s="75"/>
      <c r="BY1004" s="75"/>
      <c r="BZ1004" s="75"/>
      <c r="CA1004" s="75"/>
      <c r="CB1004" s="75"/>
      <c r="CC1004" s="75"/>
      <c r="CD1004" s="75"/>
      <c r="CE1004" s="75"/>
      <c r="CF1004" s="75"/>
      <c r="CG1004" s="75"/>
      <c r="CH1004" s="75"/>
      <c r="CI1004" s="75"/>
      <c r="CJ1004" s="75"/>
      <c r="CK1004" s="75"/>
      <c r="CL1004" s="75"/>
      <c r="CM1004" s="75"/>
      <c r="CN1004" s="75"/>
      <c r="CO1004" s="75"/>
      <c r="CP1004" s="75"/>
      <c r="CQ1004" s="75"/>
      <c r="CR1004" s="75"/>
    </row>
    <row r="1005" spans="1:96" ht="12.75" customHeight="1">
      <c r="A1005" s="76"/>
      <c r="B1005" s="80"/>
      <c r="C1005" s="17"/>
      <c r="D1005" s="1518"/>
      <c r="E1005" s="1518"/>
      <c r="F1005" s="1518"/>
      <c r="G1005" s="1518"/>
      <c r="H1005" s="1518"/>
      <c r="I1005" s="1518"/>
      <c r="J1005" s="1518"/>
      <c r="K1005" s="1518"/>
      <c r="L1005" s="1518"/>
      <c r="M1005" s="1518"/>
      <c r="N1005" s="1518"/>
      <c r="O1005" s="1518"/>
      <c r="P1005" s="1518"/>
      <c r="Q1005" s="1518"/>
      <c r="R1005" s="1518"/>
      <c r="S1005" s="1518"/>
      <c r="T1005" s="1518"/>
      <c r="U1005" s="1518"/>
      <c r="V1005" s="1518"/>
      <c r="W1005" s="1518"/>
      <c r="X1005" s="1518"/>
      <c r="Y1005" s="1518"/>
      <c r="Z1005" s="1518"/>
      <c r="AA1005" s="1518"/>
      <c r="AB1005" s="1518"/>
      <c r="AC1005" s="1518"/>
      <c r="AD1005" s="1518"/>
      <c r="AE1005" s="1518"/>
      <c r="AF1005" s="1518"/>
      <c r="AG1005" s="1518"/>
      <c r="AH1005" s="1518"/>
      <c r="AI1005" s="1518"/>
      <c r="AJ1005" s="1518"/>
      <c r="AK1005" s="1518"/>
      <c r="AM1005" s="66"/>
      <c r="AN1005" s="66"/>
      <c r="AO1005" s="30"/>
      <c r="AP1005" s="30"/>
      <c r="AQ1005" s="30"/>
      <c r="AR1005" s="30"/>
      <c r="AS1005" s="30"/>
      <c r="AT1005" s="70"/>
      <c r="AU1005" s="70"/>
      <c r="AV1005" s="70"/>
      <c r="AW1005" s="70"/>
      <c r="AX1005" s="70"/>
      <c r="AY1005" s="70"/>
      <c r="AZ1005" s="70"/>
      <c r="BA1005" s="70"/>
      <c r="BO1005" s="75"/>
      <c r="BP1005" s="75"/>
      <c r="BQ1005" s="75"/>
      <c r="BR1005" s="75"/>
      <c r="BS1005" s="75"/>
      <c r="BT1005" s="75"/>
      <c r="BU1005" s="75"/>
      <c r="BV1005" s="75"/>
      <c r="BW1005" s="75"/>
      <c r="BX1005" s="75"/>
      <c r="BY1005" s="75"/>
      <c r="BZ1005" s="75"/>
      <c r="CA1005" s="75"/>
      <c r="CB1005" s="75"/>
      <c r="CC1005" s="75"/>
      <c r="CD1005" s="75"/>
      <c r="CE1005" s="75"/>
      <c r="CF1005" s="75"/>
      <c r="CG1005" s="75"/>
      <c r="CH1005" s="75"/>
      <c r="CI1005" s="75"/>
      <c r="CJ1005" s="75"/>
      <c r="CK1005" s="75"/>
      <c r="CL1005" s="75"/>
      <c r="CM1005" s="75"/>
      <c r="CN1005" s="75"/>
      <c r="CO1005" s="75"/>
      <c r="CP1005" s="75"/>
      <c r="CQ1005" s="75"/>
      <c r="CR1005" s="75"/>
    </row>
    <row r="1006" spans="1:96" ht="12.75" customHeight="1">
      <c r="A1006" s="76"/>
      <c r="B1006" s="80"/>
      <c r="C1006" s="17"/>
      <c r="D1006" s="1518"/>
      <c r="E1006" s="1518"/>
      <c r="F1006" s="1518"/>
      <c r="G1006" s="1518"/>
      <c r="H1006" s="1518"/>
      <c r="I1006" s="1518"/>
      <c r="J1006" s="1518"/>
      <c r="K1006" s="1518"/>
      <c r="L1006" s="1518"/>
      <c r="M1006" s="1518"/>
      <c r="N1006" s="1518"/>
      <c r="O1006" s="1518"/>
      <c r="P1006" s="1518"/>
      <c r="Q1006" s="1518"/>
      <c r="R1006" s="1518"/>
      <c r="S1006" s="1518"/>
      <c r="T1006" s="1518"/>
      <c r="U1006" s="1518"/>
      <c r="V1006" s="1518"/>
      <c r="W1006" s="1518"/>
      <c r="X1006" s="1518"/>
      <c r="Y1006" s="1518"/>
      <c r="Z1006" s="1518"/>
      <c r="AA1006" s="1518"/>
      <c r="AB1006" s="1518"/>
      <c r="AC1006" s="1518"/>
      <c r="AD1006" s="1518"/>
      <c r="AE1006" s="1518"/>
      <c r="AF1006" s="1518"/>
      <c r="AG1006" s="1518"/>
      <c r="AH1006" s="1518"/>
      <c r="AI1006" s="1518"/>
      <c r="AJ1006" s="1518"/>
      <c r="AK1006" s="1518"/>
      <c r="AM1006" s="66"/>
      <c r="AN1006" s="66"/>
      <c r="AO1006" s="30"/>
      <c r="AP1006" s="30"/>
      <c r="AQ1006" s="30"/>
      <c r="AR1006" s="30"/>
      <c r="AS1006" s="30"/>
      <c r="AT1006" s="70"/>
      <c r="AU1006" s="70"/>
      <c r="AV1006" s="70"/>
      <c r="AW1006" s="70"/>
      <c r="AX1006" s="70"/>
      <c r="AY1006" s="70"/>
      <c r="AZ1006" s="70"/>
      <c r="BA1006" s="70"/>
      <c r="BO1006" s="75"/>
      <c r="BP1006" s="75"/>
      <c r="BQ1006" s="75"/>
      <c r="BR1006" s="75"/>
      <c r="BS1006" s="75"/>
      <c r="BT1006" s="75"/>
      <c r="BU1006" s="75"/>
      <c r="BV1006" s="75"/>
      <c r="BW1006" s="75"/>
      <c r="BX1006" s="75"/>
      <c r="BY1006" s="75"/>
      <c r="BZ1006" s="75"/>
      <c r="CA1006" s="75"/>
      <c r="CB1006" s="75"/>
      <c r="CC1006" s="75"/>
      <c r="CD1006" s="75"/>
      <c r="CE1006" s="75"/>
      <c r="CF1006" s="75"/>
      <c r="CG1006" s="75"/>
      <c r="CH1006" s="75"/>
      <c r="CI1006" s="75"/>
      <c r="CJ1006" s="75"/>
      <c r="CK1006" s="75"/>
      <c r="CL1006" s="75"/>
      <c r="CM1006" s="75"/>
      <c r="CN1006" s="75"/>
      <c r="CO1006" s="75"/>
      <c r="CP1006" s="75"/>
      <c r="CQ1006" s="75"/>
      <c r="CR1006" s="75"/>
    </row>
    <row r="1007" spans="1:96" ht="12.75" customHeight="1">
      <c r="A1007" s="1630" t="s">
        <v>136</v>
      </c>
      <c r="B1007" s="1630"/>
      <c r="C1007" s="17">
        <v>4</v>
      </c>
      <c r="D1007" s="1518" t="s">
        <v>1748</v>
      </c>
      <c r="E1007" s="1518"/>
      <c r="F1007" s="1518"/>
      <c r="G1007" s="1518"/>
      <c r="H1007" s="1518"/>
      <c r="I1007" s="1518"/>
      <c r="J1007" s="1518"/>
      <c r="K1007" s="1518"/>
      <c r="L1007" s="1518"/>
      <c r="M1007" s="1518"/>
      <c r="N1007" s="1518"/>
      <c r="O1007" s="1518"/>
      <c r="P1007" s="1518"/>
      <c r="Q1007" s="1518"/>
      <c r="R1007" s="1518"/>
      <c r="S1007" s="1518"/>
      <c r="T1007" s="1518"/>
      <c r="U1007" s="1518"/>
      <c r="V1007" s="1518"/>
      <c r="W1007" s="1518"/>
      <c r="X1007" s="1518"/>
      <c r="Y1007" s="1518"/>
      <c r="Z1007" s="1518"/>
      <c r="AA1007" s="1518"/>
      <c r="AB1007" s="1518"/>
      <c r="AC1007" s="1518"/>
      <c r="AD1007" s="1518"/>
      <c r="AE1007" s="1518"/>
      <c r="AF1007" s="1518"/>
      <c r="AG1007" s="1518"/>
      <c r="AH1007" s="1518"/>
      <c r="AI1007" s="1518"/>
      <c r="AJ1007" s="1518"/>
      <c r="AK1007" s="1518"/>
      <c r="AM1007" s="66"/>
      <c r="AN1007" s="66"/>
      <c r="AO1007" s="30"/>
      <c r="AP1007" s="30"/>
      <c r="AQ1007" s="30"/>
      <c r="AR1007" s="30"/>
      <c r="AS1007" s="30"/>
      <c r="AT1007" s="70"/>
      <c r="AU1007" s="70"/>
      <c r="AV1007" s="70"/>
      <c r="AW1007" s="70"/>
      <c r="AX1007" s="70"/>
      <c r="AY1007" s="70"/>
      <c r="AZ1007" s="70"/>
      <c r="BA1007" s="70"/>
      <c r="BO1007" s="75"/>
      <c r="BP1007" s="75"/>
      <c r="BQ1007" s="75"/>
      <c r="BR1007" s="75"/>
      <c r="BS1007" s="75"/>
      <c r="BT1007" s="75"/>
      <c r="BU1007" s="75"/>
      <c r="BV1007" s="75"/>
      <c r="BW1007" s="75"/>
      <c r="BX1007" s="75"/>
      <c r="BY1007" s="75"/>
      <c r="BZ1007" s="75"/>
      <c r="CA1007" s="75"/>
      <c r="CB1007" s="75"/>
      <c r="CC1007" s="75"/>
      <c r="CD1007" s="75"/>
      <c r="CE1007" s="75"/>
      <c r="CF1007" s="75"/>
      <c r="CG1007" s="75"/>
      <c r="CH1007" s="75"/>
      <c r="CI1007" s="75"/>
      <c r="CJ1007" s="75"/>
      <c r="CK1007" s="75"/>
      <c r="CL1007" s="75"/>
      <c r="CM1007" s="75"/>
      <c r="CN1007" s="75"/>
      <c r="CO1007" s="75"/>
      <c r="CP1007" s="75"/>
      <c r="CQ1007" s="75"/>
      <c r="CR1007" s="75"/>
    </row>
    <row r="1008" spans="1:96" ht="12.75" customHeight="1">
      <c r="A1008" s="408"/>
      <c r="B1008" s="408"/>
      <c r="C1008" s="17"/>
      <c r="D1008" s="1518"/>
      <c r="E1008" s="1518"/>
      <c r="F1008" s="1518"/>
      <c r="G1008" s="1518"/>
      <c r="H1008" s="1518"/>
      <c r="I1008" s="1518"/>
      <c r="J1008" s="1518"/>
      <c r="K1008" s="1518"/>
      <c r="L1008" s="1518"/>
      <c r="M1008" s="1518"/>
      <c r="N1008" s="1518"/>
      <c r="O1008" s="1518"/>
      <c r="P1008" s="1518"/>
      <c r="Q1008" s="1518"/>
      <c r="R1008" s="1518"/>
      <c r="S1008" s="1518"/>
      <c r="T1008" s="1518"/>
      <c r="U1008" s="1518"/>
      <c r="V1008" s="1518"/>
      <c r="W1008" s="1518"/>
      <c r="X1008" s="1518"/>
      <c r="Y1008" s="1518"/>
      <c r="Z1008" s="1518"/>
      <c r="AA1008" s="1518"/>
      <c r="AB1008" s="1518"/>
      <c r="AC1008" s="1518"/>
      <c r="AD1008" s="1518"/>
      <c r="AE1008" s="1518"/>
      <c r="AF1008" s="1518"/>
      <c r="AG1008" s="1518"/>
      <c r="AH1008" s="1518"/>
      <c r="AI1008" s="1518"/>
      <c r="AJ1008" s="1518"/>
      <c r="AK1008" s="1518"/>
      <c r="AM1008" s="66"/>
      <c r="AN1008" s="66"/>
      <c r="AO1008" s="30"/>
      <c r="AP1008" s="30"/>
      <c r="AQ1008" s="30"/>
      <c r="AR1008" s="30"/>
      <c r="AS1008" s="30"/>
      <c r="AT1008" s="70"/>
      <c r="AU1008" s="70"/>
      <c r="AV1008" s="70"/>
      <c r="AW1008" s="70"/>
      <c r="AX1008" s="70"/>
      <c r="AY1008" s="70"/>
      <c r="AZ1008" s="70"/>
      <c r="BA1008" s="70"/>
      <c r="BO1008" s="75"/>
      <c r="BP1008" s="75"/>
      <c r="BQ1008" s="75"/>
      <c r="BR1008" s="75"/>
      <c r="BS1008" s="75"/>
      <c r="BT1008" s="75"/>
      <c r="BU1008" s="75"/>
      <c r="BV1008" s="75"/>
      <c r="BW1008" s="75"/>
      <c r="BX1008" s="75"/>
      <c r="BY1008" s="75"/>
      <c r="BZ1008" s="75"/>
      <c r="CA1008" s="75"/>
      <c r="CB1008" s="75"/>
      <c r="CC1008" s="75"/>
      <c r="CD1008" s="75"/>
      <c r="CE1008" s="75"/>
      <c r="CF1008" s="75"/>
      <c r="CG1008" s="75"/>
      <c r="CH1008" s="75"/>
      <c r="CI1008" s="75"/>
      <c r="CJ1008" s="75"/>
      <c r="CK1008" s="75"/>
      <c r="CL1008" s="75"/>
      <c r="CM1008" s="75"/>
      <c r="CN1008" s="75"/>
      <c r="CO1008" s="75"/>
      <c r="CP1008" s="75"/>
      <c r="CQ1008" s="75"/>
      <c r="CR1008" s="75"/>
    </row>
    <row r="1009" spans="1:96" ht="12.75" customHeight="1">
      <c r="A1009" s="76"/>
      <c r="B1009" s="80"/>
      <c r="C1009" s="17"/>
      <c r="D1009" s="1518"/>
      <c r="E1009" s="1518"/>
      <c r="F1009" s="1518"/>
      <c r="G1009" s="1518"/>
      <c r="H1009" s="1518"/>
      <c r="I1009" s="1518"/>
      <c r="J1009" s="1518"/>
      <c r="K1009" s="1518"/>
      <c r="L1009" s="1518"/>
      <c r="M1009" s="1518"/>
      <c r="N1009" s="1518"/>
      <c r="O1009" s="1518"/>
      <c r="P1009" s="1518"/>
      <c r="Q1009" s="1518"/>
      <c r="R1009" s="1518"/>
      <c r="S1009" s="1518"/>
      <c r="T1009" s="1518"/>
      <c r="U1009" s="1518"/>
      <c r="V1009" s="1518"/>
      <c r="W1009" s="1518"/>
      <c r="X1009" s="1518"/>
      <c r="Y1009" s="1518"/>
      <c r="Z1009" s="1518"/>
      <c r="AA1009" s="1518"/>
      <c r="AB1009" s="1518"/>
      <c r="AC1009" s="1518"/>
      <c r="AD1009" s="1518"/>
      <c r="AE1009" s="1518"/>
      <c r="AF1009" s="1518"/>
      <c r="AG1009" s="1518"/>
      <c r="AH1009" s="1518"/>
      <c r="AI1009" s="1518"/>
      <c r="AJ1009" s="1518"/>
      <c r="AK1009" s="1518"/>
      <c r="AM1009" s="66"/>
      <c r="AN1009" s="66"/>
      <c r="AO1009" s="30"/>
      <c r="AP1009" s="30"/>
      <c r="AQ1009" s="30"/>
      <c r="AR1009" s="30"/>
      <c r="AS1009" s="30"/>
      <c r="AT1009" s="70"/>
      <c r="AU1009" s="70"/>
      <c r="AV1009" s="70"/>
      <c r="AW1009" s="70"/>
      <c r="AX1009" s="70"/>
      <c r="AY1009" s="70"/>
      <c r="AZ1009" s="70"/>
      <c r="BA1009" s="70"/>
      <c r="BO1009" s="75"/>
      <c r="BP1009" s="75"/>
      <c r="BQ1009" s="75"/>
      <c r="BR1009" s="75"/>
      <c r="BS1009" s="75"/>
      <c r="BT1009" s="75"/>
      <c r="BU1009" s="75"/>
      <c r="BV1009" s="75"/>
      <c r="BW1009" s="75"/>
      <c r="BX1009" s="75"/>
      <c r="BY1009" s="75"/>
      <c r="BZ1009" s="75"/>
      <c r="CA1009" s="75"/>
      <c r="CB1009" s="75"/>
      <c r="CC1009" s="75"/>
      <c r="CD1009" s="75"/>
      <c r="CE1009" s="75"/>
      <c r="CF1009" s="75"/>
      <c r="CG1009" s="75"/>
      <c r="CH1009" s="75"/>
      <c r="CI1009" s="75"/>
      <c r="CJ1009" s="75"/>
      <c r="CK1009" s="75"/>
      <c r="CL1009" s="75"/>
      <c r="CM1009" s="75"/>
      <c r="CN1009" s="75"/>
      <c r="CO1009" s="75"/>
      <c r="CP1009" s="75"/>
      <c r="CQ1009" s="75"/>
      <c r="CR1009" s="75"/>
    </row>
    <row r="1010" spans="1:96" ht="12.75" customHeight="1">
      <c r="A1010" s="1630" t="s">
        <v>136</v>
      </c>
      <c r="B1010" s="1630"/>
      <c r="C1010" s="17">
        <v>5</v>
      </c>
      <c r="D1010" s="1517" t="s">
        <v>1995</v>
      </c>
      <c r="E1010" s="1518"/>
      <c r="F1010" s="1518"/>
      <c r="G1010" s="1518"/>
      <c r="H1010" s="1518"/>
      <c r="I1010" s="1518"/>
      <c r="J1010" s="1518"/>
      <c r="K1010" s="1518"/>
      <c r="L1010" s="1518"/>
      <c r="M1010" s="1518"/>
      <c r="N1010" s="1518"/>
      <c r="O1010" s="1518"/>
      <c r="P1010" s="1518"/>
      <c r="Q1010" s="1518"/>
      <c r="R1010" s="1518"/>
      <c r="S1010" s="1518"/>
      <c r="T1010" s="1518"/>
      <c r="U1010" s="1518"/>
      <c r="V1010" s="1518"/>
      <c r="W1010" s="1518"/>
      <c r="X1010" s="1518"/>
      <c r="Y1010" s="1518"/>
      <c r="Z1010" s="1518"/>
      <c r="AA1010" s="1518"/>
      <c r="AB1010" s="1518"/>
      <c r="AC1010" s="1518"/>
      <c r="AD1010" s="1518"/>
      <c r="AE1010" s="1518"/>
      <c r="AF1010" s="1518"/>
      <c r="AG1010" s="1518"/>
      <c r="AH1010" s="1518"/>
      <c r="AI1010" s="1518"/>
      <c r="AJ1010" s="1518"/>
      <c r="AK1010" s="1518"/>
      <c r="AM1010" s="66"/>
      <c r="AN1010" s="66"/>
      <c r="AO1010" s="30"/>
      <c r="AP1010" s="30"/>
      <c r="AQ1010" s="30"/>
      <c r="AR1010" s="30"/>
      <c r="AS1010" s="30"/>
      <c r="AT1010" s="70"/>
      <c r="AU1010" s="70"/>
      <c r="AV1010" s="70"/>
      <c r="AW1010" s="70"/>
      <c r="AX1010" s="70"/>
      <c r="AY1010" s="70"/>
      <c r="AZ1010" s="70"/>
      <c r="BA1010" s="70"/>
      <c r="BO1010" s="75"/>
      <c r="BP1010" s="75"/>
      <c r="BQ1010" s="75"/>
      <c r="BR1010" s="75"/>
      <c r="BS1010" s="75"/>
      <c r="BT1010" s="75"/>
      <c r="BU1010" s="75"/>
      <c r="BV1010" s="75"/>
      <c r="BW1010" s="75"/>
      <c r="BX1010" s="75"/>
      <c r="BY1010" s="75"/>
      <c r="BZ1010" s="75"/>
      <c r="CA1010" s="75"/>
      <c r="CB1010" s="75"/>
      <c r="CC1010" s="75"/>
      <c r="CD1010" s="75"/>
      <c r="CE1010" s="75"/>
      <c r="CF1010" s="75"/>
      <c r="CG1010" s="75"/>
      <c r="CH1010" s="75"/>
      <c r="CI1010" s="75"/>
      <c r="CJ1010" s="75"/>
      <c r="CK1010" s="75"/>
      <c r="CL1010" s="75"/>
      <c r="CM1010" s="75"/>
      <c r="CN1010" s="75"/>
      <c r="CO1010" s="75"/>
      <c r="CP1010" s="75"/>
      <c r="CQ1010" s="75"/>
      <c r="CR1010" s="75"/>
    </row>
    <row r="1011" spans="1:96" ht="12.75" customHeight="1">
      <c r="A1011" s="408"/>
      <c r="B1011" s="408"/>
      <c r="C1011" s="17"/>
      <c r="D1011" s="1518"/>
      <c r="E1011" s="1518"/>
      <c r="F1011" s="1518"/>
      <c r="G1011" s="1518"/>
      <c r="H1011" s="1518"/>
      <c r="I1011" s="1518"/>
      <c r="J1011" s="1518"/>
      <c r="K1011" s="1518"/>
      <c r="L1011" s="1518"/>
      <c r="M1011" s="1518"/>
      <c r="N1011" s="1518"/>
      <c r="O1011" s="1518"/>
      <c r="P1011" s="1518"/>
      <c r="Q1011" s="1518"/>
      <c r="R1011" s="1518"/>
      <c r="S1011" s="1518"/>
      <c r="T1011" s="1518"/>
      <c r="U1011" s="1518"/>
      <c r="V1011" s="1518"/>
      <c r="W1011" s="1518"/>
      <c r="X1011" s="1518"/>
      <c r="Y1011" s="1518"/>
      <c r="Z1011" s="1518"/>
      <c r="AA1011" s="1518"/>
      <c r="AB1011" s="1518"/>
      <c r="AC1011" s="1518"/>
      <c r="AD1011" s="1518"/>
      <c r="AE1011" s="1518"/>
      <c r="AF1011" s="1518"/>
      <c r="AG1011" s="1518"/>
      <c r="AH1011" s="1518"/>
      <c r="AI1011" s="1518"/>
      <c r="AJ1011" s="1518"/>
      <c r="AK1011" s="1518"/>
      <c r="AM1011" s="66"/>
      <c r="AN1011" s="66"/>
      <c r="AO1011" s="30"/>
      <c r="AP1011" s="30"/>
      <c r="AQ1011" s="30"/>
      <c r="AR1011" s="30"/>
      <c r="AS1011" s="30"/>
      <c r="AT1011" s="70"/>
      <c r="AU1011" s="70"/>
      <c r="AV1011" s="70"/>
      <c r="AW1011" s="70"/>
      <c r="AX1011" s="70"/>
      <c r="AY1011" s="70"/>
      <c r="AZ1011" s="70"/>
      <c r="BA1011" s="70"/>
      <c r="BO1011" s="75"/>
      <c r="BP1011" s="75"/>
      <c r="BQ1011" s="75"/>
      <c r="BR1011" s="75"/>
      <c r="BS1011" s="75"/>
      <c r="BT1011" s="75"/>
      <c r="BU1011" s="75"/>
      <c r="BV1011" s="75"/>
      <c r="BW1011" s="75"/>
      <c r="BX1011" s="75"/>
      <c r="BY1011" s="75"/>
      <c r="BZ1011" s="75"/>
      <c r="CA1011" s="75"/>
      <c r="CB1011" s="75"/>
      <c r="CC1011" s="75"/>
      <c r="CD1011" s="75"/>
      <c r="CE1011" s="75"/>
      <c r="CF1011" s="75"/>
      <c r="CG1011" s="75"/>
      <c r="CH1011" s="75"/>
      <c r="CI1011" s="75"/>
      <c r="CJ1011" s="75"/>
      <c r="CK1011" s="75"/>
      <c r="CL1011" s="75"/>
      <c r="CM1011" s="75"/>
      <c r="CN1011" s="75"/>
      <c r="CO1011" s="75"/>
      <c r="CP1011" s="75"/>
      <c r="CQ1011" s="75"/>
      <c r="CR1011" s="75"/>
    </row>
    <row r="1012" spans="1:96" ht="12.75" customHeight="1">
      <c r="A1012" s="408"/>
      <c r="B1012" s="408"/>
      <c r="C1012" s="17"/>
      <c r="D1012" s="1518"/>
      <c r="E1012" s="1518"/>
      <c r="F1012" s="1518"/>
      <c r="G1012" s="1518"/>
      <c r="H1012" s="1518"/>
      <c r="I1012" s="1518"/>
      <c r="J1012" s="1518"/>
      <c r="K1012" s="1518"/>
      <c r="L1012" s="1518"/>
      <c r="M1012" s="1518"/>
      <c r="N1012" s="1518"/>
      <c r="O1012" s="1518"/>
      <c r="P1012" s="1518"/>
      <c r="Q1012" s="1518"/>
      <c r="R1012" s="1518"/>
      <c r="S1012" s="1518"/>
      <c r="T1012" s="1518"/>
      <c r="U1012" s="1518"/>
      <c r="V1012" s="1518"/>
      <c r="W1012" s="1518"/>
      <c r="X1012" s="1518"/>
      <c r="Y1012" s="1518"/>
      <c r="Z1012" s="1518"/>
      <c r="AA1012" s="1518"/>
      <c r="AB1012" s="1518"/>
      <c r="AC1012" s="1518"/>
      <c r="AD1012" s="1518"/>
      <c r="AE1012" s="1518"/>
      <c r="AF1012" s="1518"/>
      <c r="AG1012" s="1518"/>
      <c r="AH1012" s="1518"/>
      <c r="AI1012" s="1518"/>
      <c r="AJ1012" s="1518"/>
      <c r="AK1012" s="1518"/>
      <c r="AM1012" s="66"/>
      <c r="AN1012" s="66"/>
      <c r="AO1012" s="30"/>
      <c r="AP1012" s="30"/>
      <c r="AQ1012" s="30"/>
      <c r="AR1012" s="30"/>
      <c r="AS1012" s="30"/>
      <c r="AT1012" s="70"/>
      <c r="AU1012" s="70"/>
      <c r="AV1012" s="70"/>
      <c r="AW1012" s="70"/>
      <c r="AX1012" s="70"/>
      <c r="AY1012" s="70"/>
      <c r="AZ1012" s="70"/>
      <c r="BA1012" s="70"/>
      <c r="BO1012" s="75"/>
      <c r="BP1012" s="75"/>
      <c r="BQ1012" s="75"/>
      <c r="BR1012" s="75"/>
      <c r="BS1012" s="75"/>
      <c r="BT1012" s="75"/>
      <c r="BU1012" s="75"/>
      <c r="BV1012" s="75"/>
      <c r="BW1012" s="75"/>
      <c r="BX1012" s="75"/>
      <c r="BY1012" s="75"/>
      <c r="BZ1012" s="75"/>
      <c r="CA1012" s="75"/>
      <c r="CB1012" s="75"/>
      <c r="CC1012" s="75"/>
      <c r="CD1012" s="75"/>
      <c r="CE1012" s="75"/>
      <c r="CF1012" s="75"/>
      <c r="CG1012" s="75"/>
      <c r="CH1012" s="75"/>
      <c r="CI1012" s="75"/>
      <c r="CJ1012" s="75"/>
      <c r="CK1012" s="75"/>
      <c r="CL1012" s="75"/>
      <c r="CM1012" s="75"/>
      <c r="CN1012" s="75"/>
      <c r="CO1012" s="75"/>
      <c r="CP1012" s="75"/>
      <c r="CQ1012" s="75"/>
      <c r="CR1012" s="75"/>
    </row>
    <row r="1013" spans="1:96" ht="12.4" customHeight="1">
      <c r="A1013" s="408"/>
      <c r="B1013" s="408"/>
      <c r="C1013" s="17"/>
      <c r="D1013" s="1518"/>
      <c r="E1013" s="1518"/>
      <c r="F1013" s="1518"/>
      <c r="G1013" s="1518"/>
      <c r="H1013" s="1518"/>
      <c r="I1013" s="1518"/>
      <c r="J1013" s="1518"/>
      <c r="K1013" s="1518"/>
      <c r="L1013" s="1518"/>
      <c r="M1013" s="1518"/>
      <c r="N1013" s="1518"/>
      <c r="O1013" s="1518"/>
      <c r="P1013" s="1518"/>
      <c r="Q1013" s="1518"/>
      <c r="R1013" s="1518"/>
      <c r="S1013" s="1518"/>
      <c r="T1013" s="1518"/>
      <c r="U1013" s="1518"/>
      <c r="V1013" s="1518"/>
      <c r="W1013" s="1518"/>
      <c r="X1013" s="1518"/>
      <c r="Y1013" s="1518"/>
      <c r="Z1013" s="1518"/>
      <c r="AA1013" s="1518"/>
      <c r="AB1013" s="1518"/>
      <c r="AC1013" s="1518"/>
      <c r="AD1013" s="1518"/>
      <c r="AE1013" s="1518"/>
      <c r="AF1013" s="1518"/>
      <c r="AG1013" s="1518"/>
      <c r="AH1013" s="1518"/>
      <c r="AI1013" s="1518"/>
      <c r="AJ1013" s="1518"/>
      <c r="AK1013" s="1518"/>
      <c r="AM1013" s="66"/>
      <c r="AN1013" s="66"/>
      <c r="AO1013" s="30"/>
      <c r="AP1013" s="30"/>
      <c r="AQ1013" s="30"/>
      <c r="AR1013" s="30"/>
      <c r="AS1013" s="30"/>
      <c r="AT1013" s="70"/>
      <c r="AU1013" s="70"/>
      <c r="AV1013" s="70"/>
      <c r="AW1013" s="70"/>
      <c r="AX1013" s="70"/>
      <c r="AY1013" s="70"/>
      <c r="AZ1013" s="70"/>
      <c r="BA1013" s="70"/>
      <c r="BO1013" s="75"/>
      <c r="BP1013" s="75"/>
      <c r="BQ1013" s="75"/>
      <c r="BR1013" s="75"/>
      <c r="BS1013" s="75"/>
      <c r="BT1013" s="75"/>
      <c r="BU1013" s="75"/>
      <c r="BV1013" s="75"/>
      <c r="BW1013" s="75"/>
      <c r="BX1013" s="75"/>
      <c r="BY1013" s="75"/>
      <c r="BZ1013" s="75"/>
      <c r="CA1013" s="75"/>
      <c r="CB1013" s="75"/>
      <c r="CC1013" s="75"/>
      <c r="CD1013" s="75"/>
      <c r="CE1013" s="75"/>
      <c r="CF1013" s="75"/>
      <c r="CG1013" s="75"/>
      <c r="CH1013" s="75"/>
      <c r="CI1013" s="75"/>
      <c r="CJ1013" s="75"/>
      <c r="CK1013" s="75"/>
      <c r="CL1013" s="75"/>
      <c r="CM1013" s="75"/>
      <c r="CN1013" s="75"/>
      <c r="CO1013" s="75"/>
      <c r="CP1013" s="75"/>
      <c r="CQ1013" s="75"/>
      <c r="CR1013" s="75"/>
    </row>
    <row r="1014" spans="1:96" ht="12.4" customHeight="1">
      <c r="A1014" s="76"/>
      <c r="B1014" s="80"/>
      <c r="C1014" s="17"/>
      <c r="D1014" s="1518"/>
      <c r="E1014" s="1518"/>
      <c r="F1014" s="1518"/>
      <c r="G1014" s="1518"/>
      <c r="H1014" s="1518"/>
      <c r="I1014" s="1518"/>
      <c r="J1014" s="1518"/>
      <c r="K1014" s="1518"/>
      <c r="L1014" s="1518"/>
      <c r="M1014" s="1518"/>
      <c r="N1014" s="1518"/>
      <c r="O1014" s="1518"/>
      <c r="P1014" s="1518"/>
      <c r="Q1014" s="1518"/>
      <c r="R1014" s="1518"/>
      <c r="S1014" s="1518"/>
      <c r="T1014" s="1518"/>
      <c r="U1014" s="1518"/>
      <c r="V1014" s="1518"/>
      <c r="W1014" s="1518"/>
      <c r="X1014" s="1518"/>
      <c r="Y1014" s="1518"/>
      <c r="Z1014" s="1518"/>
      <c r="AA1014" s="1518"/>
      <c r="AB1014" s="1518"/>
      <c r="AC1014" s="1518"/>
      <c r="AD1014" s="1518"/>
      <c r="AE1014" s="1518"/>
      <c r="AF1014" s="1518"/>
      <c r="AG1014" s="1518"/>
      <c r="AH1014" s="1518"/>
      <c r="AI1014" s="1518"/>
      <c r="AJ1014" s="1518"/>
      <c r="AK1014" s="1518"/>
      <c r="AM1014" s="75"/>
      <c r="AN1014" s="75"/>
      <c r="AO1014" s="75"/>
      <c r="AP1014" s="75"/>
      <c r="AQ1014" s="75"/>
      <c r="AR1014" s="75"/>
      <c r="AS1014" s="75"/>
      <c r="AT1014" s="75"/>
      <c r="AU1014" s="75"/>
      <c r="AV1014" s="75"/>
      <c r="AW1014" s="75"/>
      <c r="AX1014" s="75"/>
      <c r="AY1014" s="75"/>
      <c r="AZ1014" s="75"/>
      <c r="BA1014" s="75"/>
      <c r="BB1014" s="75"/>
      <c r="BC1014" s="75"/>
      <c r="BD1014" s="75"/>
      <c r="BE1014" s="75"/>
      <c r="BF1014" s="75"/>
      <c r="BG1014" s="75"/>
      <c r="BH1014" s="75"/>
      <c r="BI1014" s="75"/>
      <c r="BJ1014" s="75"/>
      <c r="BK1014" s="75"/>
      <c r="BL1014" s="75"/>
      <c r="BM1014" s="75"/>
      <c r="BN1014" s="75"/>
      <c r="BO1014" s="75"/>
      <c r="BP1014" s="75"/>
      <c r="BQ1014" s="75"/>
      <c r="BR1014" s="75"/>
      <c r="BS1014" s="75"/>
      <c r="BT1014" s="75"/>
      <c r="BU1014" s="75"/>
      <c r="BV1014" s="75"/>
      <c r="BW1014" s="75"/>
      <c r="BX1014" s="75"/>
      <c r="BY1014" s="75"/>
      <c r="BZ1014" s="75"/>
      <c r="CA1014" s="75"/>
      <c r="CB1014" s="75"/>
      <c r="CC1014" s="75"/>
      <c r="CD1014" s="75"/>
      <c r="CE1014" s="75"/>
      <c r="CF1014" s="75"/>
      <c r="CG1014" s="75"/>
      <c r="CH1014" s="75"/>
      <c r="CI1014" s="75"/>
      <c r="CJ1014" s="75"/>
      <c r="CK1014" s="75"/>
      <c r="CL1014" s="75"/>
      <c r="CM1014" s="75"/>
      <c r="CN1014" s="75"/>
      <c r="CO1014" s="75"/>
      <c r="CP1014" s="75"/>
      <c r="CQ1014" s="75"/>
      <c r="CR1014" s="75"/>
    </row>
    <row r="1015" spans="1:96" ht="12.75" customHeight="1">
      <c r="A1015" s="1630" t="s">
        <v>136</v>
      </c>
      <c r="B1015" s="1630"/>
      <c r="C1015" s="17">
        <v>6</v>
      </c>
      <c r="D1015" s="1518" t="s">
        <v>1749</v>
      </c>
      <c r="E1015" s="1518"/>
      <c r="F1015" s="1518"/>
      <c r="G1015" s="1518"/>
      <c r="H1015" s="1518"/>
      <c r="I1015" s="1518"/>
      <c r="J1015" s="1518"/>
      <c r="K1015" s="1518"/>
      <c r="L1015" s="1518"/>
      <c r="M1015" s="1518"/>
      <c r="N1015" s="1518"/>
      <c r="O1015" s="1518"/>
      <c r="P1015" s="1518"/>
      <c r="Q1015" s="1518"/>
      <c r="R1015" s="1518"/>
      <c r="S1015" s="1518"/>
      <c r="T1015" s="1518"/>
      <c r="U1015" s="1518"/>
      <c r="V1015" s="1518"/>
      <c r="W1015" s="1518"/>
      <c r="X1015" s="1518"/>
      <c r="Y1015" s="1518"/>
      <c r="Z1015" s="1518"/>
      <c r="AA1015" s="1518"/>
      <c r="AB1015" s="1518"/>
      <c r="AC1015" s="1518"/>
      <c r="AD1015" s="1518"/>
      <c r="AE1015" s="1518"/>
      <c r="AF1015" s="1518"/>
      <c r="AG1015" s="1518"/>
      <c r="AH1015" s="1518"/>
      <c r="AI1015" s="1518"/>
      <c r="AJ1015" s="1518"/>
      <c r="AK1015" s="1518"/>
      <c r="AM1015" s="75"/>
      <c r="AN1015" s="75"/>
      <c r="AO1015" s="75"/>
      <c r="AP1015" s="75"/>
      <c r="AQ1015" s="75"/>
      <c r="AR1015" s="75"/>
      <c r="AS1015" s="75"/>
      <c r="AT1015" s="75"/>
      <c r="AU1015" s="75"/>
      <c r="AV1015" s="75"/>
      <c r="AW1015" s="75"/>
      <c r="AX1015" s="75"/>
      <c r="AY1015" s="75"/>
      <c r="AZ1015" s="75"/>
      <c r="BA1015" s="75"/>
      <c r="BB1015" s="75"/>
      <c r="BC1015" s="75"/>
      <c r="BD1015" s="75"/>
      <c r="BE1015" s="75"/>
      <c r="BF1015" s="75"/>
      <c r="BG1015" s="75"/>
      <c r="BH1015" s="75"/>
      <c r="BI1015" s="75"/>
      <c r="BJ1015" s="75"/>
      <c r="BK1015" s="75"/>
      <c r="BL1015" s="75"/>
      <c r="BM1015" s="75"/>
      <c r="BN1015" s="75"/>
      <c r="BO1015" s="75"/>
      <c r="BP1015" s="75"/>
      <c r="BQ1015" s="75"/>
      <c r="BR1015" s="75"/>
      <c r="BS1015" s="75"/>
      <c r="BT1015" s="75"/>
      <c r="BU1015" s="75"/>
      <c r="BV1015" s="75"/>
      <c r="BW1015" s="75"/>
      <c r="BX1015" s="75"/>
      <c r="BY1015" s="75"/>
      <c r="BZ1015" s="75"/>
      <c r="CA1015" s="75"/>
      <c r="CB1015" s="75"/>
      <c r="CC1015" s="75"/>
      <c r="CD1015" s="75"/>
      <c r="CE1015" s="75"/>
      <c r="CF1015" s="75"/>
      <c r="CG1015" s="75"/>
      <c r="CH1015" s="75"/>
      <c r="CI1015" s="75"/>
      <c r="CJ1015" s="75"/>
      <c r="CK1015" s="75"/>
      <c r="CL1015" s="75"/>
      <c r="CM1015" s="75"/>
      <c r="CN1015" s="75"/>
      <c r="CO1015" s="75"/>
      <c r="CP1015" s="75"/>
      <c r="CQ1015" s="75"/>
      <c r="CR1015" s="75"/>
    </row>
    <row r="1016" spans="1:96" ht="12.75" customHeight="1">
      <c r="A1016" s="76"/>
      <c r="B1016" s="584"/>
      <c r="C1016" s="17"/>
      <c r="D1016" s="1518"/>
      <c r="E1016" s="1518"/>
      <c r="F1016" s="1518"/>
      <c r="G1016" s="1518"/>
      <c r="H1016" s="1518"/>
      <c r="I1016" s="1518"/>
      <c r="J1016" s="1518"/>
      <c r="K1016" s="1518"/>
      <c r="L1016" s="1518"/>
      <c r="M1016" s="1518"/>
      <c r="N1016" s="1518"/>
      <c r="O1016" s="1518"/>
      <c r="P1016" s="1518"/>
      <c r="Q1016" s="1518"/>
      <c r="R1016" s="1518"/>
      <c r="S1016" s="1518"/>
      <c r="T1016" s="1518"/>
      <c r="U1016" s="1518"/>
      <c r="V1016" s="1518"/>
      <c r="W1016" s="1518"/>
      <c r="X1016" s="1518"/>
      <c r="Y1016" s="1518"/>
      <c r="Z1016" s="1518"/>
      <c r="AA1016" s="1518"/>
      <c r="AB1016" s="1518"/>
      <c r="AC1016" s="1518"/>
      <c r="AD1016" s="1518"/>
      <c r="AE1016" s="1518"/>
      <c r="AF1016" s="1518"/>
      <c r="AG1016" s="1518"/>
      <c r="AH1016" s="1518"/>
      <c r="AI1016" s="1518"/>
      <c r="AJ1016" s="1518"/>
      <c r="AK1016" s="1518"/>
      <c r="AM1016" s="75"/>
      <c r="AN1016" s="75"/>
      <c r="AO1016" s="75"/>
      <c r="AP1016" s="75"/>
      <c r="AQ1016" s="75"/>
      <c r="AR1016" s="75"/>
      <c r="AS1016" s="75"/>
      <c r="AT1016" s="75"/>
      <c r="AU1016" s="75"/>
      <c r="AV1016" s="75"/>
      <c r="AW1016" s="75"/>
      <c r="AX1016" s="75"/>
      <c r="AY1016" s="75"/>
      <c r="AZ1016" s="75"/>
      <c r="BA1016" s="75"/>
      <c r="BB1016" s="75"/>
      <c r="BC1016" s="75"/>
      <c r="BD1016" s="75"/>
      <c r="BE1016" s="75"/>
      <c r="BF1016" s="75"/>
      <c r="BG1016" s="75"/>
      <c r="BH1016" s="75"/>
      <c r="BI1016" s="75"/>
      <c r="BJ1016" s="75"/>
      <c r="BK1016" s="75"/>
      <c r="BL1016" s="75"/>
      <c r="BM1016" s="75"/>
      <c r="BN1016" s="75"/>
      <c r="BO1016" s="75"/>
      <c r="BP1016" s="75"/>
      <c r="BQ1016" s="75"/>
      <c r="BR1016" s="75"/>
      <c r="BS1016" s="75"/>
      <c r="BT1016" s="75"/>
      <c r="BU1016" s="75"/>
      <c r="BV1016" s="75"/>
      <c r="BW1016" s="75"/>
      <c r="BX1016" s="75"/>
      <c r="BY1016" s="75"/>
      <c r="BZ1016" s="75"/>
      <c r="CA1016" s="75"/>
      <c r="CB1016" s="75"/>
      <c r="CC1016" s="75"/>
      <c r="CD1016" s="75"/>
      <c r="CE1016" s="75"/>
      <c r="CF1016" s="75"/>
      <c r="CG1016" s="75"/>
      <c r="CH1016" s="75"/>
      <c r="CI1016" s="75"/>
      <c r="CJ1016" s="75"/>
      <c r="CK1016" s="75"/>
      <c r="CL1016" s="75"/>
      <c r="CM1016" s="75"/>
      <c r="CN1016" s="75"/>
      <c r="CO1016" s="75"/>
      <c r="CP1016" s="75"/>
      <c r="CQ1016" s="75"/>
      <c r="CR1016" s="75"/>
    </row>
    <row r="1017" spans="1:96" ht="12.75" customHeight="1">
      <c r="A1017" s="76"/>
      <c r="B1017" s="80"/>
      <c r="C1017" s="17"/>
      <c r="D1017" s="1518"/>
      <c r="E1017" s="1518"/>
      <c r="F1017" s="1518"/>
      <c r="G1017" s="1518"/>
      <c r="H1017" s="1518"/>
      <c r="I1017" s="1518"/>
      <c r="J1017" s="1518"/>
      <c r="K1017" s="1518"/>
      <c r="L1017" s="1518"/>
      <c r="M1017" s="1518"/>
      <c r="N1017" s="1518"/>
      <c r="O1017" s="1518"/>
      <c r="P1017" s="1518"/>
      <c r="Q1017" s="1518"/>
      <c r="R1017" s="1518"/>
      <c r="S1017" s="1518"/>
      <c r="T1017" s="1518"/>
      <c r="U1017" s="1518"/>
      <c r="V1017" s="1518"/>
      <c r="W1017" s="1518"/>
      <c r="X1017" s="1518"/>
      <c r="Y1017" s="1518"/>
      <c r="Z1017" s="1518"/>
      <c r="AA1017" s="1518"/>
      <c r="AB1017" s="1518"/>
      <c r="AC1017" s="1518"/>
      <c r="AD1017" s="1518"/>
      <c r="AE1017" s="1518"/>
      <c r="AF1017" s="1518"/>
      <c r="AG1017" s="1518"/>
      <c r="AH1017" s="1518"/>
      <c r="AI1017" s="1518"/>
      <c r="AJ1017" s="1518"/>
      <c r="AK1017" s="1518"/>
      <c r="AM1017" s="75"/>
      <c r="AN1017" s="75"/>
      <c r="AO1017" s="75"/>
      <c r="AP1017" s="75"/>
      <c r="AQ1017" s="75"/>
      <c r="AR1017" s="75"/>
      <c r="AS1017" s="75"/>
      <c r="AT1017" s="75"/>
      <c r="AU1017" s="75"/>
      <c r="AV1017" s="75"/>
      <c r="AW1017" s="75"/>
      <c r="AX1017" s="75"/>
      <c r="AY1017" s="75"/>
      <c r="AZ1017" s="75"/>
      <c r="BA1017" s="75"/>
      <c r="BB1017" s="75"/>
      <c r="BC1017" s="75"/>
      <c r="BD1017" s="75"/>
      <c r="BE1017" s="75"/>
      <c r="BF1017" s="75"/>
      <c r="BG1017" s="75"/>
      <c r="BH1017" s="75"/>
      <c r="BI1017" s="75"/>
      <c r="BJ1017" s="75"/>
      <c r="BK1017" s="75"/>
      <c r="BL1017" s="75"/>
      <c r="BM1017" s="75"/>
      <c r="BN1017" s="75"/>
      <c r="BO1017" s="75"/>
      <c r="BP1017" s="75"/>
      <c r="BQ1017" s="75"/>
      <c r="BR1017" s="75"/>
      <c r="BS1017" s="75"/>
      <c r="BT1017" s="75"/>
      <c r="BU1017" s="75"/>
      <c r="BV1017" s="75"/>
      <c r="BW1017" s="75"/>
      <c r="BX1017" s="75"/>
      <c r="BY1017" s="75"/>
      <c r="BZ1017" s="75"/>
      <c r="CA1017" s="75"/>
      <c r="CB1017" s="75"/>
      <c r="CC1017" s="75"/>
      <c r="CD1017" s="75"/>
      <c r="CE1017" s="75"/>
      <c r="CF1017" s="75"/>
      <c r="CG1017" s="75"/>
      <c r="CH1017" s="75"/>
      <c r="CI1017" s="75"/>
      <c r="CJ1017" s="75"/>
      <c r="CK1017" s="75"/>
      <c r="CL1017" s="75"/>
      <c r="CM1017" s="75"/>
      <c r="CN1017" s="75"/>
      <c r="CO1017" s="75"/>
      <c r="CP1017" s="75"/>
      <c r="CQ1017" s="75"/>
      <c r="CR1017" s="75"/>
    </row>
    <row r="1018" spans="1:96" ht="12.75" customHeight="1">
      <c r="A1018" s="1630" t="s">
        <v>136</v>
      </c>
      <c r="B1018" s="1630"/>
      <c r="C1018" s="585">
        <v>7</v>
      </c>
      <c r="D1018" s="1518" t="s">
        <v>1751</v>
      </c>
      <c r="E1018" s="1518"/>
      <c r="F1018" s="1518"/>
      <c r="G1018" s="1518"/>
      <c r="H1018" s="1518"/>
      <c r="I1018" s="1518"/>
      <c r="J1018" s="1518"/>
      <c r="K1018" s="1518"/>
      <c r="L1018" s="1518"/>
      <c r="M1018" s="1518"/>
      <c r="N1018" s="1518"/>
      <c r="O1018" s="1518"/>
      <c r="P1018" s="1518"/>
      <c r="Q1018" s="1518"/>
      <c r="R1018" s="1518"/>
      <c r="S1018" s="1518"/>
      <c r="T1018" s="1518"/>
      <c r="U1018" s="1518"/>
      <c r="V1018" s="1518"/>
      <c r="W1018" s="1518"/>
      <c r="X1018" s="1518"/>
      <c r="Y1018" s="1518"/>
      <c r="Z1018" s="1518"/>
      <c r="AA1018" s="1518"/>
      <c r="AB1018" s="1518"/>
      <c r="AC1018" s="1518"/>
      <c r="AD1018" s="1518"/>
      <c r="AE1018" s="1518"/>
      <c r="AF1018" s="1518"/>
      <c r="AG1018" s="1518"/>
      <c r="AH1018" s="1518"/>
      <c r="AI1018" s="1518"/>
      <c r="AJ1018" s="1518"/>
      <c r="AK1018" s="1518"/>
      <c r="AM1018" s="75"/>
      <c r="AN1018" s="75"/>
      <c r="AO1018" s="75"/>
      <c r="AP1018" s="75"/>
      <c r="AQ1018" s="75"/>
      <c r="AR1018" s="75"/>
      <c r="AS1018" s="75"/>
      <c r="AT1018" s="75"/>
      <c r="AU1018" s="75"/>
      <c r="AV1018" s="75"/>
      <c r="AW1018" s="75"/>
      <c r="AX1018" s="75"/>
      <c r="AY1018" s="75"/>
      <c r="AZ1018" s="75"/>
      <c r="BA1018" s="75"/>
      <c r="BB1018" s="75"/>
      <c r="BC1018" s="75"/>
      <c r="BD1018" s="75"/>
      <c r="BE1018" s="75"/>
      <c r="BF1018" s="75"/>
      <c r="BG1018" s="75"/>
      <c r="BH1018" s="75"/>
      <c r="BI1018" s="75"/>
      <c r="BJ1018" s="75"/>
      <c r="BK1018" s="75"/>
      <c r="BL1018" s="75"/>
      <c r="BM1018" s="75"/>
      <c r="BN1018" s="75"/>
      <c r="BO1018" s="75"/>
      <c r="BP1018" s="75"/>
      <c r="BQ1018" s="75"/>
      <c r="BR1018" s="75"/>
      <c r="BS1018" s="75"/>
      <c r="BT1018" s="75"/>
      <c r="BU1018" s="75"/>
      <c r="BV1018" s="75"/>
      <c r="BW1018" s="75"/>
      <c r="BX1018" s="75"/>
      <c r="BY1018" s="75"/>
      <c r="BZ1018" s="75"/>
      <c r="CA1018" s="75"/>
      <c r="CB1018" s="75"/>
      <c r="CC1018" s="75"/>
      <c r="CD1018" s="75"/>
      <c r="CE1018" s="75"/>
      <c r="CF1018" s="75"/>
      <c r="CG1018" s="75"/>
      <c r="CH1018" s="75"/>
      <c r="CI1018" s="75"/>
      <c r="CJ1018" s="75"/>
      <c r="CK1018" s="75"/>
      <c r="CL1018" s="75"/>
      <c r="CM1018" s="75"/>
      <c r="CN1018" s="75"/>
      <c r="CO1018" s="75"/>
      <c r="CP1018" s="75"/>
      <c r="CQ1018" s="75"/>
      <c r="CR1018" s="75"/>
    </row>
    <row r="1019" spans="1:96" ht="12.75" customHeight="1">
      <c r="A1019" s="408"/>
      <c r="B1019" s="408"/>
      <c r="C1019" s="586"/>
      <c r="D1019" s="1518"/>
      <c r="E1019" s="1518"/>
      <c r="F1019" s="1518"/>
      <c r="G1019" s="1518"/>
      <c r="H1019" s="1518"/>
      <c r="I1019" s="1518"/>
      <c r="J1019" s="1518"/>
      <c r="K1019" s="1518"/>
      <c r="L1019" s="1518"/>
      <c r="M1019" s="1518"/>
      <c r="N1019" s="1518"/>
      <c r="O1019" s="1518"/>
      <c r="P1019" s="1518"/>
      <c r="Q1019" s="1518"/>
      <c r="R1019" s="1518"/>
      <c r="S1019" s="1518"/>
      <c r="T1019" s="1518"/>
      <c r="U1019" s="1518"/>
      <c r="V1019" s="1518"/>
      <c r="W1019" s="1518"/>
      <c r="X1019" s="1518"/>
      <c r="Y1019" s="1518"/>
      <c r="Z1019" s="1518"/>
      <c r="AA1019" s="1518"/>
      <c r="AB1019" s="1518"/>
      <c r="AC1019" s="1518"/>
      <c r="AD1019" s="1518"/>
      <c r="AE1019" s="1518"/>
      <c r="AF1019" s="1518"/>
      <c r="AG1019" s="1518"/>
      <c r="AH1019" s="1518"/>
      <c r="AI1019" s="1518"/>
      <c r="AJ1019" s="1518"/>
      <c r="AK1019" s="1518"/>
      <c r="AM1019" s="75"/>
      <c r="AN1019" s="75"/>
      <c r="AO1019" s="75"/>
      <c r="AP1019" s="75"/>
      <c r="AQ1019" s="75"/>
      <c r="AR1019" s="75"/>
      <c r="AS1019" s="75"/>
      <c r="AT1019" s="75"/>
      <c r="AU1019" s="75"/>
      <c r="AV1019" s="75"/>
      <c r="AW1019" s="75"/>
      <c r="AX1019" s="75"/>
      <c r="AY1019" s="75"/>
      <c r="AZ1019" s="75"/>
      <c r="BA1019" s="75"/>
      <c r="BB1019" s="75"/>
      <c r="BC1019" s="75"/>
      <c r="BD1019" s="75"/>
      <c r="BE1019" s="75"/>
      <c r="BF1019" s="75"/>
      <c r="BG1019" s="75"/>
      <c r="BH1019" s="75"/>
      <c r="BI1019" s="75"/>
      <c r="BJ1019" s="75"/>
      <c r="BK1019" s="75"/>
      <c r="BL1019" s="75"/>
      <c r="BM1019" s="75"/>
      <c r="BN1019" s="75"/>
      <c r="BO1019" s="75"/>
      <c r="BP1019" s="75"/>
      <c r="BQ1019" s="75"/>
      <c r="BR1019" s="75"/>
      <c r="BS1019" s="75"/>
      <c r="BT1019" s="75"/>
      <c r="BU1019" s="75"/>
      <c r="BV1019" s="75"/>
      <c r="BW1019" s="75"/>
      <c r="BX1019" s="75"/>
      <c r="BY1019" s="75"/>
      <c r="BZ1019" s="75"/>
      <c r="CA1019" s="75"/>
      <c r="CB1019" s="75"/>
      <c r="CC1019" s="75"/>
      <c r="CD1019" s="75"/>
      <c r="CE1019" s="75"/>
      <c r="CF1019" s="75"/>
      <c r="CG1019" s="75"/>
      <c r="CH1019" s="75"/>
      <c r="CI1019" s="75"/>
      <c r="CJ1019" s="75"/>
      <c r="CK1019" s="75"/>
      <c r="CL1019" s="75"/>
      <c r="CM1019" s="75"/>
      <c r="CN1019" s="75"/>
      <c r="CO1019" s="75"/>
      <c r="CP1019" s="75"/>
      <c r="CQ1019" s="75"/>
      <c r="CR1019" s="75"/>
    </row>
    <row r="1020" spans="1:96" ht="12.75" customHeight="1">
      <c r="A1020" s="408"/>
      <c r="B1020" s="408"/>
      <c r="C1020" s="586"/>
      <c r="D1020" s="1518"/>
      <c r="E1020" s="1518"/>
      <c r="F1020" s="1518"/>
      <c r="G1020" s="1518"/>
      <c r="H1020" s="1518"/>
      <c r="I1020" s="1518"/>
      <c r="J1020" s="1518"/>
      <c r="K1020" s="1518"/>
      <c r="L1020" s="1518"/>
      <c r="M1020" s="1518"/>
      <c r="N1020" s="1518"/>
      <c r="O1020" s="1518"/>
      <c r="P1020" s="1518"/>
      <c r="Q1020" s="1518"/>
      <c r="R1020" s="1518"/>
      <c r="S1020" s="1518"/>
      <c r="T1020" s="1518"/>
      <c r="U1020" s="1518"/>
      <c r="V1020" s="1518"/>
      <c r="W1020" s="1518"/>
      <c r="X1020" s="1518"/>
      <c r="Y1020" s="1518"/>
      <c r="Z1020" s="1518"/>
      <c r="AA1020" s="1518"/>
      <c r="AB1020" s="1518"/>
      <c r="AC1020" s="1518"/>
      <c r="AD1020" s="1518"/>
      <c r="AE1020" s="1518"/>
      <c r="AF1020" s="1518"/>
      <c r="AG1020" s="1518"/>
      <c r="AH1020" s="1518"/>
      <c r="AI1020" s="1518"/>
      <c r="AJ1020" s="1518"/>
      <c r="AK1020" s="1518"/>
      <c r="AM1020" s="75"/>
      <c r="AN1020" s="75"/>
      <c r="AO1020" s="75"/>
      <c r="AP1020" s="75"/>
      <c r="AQ1020" s="75"/>
      <c r="AR1020" s="75"/>
      <c r="AS1020" s="75"/>
      <c r="AT1020" s="75"/>
      <c r="AU1020" s="75"/>
      <c r="AV1020" s="75"/>
      <c r="AW1020" s="75"/>
      <c r="AX1020" s="75"/>
      <c r="AY1020" s="75"/>
      <c r="AZ1020" s="75"/>
      <c r="BA1020" s="75"/>
      <c r="BB1020" s="75"/>
      <c r="BC1020" s="75"/>
      <c r="BD1020" s="75"/>
      <c r="BE1020" s="75"/>
      <c r="BF1020" s="75"/>
      <c r="BG1020" s="75"/>
      <c r="BH1020" s="75"/>
      <c r="BI1020" s="75"/>
      <c r="BJ1020" s="75"/>
      <c r="BK1020" s="75"/>
      <c r="BL1020" s="75"/>
      <c r="BM1020" s="75"/>
      <c r="BN1020" s="75"/>
      <c r="BO1020" s="75"/>
      <c r="BP1020" s="75"/>
      <c r="BQ1020" s="75"/>
      <c r="BR1020" s="75"/>
      <c r="BS1020" s="75"/>
      <c r="BT1020" s="75"/>
      <c r="BU1020" s="75"/>
      <c r="BV1020" s="75"/>
      <c r="BW1020" s="75"/>
      <c r="BX1020" s="75"/>
      <c r="BY1020" s="75"/>
      <c r="BZ1020" s="75"/>
      <c r="CA1020" s="75"/>
      <c r="CB1020" s="75"/>
      <c r="CC1020" s="75"/>
      <c r="CD1020" s="75"/>
      <c r="CE1020" s="75"/>
      <c r="CF1020" s="75"/>
      <c r="CG1020" s="75"/>
      <c r="CH1020" s="75"/>
      <c r="CI1020" s="75"/>
      <c r="CJ1020" s="75"/>
      <c r="CK1020" s="75"/>
      <c r="CL1020" s="75"/>
      <c r="CM1020" s="75"/>
      <c r="CN1020" s="75"/>
      <c r="CO1020" s="75"/>
      <c r="CP1020" s="75"/>
      <c r="CQ1020" s="75"/>
      <c r="CR1020" s="75"/>
    </row>
    <row r="1021" spans="1:96" ht="12.75" customHeight="1">
      <c r="A1021" s="76"/>
      <c r="B1021" s="80"/>
      <c r="C1021" s="585"/>
      <c r="D1021" s="1518"/>
      <c r="E1021" s="1518"/>
      <c r="F1021" s="1518"/>
      <c r="G1021" s="1518"/>
      <c r="H1021" s="1518"/>
      <c r="I1021" s="1518"/>
      <c r="J1021" s="1518"/>
      <c r="K1021" s="1518"/>
      <c r="L1021" s="1518"/>
      <c r="M1021" s="1518"/>
      <c r="N1021" s="1518"/>
      <c r="O1021" s="1518"/>
      <c r="P1021" s="1518"/>
      <c r="Q1021" s="1518"/>
      <c r="R1021" s="1518"/>
      <c r="S1021" s="1518"/>
      <c r="T1021" s="1518"/>
      <c r="U1021" s="1518"/>
      <c r="V1021" s="1518"/>
      <c r="W1021" s="1518"/>
      <c r="X1021" s="1518"/>
      <c r="Y1021" s="1518"/>
      <c r="Z1021" s="1518"/>
      <c r="AA1021" s="1518"/>
      <c r="AB1021" s="1518"/>
      <c r="AC1021" s="1518"/>
      <c r="AD1021" s="1518"/>
      <c r="AE1021" s="1518"/>
      <c r="AF1021" s="1518"/>
      <c r="AG1021" s="1518"/>
      <c r="AH1021" s="1518"/>
      <c r="AI1021" s="1518"/>
      <c r="AJ1021" s="1518"/>
      <c r="AK1021" s="1518"/>
      <c r="AM1021" s="75"/>
      <c r="AN1021" s="75"/>
      <c r="AO1021" s="75"/>
      <c r="AP1021" s="75"/>
      <c r="AQ1021" s="75"/>
      <c r="AR1021" s="75"/>
      <c r="AS1021" s="75"/>
      <c r="AT1021" s="75"/>
      <c r="AU1021" s="75"/>
      <c r="AV1021" s="75"/>
      <c r="AW1021" s="75"/>
      <c r="AX1021" s="75"/>
      <c r="AY1021" s="75"/>
      <c r="AZ1021" s="75"/>
      <c r="BA1021" s="75"/>
      <c r="BB1021" s="75"/>
      <c r="BC1021" s="75"/>
      <c r="BD1021" s="75"/>
      <c r="BE1021" s="75"/>
      <c r="BF1021" s="75"/>
      <c r="BG1021" s="75"/>
      <c r="BH1021" s="75"/>
      <c r="BI1021" s="75"/>
      <c r="BJ1021" s="75"/>
      <c r="BK1021" s="75"/>
      <c r="BL1021" s="75"/>
      <c r="BM1021" s="75"/>
      <c r="BN1021" s="75"/>
      <c r="BO1021" s="75"/>
      <c r="BP1021" s="75"/>
      <c r="BQ1021" s="75"/>
      <c r="BR1021" s="75"/>
      <c r="BS1021" s="75"/>
      <c r="BT1021" s="75"/>
      <c r="BU1021" s="75"/>
      <c r="BV1021" s="75"/>
      <c r="BW1021" s="75"/>
      <c r="BX1021" s="75"/>
      <c r="BY1021" s="75"/>
      <c r="BZ1021" s="75"/>
      <c r="CA1021" s="75"/>
      <c r="CB1021" s="75"/>
      <c r="CC1021" s="75"/>
      <c r="CD1021" s="75"/>
      <c r="CE1021" s="75"/>
      <c r="CF1021" s="75"/>
      <c r="CG1021" s="75"/>
      <c r="CH1021" s="75"/>
      <c r="CI1021" s="75"/>
      <c r="CJ1021" s="75"/>
      <c r="CK1021" s="75"/>
      <c r="CL1021" s="75"/>
      <c r="CM1021" s="75"/>
      <c r="CN1021" s="75"/>
      <c r="CO1021" s="75"/>
      <c r="CP1021" s="75"/>
      <c r="CQ1021" s="75"/>
      <c r="CR1021" s="75"/>
    </row>
    <row r="1022" spans="1:96" ht="12.75" customHeight="1">
      <c r="A1022" s="1630" t="s">
        <v>136</v>
      </c>
      <c r="B1022" s="1630"/>
      <c r="C1022" s="585">
        <v>8</v>
      </c>
      <c r="D1022" s="1517" t="s">
        <v>2043</v>
      </c>
      <c r="E1022" s="1518"/>
      <c r="F1022" s="1518"/>
      <c r="G1022" s="1518"/>
      <c r="H1022" s="1518"/>
      <c r="I1022" s="1518"/>
      <c r="J1022" s="1518"/>
      <c r="K1022" s="1518"/>
      <c r="L1022" s="1518"/>
      <c r="M1022" s="1518"/>
      <c r="N1022" s="1518"/>
      <c r="O1022" s="1518"/>
      <c r="P1022" s="1518"/>
      <c r="Q1022" s="1518"/>
      <c r="R1022" s="1518"/>
      <c r="S1022" s="1518"/>
      <c r="T1022" s="1518"/>
      <c r="U1022" s="1518"/>
      <c r="V1022" s="1518"/>
      <c r="W1022" s="1518"/>
      <c r="X1022" s="1518"/>
      <c r="Y1022" s="1518"/>
      <c r="Z1022" s="1518"/>
      <c r="AA1022" s="1518"/>
      <c r="AB1022" s="1518"/>
      <c r="AC1022" s="1518"/>
      <c r="AD1022" s="1518"/>
      <c r="AE1022" s="1518"/>
      <c r="AF1022" s="1518"/>
      <c r="AG1022" s="1518"/>
      <c r="AH1022" s="1518"/>
      <c r="AI1022" s="1518"/>
      <c r="AJ1022" s="1518"/>
      <c r="AK1022" s="1518"/>
      <c r="AM1022" s="75"/>
      <c r="AN1022" s="75"/>
      <c r="AO1022" s="75"/>
      <c r="AP1022" s="75"/>
      <c r="AQ1022" s="75"/>
      <c r="AR1022" s="75"/>
      <c r="AS1022" s="75"/>
      <c r="AT1022" s="75"/>
      <c r="AU1022" s="75"/>
      <c r="AV1022" s="75"/>
      <c r="AW1022" s="75"/>
      <c r="AX1022" s="75"/>
      <c r="AY1022" s="75"/>
      <c r="AZ1022" s="75"/>
      <c r="BA1022" s="75"/>
      <c r="BB1022" s="75"/>
      <c r="BC1022" s="75"/>
      <c r="BD1022" s="75"/>
      <c r="BE1022" s="75"/>
      <c r="BF1022" s="75"/>
      <c r="BG1022" s="75"/>
      <c r="BH1022" s="75"/>
      <c r="BI1022" s="75"/>
      <c r="BJ1022" s="75"/>
      <c r="BK1022" s="75"/>
      <c r="BL1022" s="75"/>
      <c r="BM1022" s="75"/>
      <c r="BN1022" s="75"/>
      <c r="BO1022" s="75"/>
      <c r="BP1022" s="75"/>
      <c r="BQ1022" s="75"/>
      <c r="BR1022" s="75"/>
      <c r="BS1022" s="75"/>
      <c r="BT1022" s="75"/>
      <c r="BU1022" s="75"/>
      <c r="BV1022" s="75"/>
      <c r="BW1022" s="75"/>
      <c r="BX1022" s="75"/>
      <c r="BY1022" s="75"/>
      <c r="BZ1022" s="75"/>
      <c r="CA1022" s="75"/>
      <c r="CB1022" s="75"/>
      <c r="CC1022" s="75"/>
      <c r="CD1022" s="75"/>
      <c r="CE1022" s="75"/>
      <c r="CF1022" s="75"/>
      <c r="CG1022" s="75"/>
      <c r="CH1022" s="75"/>
      <c r="CI1022" s="75"/>
      <c r="CJ1022" s="75"/>
      <c r="CK1022" s="75"/>
      <c r="CL1022" s="75"/>
      <c r="CM1022" s="75"/>
      <c r="CN1022" s="75"/>
      <c r="CO1022" s="75"/>
      <c r="CP1022" s="75"/>
      <c r="CQ1022" s="75"/>
      <c r="CR1022" s="75"/>
    </row>
    <row r="1023" spans="1:96" ht="12.75" customHeight="1">
      <c r="A1023" s="1137"/>
      <c r="B1023" s="1137"/>
      <c r="C1023" s="585"/>
      <c r="D1023" s="1518"/>
      <c r="E1023" s="1518"/>
      <c r="F1023" s="1518"/>
      <c r="G1023" s="1518"/>
      <c r="H1023" s="1518"/>
      <c r="I1023" s="1518"/>
      <c r="J1023" s="1518"/>
      <c r="K1023" s="1518"/>
      <c r="L1023" s="1518"/>
      <c r="M1023" s="1518"/>
      <c r="N1023" s="1518"/>
      <c r="O1023" s="1518"/>
      <c r="P1023" s="1518"/>
      <c r="Q1023" s="1518"/>
      <c r="R1023" s="1518"/>
      <c r="S1023" s="1518"/>
      <c r="T1023" s="1518"/>
      <c r="U1023" s="1518"/>
      <c r="V1023" s="1518"/>
      <c r="W1023" s="1518"/>
      <c r="X1023" s="1518"/>
      <c r="Y1023" s="1518"/>
      <c r="Z1023" s="1518"/>
      <c r="AA1023" s="1518"/>
      <c r="AB1023" s="1518"/>
      <c r="AC1023" s="1518"/>
      <c r="AD1023" s="1518"/>
      <c r="AE1023" s="1518"/>
      <c r="AF1023" s="1518"/>
      <c r="AG1023" s="1518"/>
      <c r="AH1023" s="1518"/>
      <c r="AI1023" s="1518"/>
      <c r="AJ1023" s="1518"/>
      <c r="AK1023" s="1518"/>
      <c r="AM1023" s="75"/>
      <c r="AN1023" s="75"/>
      <c r="AO1023" s="75"/>
      <c r="AP1023" s="75"/>
      <c r="AQ1023" s="75"/>
      <c r="AR1023" s="75"/>
      <c r="AS1023" s="75"/>
      <c r="AT1023" s="75"/>
      <c r="AU1023" s="75"/>
      <c r="AV1023" s="75"/>
      <c r="AW1023" s="75"/>
      <c r="AX1023" s="75"/>
      <c r="AY1023" s="75"/>
      <c r="AZ1023" s="75"/>
      <c r="BA1023" s="75"/>
      <c r="BB1023" s="75"/>
      <c r="BC1023" s="75"/>
      <c r="BD1023" s="75"/>
      <c r="BE1023" s="75"/>
      <c r="BF1023" s="75"/>
      <c r="BG1023" s="75"/>
      <c r="BH1023" s="75"/>
      <c r="BI1023" s="75"/>
      <c r="BJ1023" s="75"/>
      <c r="BK1023" s="75"/>
      <c r="BL1023" s="75"/>
      <c r="BM1023" s="75"/>
      <c r="BN1023" s="75"/>
      <c r="BO1023" s="75"/>
      <c r="BP1023" s="75"/>
      <c r="BQ1023" s="75"/>
      <c r="BR1023" s="75"/>
      <c r="BS1023" s="75"/>
      <c r="BT1023" s="75"/>
      <c r="BU1023" s="75"/>
      <c r="BV1023" s="75"/>
      <c r="BW1023" s="75"/>
      <c r="BX1023" s="75"/>
      <c r="BY1023" s="75"/>
      <c r="BZ1023" s="75"/>
      <c r="CA1023" s="75"/>
      <c r="CB1023" s="75"/>
      <c r="CC1023" s="75"/>
      <c r="CD1023" s="75"/>
      <c r="CE1023" s="75"/>
      <c r="CF1023" s="75"/>
      <c r="CG1023" s="75"/>
      <c r="CH1023" s="75"/>
      <c r="CI1023" s="75"/>
      <c r="CJ1023" s="75"/>
      <c r="CK1023" s="75"/>
      <c r="CL1023" s="75"/>
      <c r="CM1023" s="75"/>
      <c r="CN1023" s="75"/>
      <c r="CO1023" s="75"/>
      <c r="CP1023" s="75"/>
      <c r="CQ1023" s="75"/>
      <c r="CR1023" s="75"/>
    </row>
    <row r="1024" spans="1:96" ht="12.75" customHeight="1">
      <c r="A1024" s="408"/>
      <c r="B1024" s="408"/>
      <c r="C1024" s="585"/>
      <c r="D1024" s="1518"/>
      <c r="E1024" s="1518"/>
      <c r="F1024" s="1518"/>
      <c r="G1024" s="1518"/>
      <c r="H1024" s="1518"/>
      <c r="I1024" s="1518"/>
      <c r="J1024" s="1518"/>
      <c r="K1024" s="1518"/>
      <c r="L1024" s="1518"/>
      <c r="M1024" s="1518"/>
      <c r="N1024" s="1518"/>
      <c r="O1024" s="1518"/>
      <c r="P1024" s="1518"/>
      <c r="Q1024" s="1518"/>
      <c r="R1024" s="1518"/>
      <c r="S1024" s="1518"/>
      <c r="T1024" s="1518"/>
      <c r="U1024" s="1518"/>
      <c r="V1024" s="1518"/>
      <c r="W1024" s="1518"/>
      <c r="X1024" s="1518"/>
      <c r="Y1024" s="1518"/>
      <c r="Z1024" s="1518"/>
      <c r="AA1024" s="1518"/>
      <c r="AB1024" s="1518"/>
      <c r="AC1024" s="1518"/>
      <c r="AD1024" s="1518"/>
      <c r="AE1024" s="1518"/>
      <c r="AF1024" s="1518"/>
      <c r="AG1024" s="1518"/>
      <c r="AH1024" s="1518"/>
      <c r="AI1024" s="1518"/>
      <c r="AJ1024" s="1518"/>
      <c r="AK1024" s="1518"/>
      <c r="AM1024" s="75"/>
      <c r="AN1024" s="75"/>
      <c r="AO1024" s="75"/>
      <c r="AP1024" s="75"/>
      <c r="AQ1024" s="75"/>
      <c r="AR1024" s="75"/>
      <c r="AS1024" s="75"/>
      <c r="AT1024" s="75"/>
      <c r="AU1024" s="75"/>
      <c r="AV1024" s="75"/>
      <c r="AW1024" s="75"/>
      <c r="AX1024" s="75"/>
      <c r="AY1024" s="75"/>
      <c r="AZ1024" s="75"/>
      <c r="BA1024" s="75"/>
      <c r="BB1024" s="75"/>
      <c r="BC1024" s="75"/>
      <c r="BD1024" s="75"/>
      <c r="BE1024" s="75"/>
      <c r="BF1024" s="75"/>
      <c r="BG1024" s="75"/>
      <c r="BH1024" s="75"/>
      <c r="BI1024" s="75"/>
      <c r="BJ1024" s="75"/>
      <c r="BK1024" s="75"/>
      <c r="BL1024" s="75"/>
      <c r="BM1024" s="75"/>
      <c r="BN1024" s="75"/>
      <c r="BO1024" s="75"/>
      <c r="BP1024" s="75"/>
      <c r="BQ1024" s="75"/>
      <c r="BR1024" s="75"/>
      <c r="BS1024" s="75"/>
      <c r="BT1024" s="75"/>
      <c r="BU1024" s="75"/>
      <c r="BV1024" s="75"/>
      <c r="BW1024" s="75"/>
      <c r="BX1024" s="75"/>
      <c r="BY1024" s="75"/>
      <c r="BZ1024" s="75"/>
      <c r="CA1024" s="75"/>
      <c r="CB1024" s="75"/>
      <c r="CC1024" s="75"/>
      <c r="CD1024" s="75"/>
      <c r="CE1024" s="75"/>
      <c r="CF1024" s="75"/>
      <c r="CG1024" s="75"/>
      <c r="CH1024" s="75"/>
      <c r="CI1024" s="75"/>
      <c r="CJ1024" s="75"/>
      <c r="CK1024" s="75"/>
      <c r="CL1024" s="75"/>
      <c r="CM1024" s="75"/>
      <c r="CN1024" s="75"/>
      <c r="CO1024" s="75"/>
      <c r="CP1024" s="75"/>
      <c r="CQ1024" s="75"/>
      <c r="CR1024" s="75"/>
    </row>
    <row r="1025" spans="1:38" s="42" customFormat="1" ht="12.75" customHeight="1">
      <c r="A1025" s="76"/>
      <c r="B1025" s="80"/>
      <c r="C1025" s="585"/>
      <c r="D1025" s="1518"/>
      <c r="E1025" s="1518"/>
      <c r="F1025" s="1518"/>
      <c r="G1025" s="1518"/>
      <c r="H1025" s="1518"/>
      <c r="I1025" s="1518"/>
      <c r="J1025" s="1518"/>
      <c r="K1025" s="1518"/>
      <c r="L1025" s="1518"/>
      <c r="M1025" s="1518"/>
      <c r="N1025" s="1518"/>
      <c r="O1025" s="1518"/>
      <c r="P1025" s="1518"/>
      <c r="Q1025" s="1518"/>
      <c r="R1025" s="1518"/>
      <c r="S1025" s="1518"/>
      <c r="T1025" s="1518"/>
      <c r="U1025" s="1518"/>
      <c r="V1025" s="1518"/>
      <c r="W1025" s="1518"/>
      <c r="X1025" s="1518"/>
      <c r="Y1025" s="1518"/>
      <c r="Z1025" s="1518"/>
      <c r="AA1025" s="1518"/>
      <c r="AB1025" s="1518"/>
      <c r="AC1025" s="1518"/>
      <c r="AD1025" s="1518"/>
      <c r="AE1025" s="1518"/>
      <c r="AF1025" s="1518"/>
      <c r="AG1025" s="1518"/>
      <c r="AH1025" s="1518"/>
      <c r="AI1025" s="1518"/>
      <c r="AJ1025" s="1518"/>
      <c r="AK1025" s="1518"/>
      <c r="AL1025" s="16"/>
    </row>
    <row r="1026" spans="1:38" ht="12.75" customHeight="1">
      <c r="A1026" s="1630" t="s">
        <v>136</v>
      </c>
      <c r="B1026" s="1630"/>
      <c r="C1026" s="585">
        <v>9</v>
      </c>
      <c r="D1026" s="1518" t="s">
        <v>1750</v>
      </c>
      <c r="E1026" s="1518"/>
      <c r="F1026" s="1518"/>
      <c r="G1026" s="1518"/>
      <c r="H1026" s="1518"/>
      <c r="I1026" s="1518"/>
      <c r="J1026" s="1518"/>
      <c r="K1026" s="1518"/>
      <c r="L1026" s="1518"/>
      <c r="M1026" s="1518"/>
      <c r="N1026" s="1518"/>
      <c r="O1026" s="1518"/>
      <c r="P1026" s="1518"/>
      <c r="Q1026" s="1518"/>
      <c r="R1026" s="1518"/>
      <c r="S1026" s="1518"/>
      <c r="T1026" s="1518"/>
      <c r="U1026" s="1518"/>
      <c r="V1026" s="1518"/>
      <c r="W1026" s="1518"/>
      <c r="X1026" s="1518"/>
      <c r="Y1026" s="1518"/>
      <c r="Z1026" s="1518"/>
      <c r="AA1026" s="1518"/>
      <c r="AB1026" s="1518"/>
      <c r="AC1026" s="1518"/>
      <c r="AD1026" s="1518"/>
      <c r="AE1026" s="1518"/>
      <c r="AF1026" s="1518"/>
      <c r="AG1026" s="1518"/>
      <c r="AH1026" s="1518"/>
      <c r="AI1026" s="1518"/>
      <c r="AJ1026" s="1518"/>
      <c r="AK1026" s="1518"/>
    </row>
    <row r="1027" spans="1:38" ht="12.75" customHeight="1">
      <c r="A1027" s="76"/>
      <c r="B1027" s="80"/>
      <c r="C1027" s="585"/>
      <c r="D1027" s="1518"/>
      <c r="E1027" s="1518"/>
      <c r="F1027" s="1518"/>
      <c r="G1027" s="1518"/>
      <c r="H1027" s="1518"/>
      <c r="I1027" s="1518"/>
      <c r="J1027" s="1518"/>
      <c r="K1027" s="1518"/>
      <c r="L1027" s="1518"/>
      <c r="M1027" s="1518"/>
      <c r="N1027" s="1518"/>
      <c r="O1027" s="1518"/>
      <c r="P1027" s="1518"/>
      <c r="Q1027" s="1518"/>
      <c r="R1027" s="1518"/>
      <c r="S1027" s="1518"/>
      <c r="T1027" s="1518"/>
      <c r="U1027" s="1518"/>
      <c r="V1027" s="1518"/>
      <c r="W1027" s="1518"/>
      <c r="X1027" s="1518"/>
      <c r="Y1027" s="1518"/>
      <c r="Z1027" s="1518"/>
      <c r="AA1027" s="1518"/>
      <c r="AB1027" s="1518"/>
      <c r="AC1027" s="1518"/>
      <c r="AD1027" s="1518"/>
      <c r="AE1027" s="1518"/>
      <c r="AF1027" s="1518"/>
      <c r="AG1027" s="1518"/>
      <c r="AH1027" s="1518"/>
      <c r="AI1027" s="1518"/>
      <c r="AJ1027" s="1518"/>
      <c r="AK1027" s="1518"/>
    </row>
    <row r="1028" spans="1:38" ht="12.75" customHeight="1">
      <c r="D1028" s="1518"/>
      <c r="E1028" s="1518"/>
      <c r="F1028" s="1518"/>
      <c r="G1028" s="1518"/>
      <c r="H1028" s="1518"/>
      <c r="I1028" s="1518"/>
      <c r="J1028" s="1518"/>
      <c r="K1028" s="1518"/>
      <c r="L1028" s="1518"/>
      <c r="M1028" s="1518"/>
      <c r="N1028" s="1518"/>
      <c r="O1028" s="1518"/>
      <c r="P1028" s="1518"/>
      <c r="Q1028" s="1518"/>
      <c r="R1028" s="1518"/>
      <c r="S1028" s="1518"/>
      <c r="T1028" s="1518"/>
      <c r="U1028" s="1518"/>
      <c r="V1028" s="1518"/>
      <c r="W1028" s="1518"/>
      <c r="X1028" s="1518"/>
      <c r="Y1028" s="1518"/>
      <c r="Z1028" s="1518"/>
      <c r="AA1028" s="1518"/>
      <c r="AB1028" s="1518"/>
      <c r="AC1028" s="1518"/>
      <c r="AD1028" s="1518"/>
      <c r="AE1028" s="1518"/>
      <c r="AF1028" s="1518"/>
      <c r="AG1028" s="1518"/>
      <c r="AH1028" s="1518"/>
      <c r="AI1028" s="1518"/>
      <c r="AJ1028" s="1518"/>
      <c r="AK1028" s="1518"/>
    </row>
    <row r="1029" spans="1:38" ht="12.75" customHeight="1">
      <c r="A1029" s="94"/>
      <c r="B1029" s="94"/>
      <c r="C1029" s="94"/>
      <c r="D1029" s="94"/>
      <c r="E1029" s="94"/>
      <c r="F1029" s="94"/>
      <c r="G1029" s="94"/>
      <c r="H1029" s="94"/>
      <c r="I1029" s="94"/>
      <c r="J1029" s="94"/>
      <c r="K1029" s="94"/>
      <c r="L1029" s="94"/>
      <c r="M1029" s="94"/>
      <c r="N1029" s="94"/>
      <c r="O1029" s="94"/>
      <c r="P1029" s="94"/>
      <c r="Q1029" s="94"/>
      <c r="R1029" s="94"/>
      <c r="S1029" s="94"/>
      <c r="T1029" s="94"/>
      <c r="U1029" s="94"/>
      <c r="V1029" s="94"/>
      <c r="W1029" s="94"/>
      <c r="X1029" s="94"/>
      <c r="Y1029" s="94"/>
      <c r="Z1029" s="94"/>
      <c r="AA1029" s="94"/>
      <c r="AB1029" s="94"/>
      <c r="AC1029" s="94"/>
      <c r="AD1029" s="94"/>
      <c r="AE1029" s="94"/>
      <c r="AF1029" s="94"/>
      <c r="AG1029" s="94"/>
      <c r="AH1029" s="94"/>
      <c r="AI1029" s="94"/>
      <c r="AJ1029" s="94"/>
      <c r="AK1029" s="94"/>
      <c r="AL1029" s="94"/>
    </row>
    <row r="1030" spans="1:38" ht="12.75" hidden="1" customHeight="1"/>
    <row r="1031" spans="1:38" ht="12.75" hidden="1" customHeight="1"/>
    <row r="1032" spans="1:38" ht="12.75" hidden="1" customHeight="1"/>
    <row r="1033" spans="1:38" ht="12.75" hidden="1" customHeight="1"/>
    <row r="1034" spans="1:38" ht="12.75" hidden="1" customHeight="1"/>
    <row r="1035" spans="1:38" ht="12.75" hidden="1" customHeight="1"/>
    <row r="1036" spans="1:38" ht="12.75" hidden="1" customHeight="1"/>
    <row r="1037" spans="1:38" ht="12.75" hidden="1" customHeight="1"/>
    <row r="1038" spans="1:38" ht="12.75" hidden="1" customHeight="1"/>
    <row r="1039" spans="1:38" ht="12.75" hidden="1" customHeight="1"/>
    <row r="1040" spans="1:38" ht="12.75" hidden="1" customHeight="1"/>
    <row r="1041" ht="12.75" hidden="1" customHeight="1"/>
    <row r="1042" ht="12.75" hidden="1" customHeight="1"/>
    <row r="1043" ht="12.75" hidden="1" customHeight="1"/>
    <row r="1044" ht="12.75" hidden="1" customHeight="1"/>
    <row r="1045" ht="12.75" hidden="1" customHeight="1"/>
    <row r="1046" ht="12.75" hidden="1" customHeight="1"/>
    <row r="1047" ht="12.75" hidden="1" customHeight="1"/>
    <row r="1048" ht="12.75" hidden="1" customHeight="1"/>
    <row r="1049" ht="12.75" hidden="1" customHeight="1"/>
    <row r="1050" ht="12.75" hidden="1" customHeight="1"/>
    <row r="1051" ht="12.75" hidden="1" customHeight="1"/>
    <row r="1052" ht="12.75" hidden="1" customHeight="1"/>
    <row r="1053" ht="12.75" hidden="1" customHeight="1"/>
    <row r="1054" ht="12.75" hidden="1" customHeight="1"/>
    <row r="1055" ht="12.75" hidden="1" customHeight="1"/>
    <row r="1056" ht="12.75" hidden="1" customHeight="1"/>
    <row r="1057" ht="12.75" hidden="1" customHeight="1"/>
    <row r="1058" ht="12.75" hidden="1" customHeight="1"/>
    <row r="1059" ht="12.75" hidden="1" customHeight="1"/>
    <row r="1060" ht="12.75" hidden="1" customHeight="1"/>
    <row r="1061" ht="12.75" hidden="1" customHeight="1"/>
    <row r="1062" ht="12.75" hidden="1" customHeight="1"/>
    <row r="1063" ht="12.75" hidden="1" customHeight="1"/>
    <row r="1064" ht="12.75" hidden="1" customHeight="1"/>
  </sheetData>
  <sheetProtection algorithmName="SHA-512" hashValue="My4djClUfxg220j1RtEvB8BtpwC+HtspCcbG9rW/W9v9SQA0JbQH83/wwjQ0S5kd4zT1hYvxpvcHadnrzkMN0g==" saltValue="xusfmG4tWfMkIY4QfKB3Mw=="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1989">
    <mergeCell ref="Y218:Z218"/>
    <mergeCell ref="D171:Y171"/>
    <mergeCell ref="D970:Y973"/>
    <mergeCell ref="D969:Y969"/>
    <mergeCell ref="Y131:AK131"/>
    <mergeCell ref="Y134:AK134"/>
    <mergeCell ref="M355:N355"/>
    <mergeCell ref="D937:Y937"/>
    <mergeCell ref="D936:Y936"/>
    <mergeCell ref="D940:Y942"/>
    <mergeCell ref="D939:Y939"/>
    <mergeCell ref="D943:Y943"/>
    <mergeCell ref="D944:Y946"/>
    <mergeCell ref="P889:T889"/>
    <mergeCell ref="AA339:AF339"/>
    <mergeCell ref="AG377:AH377"/>
    <mergeCell ref="AA344:AK344"/>
    <mergeCell ref="H340:R340"/>
    <mergeCell ref="Q386:U386"/>
    <mergeCell ref="H343:R343"/>
    <mergeCell ref="H348:R348"/>
    <mergeCell ref="Z418:AA418"/>
    <mergeCell ref="AH534:AK534"/>
    <mergeCell ref="D463:V463"/>
    <mergeCell ref="G458:V458"/>
    <mergeCell ref="W455:Y455"/>
    <mergeCell ref="T478:X478"/>
    <mergeCell ref="Y478:AC478"/>
    <mergeCell ref="T483:X483"/>
    <mergeCell ref="Q485:AK485"/>
    <mergeCell ref="AC442:AF442"/>
    <mergeCell ref="D432:AF432"/>
    <mergeCell ref="Y761:AC761"/>
    <mergeCell ref="AG431:AJ431"/>
    <mergeCell ref="D457:V457"/>
    <mergeCell ref="F413:AH414"/>
    <mergeCell ref="AG424:AJ424"/>
    <mergeCell ref="AC441:AF441"/>
    <mergeCell ref="D453:V453"/>
    <mergeCell ref="T475:X475"/>
    <mergeCell ref="AD476:AH476"/>
    <mergeCell ref="B507:H509"/>
    <mergeCell ref="AC504:AF504"/>
    <mergeCell ref="T477:X477"/>
    <mergeCell ref="AC500:AF500"/>
    <mergeCell ref="Q486:AK486"/>
    <mergeCell ref="B500:H501"/>
    <mergeCell ref="O516:AA516"/>
    <mergeCell ref="AH523:AK523"/>
    <mergeCell ref="W457:Y457"/>
    <mergeCell ref="Z420:AA420"/>
    <mergeCell ref="AG426:AJ426"/>
    <mergeCell ref="Y482:AC482"/>
    <mergeCell ref="T482:X482"/>
    <mergeCell ref="Y483:AC483"/>
    <mergeCell ref="AC518:AF518"/>
    <mergeCell ref="AH518:AK518"/>
    <mergeCell ref="AC515:AF515"/>
    <mergeCell ref="AH516:AK516"/>
    <mergeCell ref="AG433:AJ433"/>
    <mergeCell ref="AH519:AK519"/>
    <mergeCell ref="AH530:AK530"/>
    <mergeCell ref="AH529:AK529"/>
    <mergeCell ref="AH520:AK520"/>
    <mergeCell ref="AC522:AF522"/>
    <mergeCell ref="D1018:AK1021"/>
    <mergeCell ref="D1022:AK1025"/>
    <mergeCell ref="D1026:AK1028"/>
    <mergeCell ref="C723:AK731"/>
    <mergeCell ref="D989:AK994"/>
    <mergeCell ref="D995:AK1000"/>
    <mergeCell ref="D1001:AK1006"/>
    <mergeCell ref="D1007:AK1009"/>
    <mergeCell ref="D1010:AK1014"/>
    <mergeCell ref="E852:AB852"/>
    <mergeCell ref="T472:X473"/>
    <mergeCell ref="Y472:AC473"/>
    <mergeCell ref="O525:AA525"/>
    <mergeCell ref="AH525:AK525"/>
    <mergeCell ref="AI700:AK700"/>
    <mergeCell ref="AI701:AK701"/>
    <mergeCell ref="Y712:AC712"/>
    <mergeCell ref="AD710:AH710"/>
    <mergeCell ref="AI714:AK714"/>
    <mergeCell ref="Z777:AE777"/>
    <mergeCell ref="Y708:AC708"/>
    <mergeCell ref="AI699:AK699"/>
    <mergeCell ref="AD708:AH708"/>
    <mergeCell ref="AI707:AK707"/>
    <mergeCell ref="AD707:AH707"/>
    <mergeCell ref="AD709:AH709"/>
    <mergeCell ref="AI708:AK708"/>
    <mergeCell ref="Z770:AE770"/>
    <mergeCell ref="AI715:AK715"/>
    <mergeCell ref="AI710:AK710"/>
    <mergeCell ref="AI709:AK709"/>
    <mergeCell ref="AA324:AK324"/>
    <mergeCell ref="AA334:AK334"/>
    <mergeCell ref="AI330:AK330"/>
    <mergeCell ref="AA330:AF330"/>
    <mergeCell ref="AA326:AK326"/>
    <mergeCell ref="H332:R332"/>
    <mergeCell ref="H330:M330"/>
    <mergeCell ref="AA331:AF331"/>
    <mergeCell ref="H328:R328"/>
    <mergeCell ref="P330:R330"/>
    <mergeCell ref="H331:M331"/>
    <mergeCell ref="AA332:AK332"/>
    <mergeCell ref="AC521:AF521"/>
    <mergeCell ref="AA327:AK327"/>
    <mergeCell ref="AC440:AF440"/>
    <mergeCell ref="W462:Y462"/>
    <mergeCell ref="AG427:AJ427"/>
    <mergeCell ref="AG430:AJ430"/>
    <mergeCell ref="AG429:AJ429"/>
    <mergeCell ref="AG423:AJ423"/>
    <mergeCell ref="AA342:AK342"/>
    <mergeCell ref="Q388:U388"/>
    <mergeCell ref="AG388:AJ388"/>
    <mergeCell ref="V380:W380"/>
    <mergeCell ref="AG436:AJ436"/>
    <mergeCell ref="AA345:AK345"/>
    <mergeCell ref="V375:W375"/>
    <mergeCell ref="AG375:AH375"/>
    <mergeCell ref="AC511:AF511"/>
    <mergeCell ref="D434:AF434"/>
    <mergeCell ref="O519:AA519"/>
    <mergeCell ref="AC519:AF519"/>
    <mergeCell ref="AD702:AH702"/>
    <mergeCell ref="U699:X699"/>
    <mergeCell ref="AI713:AK713"/>
    <mergeCell ref="AI711:AK711"/>
    <mergeCell ref="AI705:AK705"/>
    <mergeCell ref="AI712:AK712"/>
    <mergeCell ref="S620:U620"/>
    <mergeCell ref="Z567:AK567"/>
    <mergeCell ref="G567:R567"/>
    <mergeCell ref="X554:AD554"/>
    <mergeCell ref="V622:AA622"/>
    <mergeCell ref="AB622:AF622"/>
    <mergeCell ref="C623:O623"/>
    <mergeCell ref="AC533:AF533"/>
    <mergeCell ref="AE545:AK545"/>
    <mergeCell ref="B706:F706"/>
    <mergeCell ref="B707:F707"/>
    <mergeCell ref="B712:F712"/>
    <mergeCell ref="B709:F709"/>
    <mergeCell ref="B705:F705"/>
    <mergeCell ref="AD703:AH703"/>
    <mergeCell ref="G704:J704"/>
    <mergeCell ref="K703:O703"/>
    <mergeCell ref="U706:X706"/>
    <mergeCell ref="G698:J698"/>
    <mergeCell ref="K704:O704"/>
    <mergeCell ref="U702:X702"/>
    <mergeCell ref="K702:O702"/>
    <mergeCell ref="G705:J705"/>
    <mergeCell ref="AE556:AK556"/>
    <mergeCell ref="P710:T710"/>
    <mergeCell ref="AD706:AH706"/>
    <mergeCell ref="AG790:AJ790"/>
    <mergeCell ref="AF718:AH718"/>
    <mergeCell ref="AD713:AH713"/>
    <mergeCell ref="AD716:AH716"/>
    <mergeCell ref="C800:AJ800"/>
    <mergeCell ref="M809:V809"/>
    <mergeCell ref="M795:P795"/>
    <mergeCell ref="W807:AC807"/>
    <mergeCell ref="Z769:AE769"/>
    <mergeCell ref="W808:AC808"/>
    <mergeCell ref="Y715:AC715"/>
    <mergeCell ref="AC851:AH851"/>
    <mergeCell ref="J753:N753"/>
    <mergeCell ref="O753:S753"/>
    <mergeCell ref="T753:X753"/>
    <mergeCell ref="Y753:AC753"/>
    <mergeCell ref="J754:N754"/>
    <mergeCell ref="O754:S754"/>
    <mergeCell ref="T754:X754"/>
    <mergeCell ref="Y754:AC754"/>
    <mergeCell ref="AC793:AF793"/>
    <mergeCell ref="Q792:T792"/>
    <mergeCell ref="Q790:T790"/>
    <mergeCell ref="M793:P793"/>
    <mergeCell ref="AG788:AJ788"/>
    <mergeCell ref="J733:N736"/>
    <mergeCell ref="O737:S737"/>
    <mergeCell ref="J758:N758"/>
    <mergeCell ref="O758:S758"/>
    <mergeCell ref="T758:X758"/>
    <mergeCell ref="M790:P790"/>
    <mergeCell ref="U715:X715"/>
    <mergeCell ref="J757:N757"/>
    <mergeCell ref="O757:S757"/>
    <mergeCell ref="T757:X757"/>
    <mergeCell ref="Z858:AE858"/>
    <mergeCell ref="AG794:AJ794"/>
    <mergeCell ref="Z780:AE780"/>
    <mergeCell ref="Y790:AB790"/>
    <mergeCell ref="AA882:AF882"/>
    <mergeCell ref="U875:Z875"/>
    <mergeCell ref="AA879:AF879"/>
    <mergeCell ref="U794:X794"/>
    <mergeCell ref="C788:H788"/>
    <mergeCell ref="AG786:AJ787"/>
    <mergeCell ref="U793:X793"/>
    <mergeCell ref="C791:H791"/>
    <mergeCell ref="W830:AC830"/>
    <mergeCell ref="W837:AC837"/>
    <mergeCell ref="AA876:AF876"/>
    <mergeCell ref="U882:Z882"/>
    <mergeCell ref="U881:Z881"/>
    <mergeCell ref="U877:Z877"/>
    <mergeCell ref="AA877:AF877"/>
    <mergeCell ref="U876:Z876"/>
    <mergeCell ref="M786:P787"/>
    <mergeCell ref="Q786:T787"/>
    <mergeCell ref="AC788:AF788"/>
    <mergeCell ref="AA880:AF880"/>
    <mergeCell ref="Y758:AC758"/>
    <mergeCell ref="A867:AL868"/>
    <mergeCell ref="Z776:AE776"/>
    <mergeCell ref="Z771:AE771"/>
    <mergeCell ref="Y757:AC757"/>
    <mergeCell ref="Y788:AB788"/>
    <mergeCell ref="J756:N756"/>
    <mergeCell ref="AD712:AH712"/>
    <mergeCell ref="O756:S756"/>
    <mergeCell ref="Y714:AC714"/>
    <mergeCell ref="P711:T711"/>
    <mergeCell ref="U709:X709"/>
    <mergeCell ref="J741:N741"/>
    <mergeCell ref="B710:F710"/>
    <mergeCell ref="B708:F708"/>
    <mergeCell ref="K711:O711"/>
    <mergeCell ref="T756:X756"/>
    <mergeCell ref="T737:X737"/>
    <mergeCell ref="T739:X739"/>
    <mergeCell ref="Y739:AC739"/>
    <mergeCell ref="Y707:AC707"/>
    <mergeCell ref="Y716:AC716"/>
    <mergeCell ref="O741:S741"/>
    <mergeCell ref="T741:X741"/>
    <mergeCell ref="P709:T709"/>
    <mergeCell ref="J738:N738"/>
    <mergeCell ref="AD711:AH711"/>
    <mergeCell ref="O738:S738"/>
    <mergeCell ref="T738:X738"/>
    <mergeCell ref="T733:X736"/>
    <mergeCell ref="K714:O714"/>
    <mergeCell ref="K715:O715"/>
    <mergeCell ref="J737:N737"/>
    <mergeCell ref="O733:S736"/>
    <mergeCell ref="Y710:AC710"/>
    <mergeCell ref="U713:X713"/>
    <mergeCell ref="P708:T708"/>
    <mergeCell ref="BZ590:CD590"/>
    <mergeCell ref="BZ591:CD591"/>
    <mergeCell ref="BZ592:CD592"/>
    <mergeCell ref="AX605:AY605"/>
    <mergeCell ref="BK606:BO606"/>
    <mergeCell ref="BZ586:CD586"/>
    <mergeCell ref="BZ587:CD587"/>
    <mergeCell ref="BZ588:CD588"/>
    <mergeCell ref="BZ589:CD589"/>
    <mergeCell ref="BZ598:CD598"/>
    <mergeCell ref="AX608:AY608"/>
    <mergeCell ref="AT599:AU599"/>
    <mergeCell ref="AT600:AU600"/>
    <mergeCell ref="BZ630:CD630"/>
    <mergeCell ref="BZ597:CD597"/>
    <mergeCell ref="AX590:AY590"/>
    <mergeCell ref="BZ604:CD604"/>
    <mergeCell ref="BZ595:CD595"/>
    <mergeCell ref="BZ628:CD628"/>
    <mergeCell ref="BZ602:CD602"/>
    <mergeCell ref="BZ603:CD603"/>
    <mergeCell ref="BZ596:CD596"/>
    <mergeCell ref="BU611:BY611"/>
    <mergeCell ref="BK612:BO612"/>
    <mergeCell ref="AV609:AW609"/>
    <mergeCell ref="AT597:AU597"/>
    <mergeCell ref="BA593:BE593"/>
    <mergeCell ref="BA605:BE605"/>
    <mergeCell ref="BF605:BJ605"/>
    <mergeCell ref="BK605:BO605"/>
    <mergeCell ref="BP605:BT605"/>
    <mergeCell ref="AT592:AU592"/>
    <mergeCell ref="BZ631:CD631"/>
    <mergeCell ref="BZ637:CD637"/>
    <mergeCell ref="P622:R622"/>
    <mergeCell ref="AA654:AK654"/>
    <mergeCell ref="AR599:AS599"/>
    <mergeCell ref="AR611:AS611"/>
    <mergeCell ref="U705:X705"/>
    <mergeCell ref="P699:T699"/>
    <mergeCell ref="AR608:AS608"/>
    <mergeCell ref="BZ594:CD594"/>
    <mergeCell ref="AT607:AU607"/>
    <mergeCell ref="BU602:BY602"/>
    <mergeCell ref="AT602:AU602"/>
    <mergeCell ref="BU597:BY597"/>
    <mergeCell ref="BK601:BO601"/>
    <mergeCell ref="AV600:AW600"/>
    <mergeCell ref="AX600:AY600"/>
    <mergeCell ref="BA607:BE607"/>
    <mergeCell ref="BP607:BT607"/>
    <mergeCell ref="BU606:BY606"/>
    <mergeCell ref="P625:R625"/>
    <mergeCell ref="AB621:AF621"/>
    <mergeCell ref="V620:AA620"/>
    <mergeCell ref="AG617:AK617"/>
    <mergeCell ref="AX611:AY611"/>
    <mergeCell ref="AX609:AY609"/>
    <mergeCell ref="AX601:AY601"/>
    <mergeCell ref="AV602:AW602"/>
    <mergeCell ref="AX602:AY602"/>
    <mergeCell ref="BP604:BT604"/>
    <mergeCell ref="AG621:AK621"/>
    <mergeCell ref="BA600:BE600"/>
    <mergeCell ref="BP586:BT586"/>
    <mergeCell ref="BU586:BY586"/>
    <mergeCell ref="AR587:AS587"/>
    <mergeCell ref="AT587:AU587"/>
    <mergeCell ref="AV587:AW587"/>
    <mergeCell ref="AX587:AY587"/>
    <mergeCell ref="BA587:BE587"/>
    <mergeCell ref="AT586:AU586"/>
    <mergeCell ref="AX586:AY586"/>
    <mergeCell ref="BP587:BT587"/>
    <mergeCell ref="BF607:BJ607"/>
    <mergeCell ref="AV607:AW607"/>
    <mergeCell ref="AX607:AY607"/>
    <mergeCell ref="AR591:AS591"/>
    <mergeCell ref="BP591:BT591"/>
    <mergeCell ref="BF590:BJ590"/>
    <mergeCell ref="BK590:BO590"/>
    <mergeCell ref="BA590:BE590"/>
    <mergeCell ref="AV590:AW590"/>
    <mergeCell ref="AX592:AY592"/>
    <mergeCell ref="AX591:AY591"/>
    <mergeCell ref="AT591:AU591"/>
    <mergeCell ref="BU587:BY587"/>
    <mergeCell ref="BP588:BT588"/>
    <mergeCell ref="AR597:AS597"/>
    <mergeCell ref="AT598:AU598"/>
    <mergeCell ref="BU594:BY594"/>
    <mergeCell ref="BA602:BE602"/>
    <mergeCell ref="BF602:BJ602"/>
    <mergeCell ref="BK602:BO602"/>
    <mergeCell ref="BP600:BT600"/>
    <mergeCell ref="AV604:AW604"/>
    <mergeCell ref="AV610:AW610"/>
    <mergeCell ref="BA615:BE615"/>
    <mergeCell ref="AV605:AW605"/>
    <mergeCell ref="AR609:AS609"/>
    <mergeCell ref="AT609:AU609"/>
    <mergeCell ref="BP606:BT606"/>
    <mergeCell ref="BK604:BO604"/>
    <mergeCell ref="AV603:AW603"/>
    <mergeCell ref="AR607:AS607"/>
    <mergeCell ref="AR602:AS602"/>
    <mergeCell ref="BK607:BO607"/>
    <mergeCell ref="BA603:BE603"/>
    <mergeCell ref="BF603:BJ603"/>
    <mergeCell ref="BP601:BT601"/>
    <mergeCell ref="AT605:AU605"/>
    <mergeCell ref="AT603:AU603"/>
    <mergeCell ref="AX604:AY604"/>
    <mergeCell ref="BA601:BE601"/>
    <mergeCell ref="S625:U625"/>
    <mergeCell ref="AG624:AK624"/>
    <mergeCell ref="AG629:AK629"/>
    <mergeCell ref="V625:AA625"/>
    <mergeCell ref="BA616:BE616"/>
    <mergeCell ref="BA609:BE609"/>
    <mergeCell ref="BF609:BJ609"/>
    <mergeCell ref="BF608:BJ608"/>
    <mergeCell ref="BF601:BJ601"/>
    <mergeCell ref="BA610:BE610"/>
    <mergeCell ref="AV601:AW601"/>
    <mergeCell ref="AT601:AU601"/>
    <mergeCell ref="BA611:BE611"/>
    <mergeCell ref="AX612:AY612"/>
    <mergeCell ref="AR605:AS605"/>
    <mergeCell ref="V623:AA623"/>
    <mergeCell ref="P623:R623"/>
    <mergeCell ref="V626:AA626"/>
    <mergeCell ref="AB617:AF617"/>
    <mergeCell ref="AB618:AF618"/>
    <mergeCell ref="AG619:AK619"/>
    <mergeCell ref="AT608:AU608"/>
    <mergeCell ref="AT611:AU611"/>
    <mergeCell ref="AV611:AW611"/>
    <mergeCell ref="AT612:AU612"/>
    <mergeCell ref="AR603:AS603"/>
    <mergeCell ref="AX610:AY610"/>
    <mergeCell ref="AV608:AW608"/>
    <mergeCell ref="AT604:AU604"/>
    <mergeCell ref="AX603:AY603"/>
    <mergeCell ref="AR610:AS610"/>
    <mergeCell ref="AG618:AK618"/>
    <mergeCell ref="U788:X788"/>
    <mergeCell ref="K716:O716"/>
    <mergeCell ref="AD695:AH695"/>
    <mergeCell ref="G691:J691"/>
    <mergeCell ref="Y698:AC698"/>
    <mergeCell ref="AG671:AH671"/>
    <mergeCell ref="H678:R678"/>
    <mergeCell ref="N679:O679"/>
    <mergeCell ref="K699:O699"/>
    <mergeCell ref="Y696:AC696"/>
    <mergeCell ref="K710:O710"/>
    <mergeCell ref="U687:X690"/>
    <mergeCell ref="G676:R676"/>
    <mergeCell ref="K707:O707"/>
    <mergeCell ref="P707:T707"/>
    <mergeCell ref="Y703:AC703"/>
    <mergeCell ref="Y706:AC706"/>
    <mergeCell ref="K701:O701"/>
    <mergeCell ref="G701:J701"/>
    <mergeCell ref="AD700:AH700"/>
    <mergeCell ref="U711:X711"/>
    <mergeCell ref="AD701:AH701"/>
    <mergeCell ref="G716:J716"/>
    <mergeCell ref="Y738:AC738"/>
    <mergeCell ref="Y733:AC736"/>
    <mergeCell ref="K698:O698"/>
    <mergeCell ref="AD694:AH694"/>
    <mergeCell ref="AD696:AH696"/>
    <mergeCell ref="P698:T698"/>
    <mergeCell ref="J755:N755"/>
    <mergeCell ref="O755:S755"/>
    <mergeCell ref="T755:X755"/>
    <mergeCell ref="Y755:AC755"/>
    <mergeCell ref="B716:F716"/>
    <mergeCell ref="B714:F714"/>
    <mergeCell ref="BF593:BJ593"/>
    <mergeCell ref="BK593:BO593"/>
    <mergeCell ref="BA595:BE595"/>
    <mergeCell ref="BK594:BO594"/>
    <mergeCell ref="BP594:BT594"/>
    <mergeCell ref="AX594:AY594"/>
    <mergeCell ref="BF595:BJ595"/>
    <mergeCell ref="BF594:BJ594"/>
    <mergeCell ref="BA594:BE594"/>
    <mergeCell ref="BK595:BO595"/>
    <mergeCell ref="P697:T697"/>
    <mergeCell ref="P696:T696"/>
    <mergeCell ref="K692:O692"/>
    <mergeCell ref="K691:O691"/>
    <mergeCell ref="P691:T691"/>
    <mergeCell ref="G595:L595"/>
    <mergeCell ref="AR600:AS600"/>
    <mergeCell ref="AR601:AS601"/>
    <mergeCell ref="AR604:AS604"/>
    <mergeCell ref="G675:R675"/>
    <mergeCell ref="AB623:AF623"/>
    <mergeCell ref="C622:O622"/>
    <mergeCell ref="AB626:AF626"/>
    <mergeCell ref="AI637:AK637"/>
    <mergeCell ref="C626:O626"/>
    <mergeCell ref="Z636:AK636"/>
    <mergeCell ref="AG647:AH647"/>
    <mergeCell ref="AA662:AK662"/>
    <mergeCell ref="Z649:AK649"/>
    <mergeCell ref="BF587:BJ587"/>
    <mergeCell ref="BK587:BO587"/>
    <mergeCell ref="BK588:BO588"/>
    <mergeCell ref="AR590:AS590"/>
    <mergeCell ref="BU589:BY589"/>
    <mergeCell ref="BA589:BE589"/>
    <mergeCell ref="AR589:AS589"/>
    <mergeCell ref="G668:R668"/>
    <mergeCell ref="BP637:BT637"/>
    <mergeCell ref="BA628:BE628"/>
    <mergeCell ref="Z676:AK676"/>
    <mergeCell ref="B687:F690"/>
    <mergeCell ref="BF589:BJ589"/>
    <mergeCell ref="BK589:BO589"/>
    <mergeCell ref="BP590:BT590"/>
    <mergeCell ref="BP589:BT589"/>
    <mergeCell ref="AT589:AU589"/>
    <mergeCell ref="AV589:AW589"/>
    <mergeCell ref="AV591:AW591"/>
    <mergeCell ref="AX589:AY589"/>
    <mergeCell ref="BU591:BY591"/>
    <mergeCell ref="BU590:BY590"/>
    <mergeCell ref="BF592:BJ592"/>
    <mergeCell ref="BU592:BY592"/>
    <mergeCell ref="AV592:AW592"/>
    <mergeCell ref="BK592:BO592"/>
    <mergeCell ref="BA592:BE592"/>
    <mergeCell ref="BP592:BT592"/>
    <mergeCell ref="BA591:BE591"/>
    <mergeCell ref="BF591:BJ591"/>
    <mergeCell ref="AT610:AU610"/>
    <mergeCell ref="P614:R616"/>
    <mergeCell ref="BK586:BO586"/>
    <mergeCell ref="AR588:AS588"/>
    <mergeCell ref="AT588:AU588"/>
    <mergeCell ref="AV588:AW588"/>
    <mergeCell ref="AX588:AY588"/>
    <mergeCell ref="BA588:BE588"/>
    <mergeCell ref="BF588:BJ588"/>
    <mergeCell ref="BF586:BJ586"/>
    <mergeCell ref="BA586:BE586"/>
    <mergeCell ref="BK591:BO591"/>
    <mergeCell ref="C620:O620"/>
    <mergeCell ref="S618:U618"/>
    <mergeCell ref="B614:O616"/>
    <mergeCell ref="C617:O617"/>
    <mergeCell ref="S614:U616"/>
    <mergeCell ref="BK608:BO608"/>
    <mergeCell ref="AT593:AU593"/>
    <mergeCell ref="Z592:AK592"/>
    <mergeCell ref="AR592:AS592"/>
    <mergeCell ref="AR593:AS593"/>
    <mergeCell ref="AR598:AS598"/>
    <mergeCell ref="AV606:AW606"/>
    <mergeCell ref="AX606:AY606"/>
    <mergeCell ref="BA606:BE606"/>
    <mergeCell ref="BF606:BJ606"/>
    <mergeCell ref="BF610:BJ610"/>
    <mergeCell ref="AT596:AU596"/>
    <mergeCell ref="AR595:AS595"/>
    <mergeCell ref="AR594:AS594"/>
    <mergeCell ref="AV597:AW597"/>
    <mergeCell ref="AV598:AW598"/>
    <mergeCell ref="AX598:AY598"/>
    <mergeCell ref="AH522:AK522"/>
    <mergeCell ref="AH521:AK521"/>
    <mergeCell ref="AC513:AF513"/>
    <mergeCell ref="AC514:AF514"/>
    <mergeCell ref="AB619:AF619"/>
    <mergeCell ref="P603:R603"/>
    <mergeCell ref="AE548:AK548"/>
    <mergeCell ref="P548:W548"/>
    <mergeCell ref="Z562:AK562"/>
    <mergeCell ref="P563:R563"/>
    <mergeCell ref="B557:AD557"/>
    <mergeCell ref="Z578:AK578"/>
    <mergeCell ref="X556:AD556"/>
    <mergeCell ref="AG614:AK616"/>
    <mergeCell ref="AI603:AK603"/>
    <mergeCell ref="G571:L571"/>
    <mergeCell ref="Z595:AE595"/>
    <mergeCell ref="G587:L587"/>
    <mergeCell ref="P587:R587"/>
    <mergeCell ref="C548:O548"/>
    <mergeCell ref="X550:AD550"/>
    <mergeCell ref="Z591:AK591"/>
    <mergeCell ref="Z571:AE571"/>
    <mergeCell ref="AE554:AK554"/>
    <mergeCell ref="Z561:AK561"/>
    <mergeCell ref="AE557:AK557"/>
    <mergeCell ref="AE555:AK555"/>
    <mergeCell ref="G561:R561"/>
    <mergeCell ref="Z583:AK583"/>
    <mergeCell ref="Z576:AK576"/>
    <mergeCell ref="AH514:AK514"/>
    <mergeCell ref="AC523:AF523"/>
    <mergeCell ref="AH524:AK524"/>
    <mergeCell ref="AC516:AF516"/>
    <mergeCell ref="AC525:AF525"/>
    <mergeCell ref="AC520:AF520"/>
    <mergeCell ref="AH512:AK512"/>
    <mergeCell ref="AT590:AU590"/>
    <mergeCell ref="X551:AD551"/>
    <mergeCell ref="C552:O552"/>
    <mergeCell ref="P571:R571"/>
    <mergeCell ref="P551:W551"/>
    <mergeCell ref="B513:H535"/>
    <mergeCell ref="AH513:AK513"/>
    <mergeCell ref="AC527:AF527"/>
    <mergeCell ref="AH532:AK532"/>
    <mergeCell ref="X546:AD546"/>
    <mergeCell ref="P546:W546"/>
    <mergeCell ref="P547:W547"/>
    <mergeCell ref="AC532:AF532"/>
    <mergeCell ref="AC534:AF534"/>
    <mergeCell ref="AH533:AK533"/>
    <mergeCell ref="AC528:AF528"/>
    <mergeCell ref="AC524:AF524"/>
    <mergeCell ref="C547:O547"/>
    <mergeCell ref="C546:O546"/>
    <mergeCell ref="AH535:AK535"/>
    <mergeCell ref="AE547:AK547"/>
    <mergeCell ref="X549:AD549"/>
    <mergeCell ref="AH528:AK528"/>
    <mergeCell ref="AC526:AF526"/>
    <mergeCell ref="O513:AA513"/>
    <mergeCell ref="AH527:AK527"/>
    <mergeCell ref="AC531:AF531"/>
    <mergeCell ref="A537:AL538"/>
    <mergeCell ref="AH511:AK511"/>
    <mergeCell ref="AH507:AK507"/>
    <mergeCell ref="AE546:AK546"/>
    <mergeCell ref="B544:O544"/>
    <mergeCell ref="P544:W544"/>
    <mergeCell ref="B510:H512"/>
    <mergeCell ref="AC517:AF517"/>
    <mergeCell ref="X545:AD545"/>
    <mergeCell ref="P545:W545"/>
    <mergeCell ref="AE544:AK544"/>
    <mergeCell ref="AD478:AH478"/>
    <mergeCell ref="AD477:AH477"/>
    <mergeCell ref="Q487:AK487"/>
    <mergeCell ref="Q488:AK488"/>
    <mergeCell ref="AD483:AH483"/>
    <mergeCell ref="AD482:AH482"/>
    <mergeCell ref="T481:X481"/>
    <mergeCell ref="AD481:AH481"/>
    <mergeCell ref="AC512:AF512"/>
    <mergeCell ref="AC499:AF499"/>
    <mergeCell ref="AH517:AK517"/>
    <mergeCell ref="AD479:AH479"/>
    <mergeCell ref="AH499:AK499"/>
    <mergeCell ref="AH509:AK509"/>
    <mergeCell ref="AH502:AK502"/>
    <mergeCell ref="AC506:AF506"/>
    <mergeCell ref="AH505:AK505"/>
    <mergeCell ref="AH515:AK515"/>
    <mergeCell ref="Y481:AC481"/>
    <mergeCell ref="AH504:AK504"/>
    <mergeCell ref="AH506:AK506"/>
    <mergeCell ref="P552:W552"/>
    <mergeCell ref="P549:W549"/>
    <mergeCell ref="H564:R564"/>
    <mergeCell ref="G563:L563"/>
    <mergeCell ref="G562:R562"/>
    <mergeCell ref="G559:R559"/>
    <mergeCell ref="P555:W555"/>
    <mergeCell ref="C554:O554"/>
    <mergeCell ref="V628:AA628"/>
    <mergeCell ref="Z661:AE661"/>
    <mergeCell ref="Z645:AE645"/>
    <mergeCell ref="X548:AD548"/>
    <mergeCell ref="AH526:AK526"/>
    <mergeCell ref="O528:AA528"/>
    <mergeCell ref="P550:W550"/>
    <mergeCell ref="AH531:AK531"/>
    <mergeCell ref="G674:R674"/>
    <mergeCell ref="P556:W556"/>
    <mergeCell ref="X544:AD544"/>
    <mergeCell ref="AC529:AF529"/>
    <mergeCell ref="Z575:AK575"/>
    <mergeCell ref="AG565:AH565"/>
    <mergeCell ref="AE553:AK553"/>
    <mergeCell ref="AA572:AK572"/>
    <mergeCell ref="Z569:AK569"/>
    <mergeCell ref="Z579:AE579"/>
    <mergeCell ref="AA596:AK596"/>
    <mergeCell ref="G601:R601"/>
    <mergeCell ref="G602:R602"/>
    <mergeCell ref="V618:AA618"/>
    <mergeCell ref="AG620:AK620"/>
    <mergeCell ref="G592:R592"/>
    <mergeCell ref="X555:AD555"/>
    <mergeCell ref="AA564:AK564"/>
    <mergeCell ref="Z560:AK560"/>
    <mergeCell ref="P595:R595"/>
    <mergeCell ref="G594:R594"/>
    <mergeCell ref="G593:R593"/>
    <mergeCell ref="Z559:AK559"/>
    <mergeCell ref="P621:R621"/>
    <mergeCell ref="P628:R628"/>
    <mergeCell ref="Z637:AE637"/>
    <mergeCell ref="Z602:AK602"/>
    <mergeCell ref="P619:R619"/>
    <mergeCell ref="G584:R584"/>
    <mergeCell ref="Z601:AK601"/>
    <mergeCell ref="N565:O565"/>
    <mergeCell ref="G576:R576"/>
    <mergeCell ref="Z635:AK635"/>
    <mergeCell ref="AG573:AH573"/>
    <mergeCell ref="N573:O573"/>
    <mergeCell ref="N589:O589"/>
    <mergeCell ref="C618:O618"/>
    <mergeCell ref="G599:R599"/>
    <mergeCell ref="N597:O597"/>
    <mergeCell ref="V621:AA621"/>
    <mergeCell ref="AG627:AK627"/>
    <mergeCell ref="AG630:AK630"/>
    <mergeCell ref="B629:AF629"/>
    <mergeCell ref="AB614:AF616"/>
    <mergeCell ref="S617:U617"/>
    <mergeCell ref="C619:O619"/>
    <mergeCell ref="P618:R618"/>
    <mergeCell ref="C627:O627"/>
    <mergeCell ref="W452:Y452"/>
    <mergeCell ref="AE411:AF411"/>
    <mergeCell ref="Q415:R415"/>
    <mergeCell ref="AG434:AJ434"/>
    <mergeCell ref="AA338:AF338"/>
    <mergeCell ref="D426:AF426"/>
    <mergeCell ref="D431:AF431"/>
    <mergeCell ref="D427:AF427"/>
    <mergeCell ref="D428:AF428"/>
    <mergeCell ref="D429:AF429"/>
    <mergeCell ref="D430:AF430"/>
    <mergeCell ref="D425:AF425"/>
    <mergeCell ref="W454:Y454"/>
    <mergeCell ref="AD472:AH473"/>
    <mergeCell ref="W456:Y456"/>
    <mergeCell ref="W463:Y463"/>
    <mergeCell ref="AG440:AJ440"/>
    <mergeCell ref="AG441:AJ441"/>
    <mergeCell ref="T471:AH471"/>
    <mergeCell ref="D455:V455"/>
    <mergeCell ref="D452:V452"/>
    <mergeCell ref="P410:Q410"/>
    <mergeCell ref="H397:AJ398"/>
    <mergeCell ref="AG428:AJ428"/>
    <mergeCell ref="AG425:AJ425"/>
    <mergeCell ref="D433:AF433"/>
    <mergeCell ref="G568:R568"/>
    <mergeCell ref="C556:O556"/>
    <mergeCell ref="G560:R560"/>
    <mergeCell ref="AE549:AK549"/>
    <mergeCell ref="AD395:AE395"/>
    <mergeCell ref="S396:T396"/>
    <mergeCell ref="AE551:AK551"/>
    <mergeCell ref="Z563:AE563"/>
    <mergeCell ref="AE550:AK550"/>
    <mergeCell ref="AE552:AK552"/>
    <mergeCell ref="AI563:AK563"/>
    <mergeCell ref="A9:AL9"/>
    <mergeCell ref="D210:M210"/>
    <mergeCell ref="P210:U210"/>
    <mergeCell ref="W210:AB210"/>
    <mergeCell ref="A19:AL19"/>
    <mergeCell ref="O230:P230"/>
    <mergeCell ref="I192:AE192"/>
    <mergeCell ref="AG385:AJ385"/>
    <mergeCell ref="P411:Q411"/>
    <mergeCell ref="Q384:U384"/>
    <mergeCell ref="E407:AJ407"/>
    <mergeCell ref="D451:V451"/>
    <mergeCell ref="W451:Y451"/>
    <mergeCell ref="AD394:AE394"/>
    <mergeCell ref="AI387:AJ387"/>
    <mergeCell ref="AG435:AJ435"/>
    <mergeCell ref="M354:N354"/>
    <mergeCell ref="J183:K183"/>
    <mergeCell ref="M183:N183"/>
    <mergeCell ref="N184:R184"/>
    <mergeCell ref="E194:AE195"/>
    <mergeCell ref="AE222:AF222"/>
    <mergeCell ref="M244:R244"/>
    <mergeCell ref="M245:AE245"/>
    <mergeCell ref="M246:T246"/>
    <mergeCell ref="AC252:AE252"/>
    <mergeCell ref="AG432:AJ432"/>
    <mergeCell ref="H342:R342"/>
    <mergeCell ref="H337:R337"/>
    <mergeCell ref="H345:R345"/>
    <mergeCell ref="H347:M347"/>
    <mergeCell ref="A10:AL10"/>
    <mergeCell ref="H15:AJ15"/>
    <mergeCell ref="AF250:AK250"/>
    <mergeCell ref="M241:AE241"/>
    <mergeCell ref="AC242:AE242"/>
    <mergeCell ref="AI384:AJ384"/>
    <mergeCell ref="R394:S394"/>
    <mergeCell ref="M251:AE251"/>
    <mergeCell ref="W242:X242"/>
    <mergeCell ref="M247:AE247"/>
    <mergeCell ref="T196:AE196"/>
    <mergeCell ref="I196:P196"/>
    <mergeCell ref="E224:Z224"/>
    <mergeCell ref="T203:U203"/>
    <mergeCell ref="D218:P218"/>
    <mergeCell ref="D221:Z221"/>
    <mergeCell ref="AI201:AJ201"/>
    <mergeCell ref="N198:AE199"/>
    <mergeCell ref="D228:AI228"/>
    <mergeCell ref="T201:U201"/>
    <mergeCell ref="E405:G405"/>
    <mergeCell ref="AE410:AF410"/>
    <mergeCell ref="H336:R336"/>
    <mergeCell ref="R395:S395"/>
    <mergeCell ref="AF405:AH405"/>
    <mergeCell ref="D424:AF424"/>
    <mergeCell ref="AE416:AF416"/>
    <mergeCell ref="I405:K405"/>
    <mergeCell ref="H334:R334"/>
    <mergeCell ref="AH508:AK508"/>
    <mergeCell ref="T480:X480"/>
    <mergeCell ref="AD474:AH474"/>
    <mergeCell ref="W458:Y458"/>
    <mergeCell ref="Y479:AC479"/>
    <mergeCell ref="T479:X479"/>
    <mergeCell ref="Y476:AC476"/>
    <mergeCell ref="AD480:AH480"/>
    <mergeCell ref="AH500:AK500"/>
    <mergeCell ref="AH503:AK503"/>
    <mergeCell ref="Q492:AK492"/>
    <mergeCell ref="AH501:AK501"/>
    <mergeCell ref="Q493:AK493"/>
    <mergeCell ref="AC501:AF501"/>
    <mergeCell ref="AC498:AK498"/>
    <mergeCell ref="P346:R346"/>
    <mergeCell ref="D435:AF435"/>
    <mergeCell ref="H338:M338"/>
    <mergeCell ref="J383:U383"/>
    <mergeCell ref="P405:R405"/>
    <mergeCell ref="H346:M346"/>
    <mergeCell ref="D456:V456"/>
    <mergeCell ref="W453:Y453"/>
    <mergeCell ref="D462:V462"/>
    <mergeCell ref="AC508:AF508"/>
    <mergeCell ref="AC505:AF505"/>
    <mergeCell ref="AA337:AK337"/>
    <mergeCell ref="Z584:AK584"/>
    <mergeCell ref="AG589:AH589"/>
    <mergeCell ref="G577:R577"/>
    <mergeCell ref="X547:AD547"/>
    <mergeCell ref="X552:AD552"/>
    <mergeCell ref="A466:AL467"/>
    <mergeCell ref="Y474:AC474"/>
    <mergeCell ref="T476:X476"/>
    <mergeCell ref="Y475:AC475"/>
    <mergeCell ref="Y477:AC477"/>
    <mergeCell ref="Y480:AC480"/>
    <mergeCell ref="X553:AD553"/>
    <mergeCell ref="C551:O551"/>
    <mergeCell ref="P553:W553"/>
    <mergeCell ref="P554:W554"/>
    <mergeCell ref="C553:O553"/>
    <mergeCell ref="AD475:AH475"/>
    <mergeCell ref="T474:X474"/>
    <mergeCell ref="B502:H506"/>
    <mergeCell ref="O522:AA522"/>
    <mergeCell ref="AC535:AF535"/>
    <mergeCell ref="C545:O545"/>
    <mergeCell ref="AH510:AK510"/>
    <mergeCell ref="AC509:AF509"/>
    <mergeCell ref="AC507:AF507"/>
    <mergeCell ref="AC510:AF510"/>
    <mergeCell ref="AC502:AF502"/>
    <mergeCell ref="AC503:AF503"/>
    <mergeCell ref="Z568:AK568"/>
    <mergeCell ref="G569:R569"/>
    <mergeCell ref="G578:R578"/>
    <mergeCell ref="AC530:AF530"/>
    <mergeCell ref="AI571:AK571"/>
    <mergeCell ref="Z570:AK570"/>
    <mergeCell ref="Z586:AK586"/>
    <mergeCell ref="G600:R600"/>
    <mergeCell ref="P617:R617"/>
    <mergeCell ref="AB620:AF620"/>
    <mergeCell ref="C621:O621"/>
    <mergeCell ref="G579:L579"/>
    <mergeCell ref="P579:R579"/>
    <mergeCell ref="G575:R575"/>
    <mergeCell ref="G570:R570"/>
    <mergeCell ref="AG628:AK628"/>
    <mergeCell ref="Z634:AK634"/>
    <mergeCell ref="B631:AF631"/>
    <mergeCell ref="C628:O628"/>
    <mergeCell ref="G633:R633"/>
    <mergeCell ref="P627:R627"/>
    <mergeCell ref="AG631:AK631"/>
    <mergeCell ref="Z599:AK599"/>
    <mergeCell ref="Z577:AK577"/>
    <mergeCell ref="G603:L603"/>
    <mergeCell ref="G586:R586"/>
    <mergeCell ref="H596:R596"/>
    <mergeCell ref="H588:R588"/>
    <mergeCell ref="Z594:AK594"/>
    <mergeCell ref="N605:O605"/>
    <mergeCell ref="N581:O581"/>
    <mergeCell ref="AI579:AK579"/>
    <mergeCell ref="Z633:AK633"/>
    <mergeCell ref="AI595:AK595"/>
    <mergeCell ref="G635:R635"/>
    <mergeCell ref="G585:R585"/>
    <mergeCell ref="H580:R580"/>
    <mergeCell ref="G583:R583"/>
    <mergeCell ref="AB624:AF624"/>
    <mergeCell ref="S628:U628"/>
    <mergeCell ref="AG622:AK622"/>
    <mergeCell ref="G591:R591"/>
    <mergeCell ref="Z587:AE587"/>
    <mergeCell ref="AI587:AK587"/>
    <mergeCell ref="G634:R634"/>
    <mergeCell ref="G645:L645"/>
    <mergeCell ref="P645:R645"/>
    <mergeCell ref="S626:U626"/>
    <mergeCell ref="N647:O647"/>
    <mergeCell ref="S627:U627"/>
    <mergeCell ref="S623:U623"/>
    <mergeCell ref="AB628:AF628"/>
    <mergeCell ref="AB627:AF627"/>
    <mergeCell ref="AG581:AH581"/>
    <mergeCell ref="Z593:AK593"/>
    <mergeCell ref="AA588:AK588"/>
    <mergeCell ref="G641:R641"/>
    <mergeCell ref="V614:AA616"/>
    <mergeCell ref="S619:U619"/>
    <mergeCell ref="S624:U624"/>
    <mergeCell ref="AG626:AK626"/>
    <mergeCell ref="AB625:AF625"/>
    <mergeCell ref="S621:U621"/>
    <mergeCell ref="AG623:AK623"/>
    <mergeCell ref="P620:R620"/>
    <mergeCell ref="V617:AA617"/>
    <mergeCell ref="G653:L653"/>
    <mergeCell ref="AG597:AH597"/>
    <mergeCell ref="Z585:AK585"/>
    <mergeCell ref="Z665:AK665"/>
    <mergeCell ref="G657:R657"/>
    <mergeCell ref="G649:R649"/>
    <mergeCell ref="G636:R636"/>
    <mergeCell ref="AG655:AH655"/>
    <mergeCell ref="Z644:AK644"/>
    <mergeCell ref="P637:R637"/>
    <mergeCell ref="N671:O671"/>
    <mergeCell ref="Z643:AK643"/>
    <mergeCell ref="Z651:AK651"/>
    <mergeCell ref="AI653:AK653"/>
    <mergeCell ref="P653:R653"/>
    <mergeCell ref="Z650:AK650"/>
    <mergeCell ref="Z652:AK652"/>
    <mergeCell ref="G652:R652"/>
    <mergeCell ref="H654:R654"/>
    <mergeCell ref="H646:R646"/>
    <mergeCell ref="G644:R644"/>
    <mergeCell ref="G669:L669"/>
    <mergeCell ref="N639:O639"/>
    <mergeCell ref="H638:R638"/>
    <mergeCell ref="G642:R642"/>
    <mergeCell ref="G643:R643"/>
    <mergeCell ref="G637:L637"/>
    <mergeCell ref="G660:R660"/>
    <mergeCell ref="AA638:AK638"/>
    <mergeCell ref="G665:R665"/>
    <mergeCell ref="Z660:AK660"/>
    <mergeCell ref="N663:O663"/>
    <mergeCell ref="Z658:AK658"/>
    <mergeCell ref="G659:R659"/>
    <mergeCell ref="AG639:AH639"/>
    <mergeCell ref="P661:R661"/>
    <mergeCell ref="AA646:AK646"/>
    <mergeCell ref="AI687:AK690"/>
    <mergeCell ref="Z669:AE669"/>
    <mergeCell ref="G651:R651"/>
    <mergeCell ref="G658:R658"/>
    <mergeCell ref="G666:R666"/>
    <mergeCell ref="H662:R662"/>
    <mergeCell ref="Z642:AK642"/>
    <mergeCell ref="Z641:AK641"/>
    <mergeCell ref="Y687:AC690"/>
    <mergeCell ref="AI677:AK677"/>
    <mergeCell ref="AG679:AH679"/>
    <mergeCell ref="G687:J690"/>
    <mergeCell ref="AI645:AK645"/>
    <mergeCell ref="Z666:AK666"/>
    <mergeCell ref="AI661:AK661"/>
    <mergeCell ref="Z657:AK657"/>
    <mergeCell ref="Z653:AE653"/>
    <mergeCell ref="G650:R650"/>
    <mergeCell ref="Z659:AK659"/>
    <mergeCell ref="N655:O655"/>
    <mergeCell ref="Z674:AK674"/>
    <mergeCell ref="P677:R677"/>
    <mergeCell ref="H670:R670"/>
    <mergeCell ref="G667:R667"/>
    <mergeCell ref="Z673:AK673"/>
    <mergeCell ref="Z667:AK667"/>
    <mergeCell ref="G673:R673"/>
    <mergeCell ref="G661:L661"/>
    <mergeCell ref="AI669:AK669"/>
    <mergeCell ref="Z668:AK668"/>
    <mergeCell ref="Y701:AC701"/>
    <mergeCell ref="Y699:AC699"/>
    <mergeCell ref="P703:T703"/>
    <mergeCell ref="Y700:AC700"/>
    <mergeCell ref="K696:O696"/>
    <mergeCell ref="G697:J697"/>
    <mergeCell ref="P693:T693"/>
    <mergeCell ref="B695:F695"/>
    <mergeCell ref="B701:F701"/>
    <mergeCell ref="B699:F699"/>
    <mergeCell ref="B702:F702"/>
    <mergeCell ref="B691:F691"/>
    <mergeCell ref="G693:J693"/>
    <mergeCell ref="Y691:AC691"/>
    <mergeCell ref="B693:F693"/>
    <mergeCell ref="G692:J692"/>
    <mergeCell ref="P692:T692"/>
    <mergeCell ref="K693:O693"/>
    <mergeCell ref="B692:F692"/>
    <mergeCell ref="B694:F694"/>
    <mergeCell ref="K694:O694"/>
    <mergeCell ref="P694:T694"/>
    <mergeCell ref="Y694:AC694"/>
    <mergeCell ref="G695:J695"/>
    <mergeCell ref="G694:J694"/>
    <mergeCell ref="G702:J702"/>
    <mergeCell ref="P669:R669"/>
    <mergeCell ref="Z675:AK675"/>
    <mergeCell ref="AG663:AH663"/>
    <mergeCell ref="C790:H790"/>
    <mergeCell ref="Z778:AE778"/>
    <mergeCell ref="Z781:AE781"/>
    <mergeCell ref="B715:F715"/>
    <mergeCell ref="B713:F713"/>
    <mergeCell ref="O747:S750"/>
    <mergeCell ref="T747:X750"/>
    <mergeCell ref="Y747:AC750"/>
    <mergeCell ref="J743:K743"/>
    <mergeCell ref="G711:J711"/>
    <mergeCell ref="U710:X710"/>
    <mergeCell ref="G713:J713"/>
    <mergeCell ref="P713:T713"/>
    <mergeCell ref="K712:O712"/>
    <mergeCell ref="G715:J715"/>
    <mergeCell ref="G714:J714"/>
    <mergeCell ref="P715:T715"/>
    <mergeCell ref="P714:T714"/>
    <mergeCell ref="K713:O713"/>
    <mergeCell ref="P712:T712"/>
    <mergeCell ref="G712:J712"/>
    <mergeCell ref="G710:J710"/>
    <mergeCell ref="Y737:AC737"/>
    <mergeCell ref="Y711:AC711"/>
    <mergeCell ref="J739:N739"/>
    <mergeCell ref="O739:S739"/>
    <mergeCell ref="J740:N740"/>
    <mergeCell ref="O740:S740"/>
    <mergeCell ref="T740:X740"/>
    <mergeCell ref="Y740:AC740"/>
    <mergeCell ref="P716:T716"/>
    <mergeCell ref="B711:F711"/>
    <mergeCell ref="AQ895:AR895"/>
    <mergeCell ref="AO886:AP886"/>
    <mergeCell ref="I892:T892"/>
    <mergeCell ref="AA878:AF878"/>
    <mergeCell ref="Y764:AC764"/>
    <mergeCell ref="AC846:AH846"/>
    <mergeCell ref="Q788:T788"/>
    <mergeCell ref="W833:AC833"/>
    <mergeCell ref="M788:P788"/>
    <mergeCell ref="E846:AB846"/>
    <mergeCell ref="W831:AC831"/>
    <mergeCell ref="W827:AC827"/>
    <mergeCell ref="W828:AC828"/>
    <mergeCell ref="AC844:AH844"/>
    <mergeCell ref="W838:AC838"/>
    <mergeCell ref="AC849:AH849"/>
    <mergeCell ref="M839:V839"/>
    <mergeCell ref="AC848:AH848"/>
    <mergeCell ref="F873:T874"/>
    <mergeCell ref="AC845:AH845"/>
    <mergeCell ref="AB874:AE874"/>
    <mergeCell ref="Y786:AB787"/>
    <mergeCell ref="Z779:AE779"/>
    <mergeCell ref="W815:AC815"/>
    <mergeCell ref="W810:AC810"/>
    <mergeCell ref="AP858:AS858"/>
    <mergeCell ref="E853:AB853"/>
    <mergeCell ref="M837:V837"/>
    <mergeCell ref="AC854:AH854"/>
    <mergeCell ref="AG789:AJ789"/>
    <mergeCell ref="F794:L794"/>
    <mergeCell ref="C795:L795"/>
    <mergeCell ref="AO893:AP893"/>
    <mergeCell ref="AO891:AQ891"/>
    <mergeCell ref="AV859:AY859"/>
    <mergeCell ref="U872:Z874"/>
    <mergeCell ref="AP859:AS859"/>
    <mergeCell ref="C789:H789"/>
    <mergeCell ref="M789:P789"/>
    <mergeCell ref="Q789:T789"/>
    <mergeCell ref="U789:X789"/>
    <mergeCell ref="AC789:AF789"/>
    <mergeCell ref="Y789:AB789"/>
    <mergeCell ref="AA889:AF889"/>
    <mergeCell ref="I891:T891"/>
    <mergeCell ref="U885:Z885"/>
    <mergeCell ref="AA885:AF885"/>
    <mergeCell ref="AA888:AF888"/>
    <mergeCell ref="AA884:AF884"/>
    <mergeCell ref="AA887:AF887"/>
    <mergeCell ref="U884:Z884"/>
    <mergeCell ref="AC850:AH850"/>
    <mergeCell ref="AT866:AY866"/>
    <mergeCell ref="AC852:AH852"/>
    <mergeCell ref="U795:X795"/>
    <mergeCell ref="AG791:AJ791"/>
    <mergeCell ref="M794:P794"/>
    <mergeCell ref="U888:Z888"/>
    <mergeCell ref="AA886:AF886"/>
    <mergeCell ref="AN858:AO858"/>
    <mergeCell ref="Q791:T791"/>
    <mergeCell ref="AC847:AH847"/>
    <mergeCell ref="F872:T872"/>
    <mergeCell ref="AA892:AF892"/>
    <mergeCell ref="I890:T890"/>
    <mergeCell ref="AE902:AK902"/>
    <mergeCell ref="AE901:AK901"/>
    <mergeCell ref="AE898:AK898"/>
    <mergeCell ref="L898:S898"/>
    <mergeCell ref="U890:Z890"/>
    <mergeCell ref="U889:Z889"/>
    <mergeCell ref="AA883:AF883"/>
    <mergeCell ref="AE904:AK904"/>
    <mergeCell ref="AO884:AP884"/>
    <mergeCell ref="AT994:AY994"/>
    <mergeCell ref="X978:AC978"/>
    <mergeCell ref="D974:AC974"/>
    <mergeCell ref="B984:AK984"/>
    <mergeCell ref="B982:AK983"/>
    <mergeCell ref="AA966:AB966"/>
    <mergeCell ref="AA936:AB936"/>
    <mergeCell ref="AD952:AK955"/>
    <mergeCell ref="AD962:AK965"/>
    <mergeCell ref="AA956:AB956"/>
    <mergeCell ref="AA947:AB947"/>
    <mergeCell ref="AA949:AB949"/>
    <mergeCell ref="AD974:AK974"/>
    <mergeCell ref="AA969:AB969"/>
    <mergeCell ref="AD936:AK938"/>
    <mergeCell ref="AO885:AP885"/>
    <mergeCell ref="AO892:AP892"/>
    <mergeCell ref="AO887:AP887"/>
    <mergeCell ref="X977:AC977"/>
    <mergeCell ref="AA939:AB939"/>
    <mergeCell ref="AD966:AK968"/>
    <mergeCell ref="Z957:AC961"/>
    <mergeCell ref="AD956:AK961"/>
    <mergeCell ref="AD939:AK942"/>
    <mergeCell ref="U892:Z892"/>
    <mergeCell ref="L900:S900"/>
    <mergeCell ref="L899:S899"/>
    <mergeCell ref="U893:Z893"/>
    <mergeCell ref="L903:S903"/>
    <mergeCell ref="V932:AC932"/>
    <mergeCell ref="M910:S910"/>
    <mergeCell ref="M914:S914"/>
    <mergeCell ref="AA913:AG913"/>
    <mergeCell ref="M913:S913"/>
    <mergeCell ref="AD943:AK946"/>
    <mergeCell ref="AD969:AK973"/>
    <mergeCell ref="AA911:AG911"/>
    <mergeCell ref="AA915:AG915"/>
    <mergeCell ref="AA914:AG914"/>
    <mergeCell ref="AE903:AK903"/>
    <mergeCell ref="L905:S905"/>
    <mergeCell ref="L901:S901"/>
    <mergeCell ref="D947:Y947"/>
    <mergeCell ref="D949:Y949"/>
    <mergeCell ref="D950:Y951"/>
    <mergeCell ref="D953:Y955"/>
    <mergeCell ref="D952:Y952"/>
    <mergeCell ref="D956:Y957"/>
    <mergeCell ref="D958:Y960"/>
    <mergeCell ref="J961:Q961"/>
    <mergeCell ref="D963:Y965"/>
    <mergeCell ref="D962:Y962"/>
    <mergeCell ref="D967:Y968"/>
    <mergeCell ref="D966:Y966"/>
    <mergeCell ref="U887:Z887"/>
    <mergeCell ref="U879:Z879"/>
    <mergeCell ref="U880:Z880"/>
    <mergeCell ref="U883:Z883"/>
    <mergeCell ref="AD947:AK948"/>
    <mergeCell ref="U786:X787"/>
    <mergeCell ref="F918:L918"/>
    <mergeCell ref="AA335:AK335"/>
    <mergeCell ref="H344:R344"/>
    <mergeCell ref="H604:R604"/>
    <mergeCell ref="A607:AL608"/>
    <mergeCell ref="H572:R572"/>
    <mergeCell ref="C555:O555"/>
    <mergeCell ref="AA580:AK580"/>
    <mergeCell ref="D436:AF436"/>
    <mergeCell ref="W405:Y405"/>
    <mergeCell ref="AD375:AE375"/>
    <mergeCell ref="S375:T375"/>
    <mergeCell ref="AC368:AF368"/>
    <mergeCell ref="Q389:U389"/>
    <mergeCell ref="N371:AF372"/>
    <mergeCell ref="AC383:AJ383"/>
    <mergeCell ref="S387:U387"/>
    <mergeCell ref="I387:N387"/>
    <mergeCell ref="AE905:AK905"/>
    <mergeCell ref="AA910:AG910"/>
    <mergeCell ref="I893:T893"/>
    <mergeCell ref="N370:Q370"/>
    <mergeCell ref="D454:V454"/>
    <mergeCell ref="L902:S902"/>
    <mergeCell ref="D938:Y938"/>
    <mergeCell ref="AA891:AF891"/>
    <mergeCell ref="AA306:AF306"/>
    <mergeCell ref="AA319:AK319"/>
    <mergeCell ref="AA329:AK329"/>
    <mergeCell ref="N368:Q368"/>
    <mergeCell ref="Q385:U385"/>
    <mergeCell ref="D437:AJ438"/>
    <mergeCell ref="D423:AF423"/>
    <mergeCell ref="AG386:AJ386"/>
    <mergeCell ref="AG605:AH605"/>
    <mergeCell ref="Z603:AE603"/>
    <mergeCell ref="C550:O550"/>
    <mergeCell ref="N369:Q369"/>
    <mergeCell ref="J177:S177"/>
    <mergeCell ref="U178:V178"/>
    <mergeCell ref="U179:V179"/>
    <mergeCell ref="U181:V181"/>
    <mergeCell ref="I197:N197"/>
    <mergeCell ref="T197:AE197"/>
    <mergeCell ref="M357:N357"/>
    <mergeCell ref="V379:W379"/>
    <mergeCell ref="N376:P376"/>
    <mergeCell ref="AG378:AH378"/>
    <mergeCell ref="E366:AH367"/>
    <mergeCell ref="AC369:AF369"/>
    <mergeCell ref="P338:R338"/>
    <mergeCell ref="H339:M339"/>
    <mergeCell ref="A350:AL351"/>
    <mergeCell ref="AA348:AK348"/>
    <mergeCell ref="M356:N356"/>
    <mergeCell ref="AA343:AK343"/>
    <mergeCell ref="AA340:AK340"/>
    <mergeCell ref="AJ354:AK354"/>
    <mergeCell ref="W268:X268"/>
    <mergeCell ref="M264:T264"/>
    <mergeCell ref="AA312:AK312"/>
    <mergeCell ref="AA305:AK305"/>
    <mergeCell ref="M262:R262"/>
    <mergeCell ref="AA328:AK328"/>
    <mergeCell ref="H302:R302"/>
    <mergeCell ref="H299:M299"/>
    <mergeCell ref="H307:M307"/>
    <mergeCell ref="D277:H277"/>
    <mergeCell ref="T285:V285"/>
    <mergeCell ref="H303:R303"/>
    <mergeCell ref="H305:R305"/>
    <mergeCell ref="H318:R318"/>
    <mergeCell ref="J365:K365"/>
    <mergeCell ref="AA336:AK336"/>
    <mergeCell ref="AJ356:AK356"/>
    <mergeCell ref="Y363:Z363"/>
    <mergeCell ref="AI338:AK338"/>
    <mergeCell ref="AI346:AK346"/>
    <mergeCell ref="AA347:AF347"/>
    <mergeCell ref="H335:R335"/>
    <mergeCell ref="AJ355:AK355"/>
    <mergeCell ref="AA346:AF346"/>
    <mergeCell ref="H324:R324"/>
    <mergeCell ref="AB283:AD283"/>
    <mergeCell ref="L287:AD287"/>
    <mergeCell ref="H306:M306"/>
    <mergeCell ref="AA296:AK296"/>
    <mergeCell ref="H296:R296"/>
    <mergeCell ref="AA297:AK297"/>
    <mergeCell ref="AA302:AK302"/>
    <mergeCell ref="T200:U200"/>
    <mergeCell ref="M258:AE258"/>
    <mergeCell ref="AF258:AK258"/>
    <mergeCell ref="U254:W254"/>
    <mergeCell ref="M272:T272"/>
    <mergeCell ref="M254:R254"/>
    <mergeCell ref="M266:AE266"/>
    <mergeCell ref="AA256:AK256"/>
    <mergeCell ref="AA321:AK321"/>
    <mergeCell ref="AA323:AF323"/>
    <mergeCell ref="M269:AE269"/>
    <mergeCell ref="AA294:AK294"/>
    <mergeCell ref="H297:R297"/>
    <mergeCell ref="W260:X260"/>
    <mergeCell ref="AF266:AK266"/>
    <mergeCell ref="U244:W244"/>
    <mergeCell ref="M252:T252"/>
    <mergeCell ref="Z244:AE244"/>
    <mergeCell ref="M260:T260"/>
    <mergeCell ref="AA310:AK310"/>
    <mergeCell ref="AA316:AK316"/>
    <mergeCell ref="P306:R306"/>
    <mergeCell ref="AI306:AK306"/>
    <mergeCell ref="L282:AD282"/>
    <mergeCell ref="L283:S283"/>
    <mergeCell ref="AA300:AK300"/>
    <mergeCell ref="AA272:AK272"/>
    <mergeCell ref="H295:R295"/>
    <mergeCell ref="AA322:AF322"/>
    <mergeCell ref="H319:R319"/>
    <mergeCell ref="AI322:AK322"/>
    <mergeCell ref="AA320:AK320"/>
    <mergeCell ref="A11:AL11"/>
    <mergeCell ref="AC268:AE268"/>
    <mergeCell ref="C130:K130"/>
    <mergeCell ref="A12:AL13"/>
    <mergeCell ref="G128:H128"/>
    <mergeCell ref="M263:AE263"/>
    <mergeCell ref="M243:AE243"/>
    <mergeCell ref="AA246:AK246"/>
    <mergeCell ref="A20:AL20"/>
    <mergeCell ref="H17:AJ17"/>
    <mergeCell ref="M25:Q25"/>
    <mergeCell ref="M27:Q27"/>
    <mergeCell ref="M240:AK240"/>
    <mergeCell ref="P211:U211"/>
    <mergeCell ref="W211:AB211"/>
    <mergeCell ref="A173:AL174"/>
    <mergeCell ref="A236:AL237"/>
    <mergeCell ref="L128:N128"/>
    <mergeCell ref="X179:Y179"/>
    <mergeCell ref="T202:U202"/>
    <mergeCell ref="Z262:AE262"/>
    <mergeCell ref="M268:T268"/>
    <mergeCell ref="O168:AH168"/>
    <mergeCell ref="O165:R165"/>
    <mergeCell ref="O160:AH160"/>
    <mergeCell ref="W166:X166"/>
    <mergeCell ref="O164:X164"/>
    <mergeCell ref="O167:T167"/>
    <mergeCell ref="M255:AE255"/>
    <mergeCell ref="Y185:Z185"/>
    <mergeCell ref="W205:X205"/>
    <mergeCell ref="O33:P33"/>
    <mergeCell ref="O163:AH163"/>
    <mergeCell ref="O162:AH162"/>
    <mergeCell ref="O161:AH161"/>
    <mergeCell ref="Z270:AE270"/>
    <mergeCell ref="M256:T256"/>
    <mergeCell ref="D215:M215"/>
    <mergeCell ref="M250:AE250"/>
    <mergeCell ref="W252:X252"/>
    <mergeCell ref="M242:T242"/>
    <mergeCell ref="AA295:AK295"/>
    <mergeCell ref="H300:R300"/>
    <mergeCell ref="AI298:AK298"/>
    <mergeCell ref="H320:R320"/>
    <mergeCell ref="H321:R321"/>
    <mergeCell ref="H313:R313"/>
    <mergeCell ref="AA304:AK304"/>
    <mergeCell ref="H304:R304"/>
    <mergeCell ref="H308:R308"/>
    <mergeCell ref="P314:R314"/>
    <mergeCell ref="H314:M314"/>
    <mergeCell ref="AA308:AK308"/>
    <mergeCell ref="AA311:AK311"/>
    <mergeCell ref="AA318:AK318"/>
    <mergeCell ref="H316:R316"/>
    <mergeCell ref="T274:X274"/>
    <mergeCell ref="M253:AE253"/>
    <mergeCell ref="Z254:AE254"/>
    <mergeCell ref="O231:P231"/>
    <mergeCell ref="O232:P232"/>
    <mergeCell ref="H311:R311"/>
    <mergeCell ref="M259:AE259"/>
    <mergeCell ref="I191:AE191"/>
    <mergeCell ref="M822:V822"/>
    <mergeCell ref="M792:P792"/>
    <mergeCell ref="W824:AC824"/>
    <mergeCell ref="Y794:AB794"/>
    <mergeCell ref="W821:AC821"/>
    <mergeCell ref="AO888:AP888"/>
    <mergeCell ref="Z857:AE857"/>
    <mergeCell ref="AA875:AF875"/>
    <mergeCell ref="AC853:AH853"/>
    <mergeCell ref="W840:AC840"/>
    <mergeCell ref="AE900:AK900"/>
    <mergeCell ref="W822:AC822"/>
    <mergeCell ref="AG795:AJ795"/>
    <mergeCell ref="AG792:AJ792"/>
    <mergeCell ref="Y792:AB792"/>
    <mergeCell ref="J812:V812"/>
    <mergeCell ref="Y795:AB795"/>
    <mergeCell ref="AC792:AF792"/>
    <mergeCell ref="M832:V832"/>
    <mergeCell ref="Q795:T795"/>
    <mergeCell ref="AO895:AP895"/>
    <mergeCell ref="AO889:AP889"/>
    <mergeCell ref="AO890:AP890"/>
    <mergeCell ref="AA881:AF881"/>
    <mergeCell ref="AA890:AF890"/>
    <mergeCell ref="AE899:AK899"/>
    <mergeCell ref="U891:Z891"/>
    <mergeCell ref="U886:Z886"/>
    <mergeCell ref="Z859:AE859"/>
    <mergeCell ref="W832:AC832"/>
    <mergeCell ref="AC794:AF794"/>
    <mergeCell ref="W805:AC805"/>
    <mergeCell ref="M270:R270"/>
    <mergeCell ref="M267:AE267"/>
    <mergeCell ref="AA678:AK678"/>
    <mergeCell ref="AA670:AK670"/>
    <mergeCell ref="AI692:AK692"/>
    <mergeCell ref="AI693:AK693"/>
    <mergeCell ref="AA314:AF314"/>
    <mergeCell ref="AA307:AF307"/>
    <mergeCell ref="AI314:AK314"/>
    <mergeCell ref="AA313:AK313"/>
    <mergeCell ref="H323:M323"/>
    <mergeCell ref="H310:R310"/>
    <mergeCell ref="V283:W283"/>
    <mergeCell ref="H312:R312"/>
    <mergeCell ref="H326:R326"/>
    <mergeCell ref="J760:N760"/>
    <mergeCell ref="U698:X698"/>
    <mergeCell ref="AA298:AF298"/>
    <mergeCell ref="H327:R327"/>
    <mergeCell ref="AI696:AK696"/>
    <mergeCell ref="AI697:AK697"/>
    <mergeCell ref="H329:R329"/>
    <mergeCell ref="AA303:AK303"/>
    <mergeCell ref="P298:R298"/>
    <mergeCell ref="H322:M322"/>
    <mergeCell ref="O760:S760"/>
    <mergeCell ref="T760:X760"/>
    <mergeCell ref="Y760:AC760"/>
    <mergeCell ref="J747:N750"/>
    <mergeCell ref="Y705:AC705"/>
    <mergeCell ref="U712:X712"/>
    <mergeCell ref="U714:X714"/>
    <mergeCell ref="AC260:AE260"/>
    <mergeCell ref="M261:AE261"/>
    <mergeCell ref="AA299:AF299"/>
    <mergeCell ref="AA315:AF315"/>
    <mergeCell ref="L281:AJ281"/>
    <mergeCell ref="U262:W262"/>
    <mergeCell ref="BO803:BU803"/>
    <mergeCell ref="BA803:BB803"/>
    <mergeCell ref="U791:X791"/>
    <mergeCell ref="Y793:AB793"/>
    <mergeCell ref="Y791:AB791"/>
    <mergeCell ref="C793:H793"/>
    <mergeCell ref="M791:P791"/>
    <mergeCell ref="AG793:AJ793"/>
    <mergeCell ref="Q793:T793"/>
    <mergeCell ref="U792:X792"/>
    <mergeCell ref="W829:AC829"/>
    <mergeCell ref="AD698:AH698"/>
    <mergeCell ref="AI698:AK698"/>
    <mergeCell ref="Y756:AC756"/>
    <mergeCell ref="W826:AC826"/>
    <mergeCell ref="U790:X790"/>
    <mergeCell ref="AC795:AF795"/>
    <mergeCell ref="W823:AC823"/>
    <mergeCell ref="W812:AC812"/>
    <mergeCell ref="W814:AC814"/>
    <mergeCell ref="W820:AC820"/>
    <mergeCell ref="W806:AC806"/>
    <mergeCell ref="W816:AC816"/>
    <mergeCell ref="AD704:AH704"/>
    <mergeCell ref="AI706:AK706"/>
    <mergeCell ref="G706:J706"/>
    <mergeCell ref="C792:H792"/>
    <mergeCell ref="BP629:BT629"/>
    <mergeCell ref="Q794:T794"/>
    <mergeCell ref="AC791:AF791"/>
    <mergeCell ref="AC790:AF790"/>
    <mergeCell ref="J759:N759"/>
    <mergeCell ref="O759:S759"/>
    <mergeCell ref="AI694:AK694"/>
    <mergeCell ref="AD691:AH691"/>
    <mergeCell ref="AD692:AH692"/>
    <mergeCell ref="AD705:AH705"/>
    <mergeCell ref="G700:J700"/>
    <mergeCell ref="G699:J699"/>
    <mergeCell ref="U694:X694"/>
    <mergeCell ref="U695:X695"/>
    <mergeCell ref="G696:J696"/>
    <mergeCell ref="K705:O705"/>
    <mergeCell ref="G703:J703"/>
    <mergeCell ref="AI691:AK691"/>
    <mergeCell ref="AI702:AK702"/>
    <mergeCell ref="U697:X697"/>
    <mergeCell ref="P695:T695"/>
    <mergeCell ref="J751:N751"/>
    <mergeCell ref="T759:X759"/>
    <mergeCell ref="Y759:AC759"/>
    <mergeCell ref="AI703:AK703"/>
    <mergeCell ref="AI704:AK704"/>
    <mergeCell ref="AC786:AF787"/>
    <mergeCell ref="K709:O709"/>
    <mergeCell ref="G677:L677"/>
    <mergeCell ref="AD687:AH690"/>
    <mergeCell ref="P687:T690"/>
    <mergeCell ref="G707:J707"/>
    <mergeCell ref="G708:J708"/>
    <mergeCell ref="K708:O708"/>
    <mergeCell ref="G709:J709"/>
    <mergeCell ref="U691:X691"/>
    <mergeCell ref="U692:X692"/>
    <mergeCell ref="P702:T702"/>
    <mergeCell ref="P706:T706"/>
    <mergeCell ref="P700:T700"/>
    <mergeCell ref="P701:T701"/>
    <mergeCell ref="U704:X704"/>
    <mergeCell ref="K700:O700"/>
    <mergeCell ref="P705:T705"/>
    <mergeCell ref="K706:O706"/>
    <mergeCell ref="A682:AL683"/>
    <mergeCell ref="K687:O690"/>
    <mergeCell ref="U707:X707"/>
    <mergeCell ref="Y709:AC709"/>
    <mergeCell ref="B698:F698"/>
    <mergeCell ref="B704:F704"/>
    <mergeCell ref="Y704:AC704"/>
    <mergeCell ref="U696:X696"/>
    <mergeCell ref="Y692:AC692"/>
    <mergeCell ref="U693:X693"/>
    <mergeCell ref="Y697:AC697"/>
    <mergeCell ref="B700:F700"/>
    <mergeCell ref="B696:F696"/>
    <mergeCell ref="K695:O695"/>
    <mergeCell ref="K697:O697"/>
    <mergeCell ref="U700:X700"/>
    <mergeCell ref="B703:F703"/>
    <mergeCell ref="B697:F697"/>
    <mergeCell ref="AX597:AY597"/>
    <mergeCell ref="BA598:BE598"/>
    <mergeCell ref="BA599:BE599"/>
    <mergeCell ref="BF599:BJ599"/>
    <mergeCell ref="BK637:BO637"/>
    <mergeCell ref="BF619:BJ619"/>
    <mergeCell ref="BA625:BE625"/>
    <mergeCell ref="BF616:BJ616"/>
    <mergeCell ref="BK616:BO616"/>
    <mergeCell ref="BA619:BE619"/>
    <mergeCell ref="BF627:BJ627"/>
    <mergeCell ref="BF626:BJ626"/>
    <mergeCell ref="BK619:BO619"/>
    <mergeCell ref="BA630:BE630"/>
    <mergeCell ref="BF623:BJ623"/>
    <mergeCell ref="BF629:BJ629"/>
    <mergeCell ref="BK621:BO621"/>
    <mergeCell ref="BK628:BO628"/>
    <mergeCell ref="BK629:BO629"/>
    <mergeCell ref="BA629:BE629"/>
    <mergeCell ref="BA627:BE627"/>
    <mergeCell ref="BF617:BJ617"/>
    <mergeCell ref="BK624:BO624"/>
    <mergeCell ref="BA621:BE621"/>
    <mergeCell ref="BA622:BE622"/>
    <mergeCell ref="BF631:BJ631"/>
    <mergeCell ref="BF637:BJ637"/>
    <mergeCell ref="BA631:BE631"/>
    <mergeCell ref="BK631:BO631"/>
    <mergeCell ref="BF624:BJ624"/>
    <mergeCell ref="BK627:BO627"/>
    <mergeCell ref="BA623:BE623"/>
    <mergeCell ref="BZ615:CD615"/>
    <mergeCell ref="BK609:BO609"/>
    <mergeCell ref="BP609:BT609"/>
    <mergeCell ref="BA612:BE612"/>
    <mergeCell ref="AA604:AK604"/>
    <mergeCell ref="AX596:AY596"/>
    <mergeCell ref="BF600:BJ600"/>
    <mergeCell ref="Z600:AK600"/>
    <mergeCell ref="AT595:AU595"/>
    <mergeCell ref="BP627:BT627"/>
    <mergeCell ref="BP626:BT626"/>
    <mergeCell ref="BP625:BT625"/>
    <mergeCell ref="BP617:BT617"/>
    <mergeCell ref="BF611:BJ611"/>
    <mergeCell ref="BP611:BT611"/>
    <mergeCell ref="BP612:BT612"/>
    <mergeCell ref="AV599:AW599"/>
    <mergeCell ref="AX599:AY599"/>
    <mergeCell ref="AV595:AW595"/>
    <mergeCell ref="BK596:BO596"/>
    <mergeCell ref="BA596:BE596"/>
    <mergeCell ref="BP595:BT595"/>
    <mergeCell ref="BF596:BJ596"/>
    <mergeCell ref="BP596:BT596"/>
    <mergeCell ref="AR606:AS606"/>
    <mergeCell ref="AT606:AU606"/>
    <mergeCell ref="AG625:AK625"/>
    <mergeCell ref="V627:AA627"/>
    <mergeCell ref="BA604:BE604"/>
    <mergeCell ref="BF604:BJ604"/>
    <mergeCell ref="AR596:AS596"/>
    <mergeCell ref="BP597:BT597"/>
    <mergeCell ref="BK630:BO630"/>
    <mergeCell ref="BA618:BE618"/>
    <mergeCell ref="BP608:BT608"/>
    <mergeCell ref="BU608:BY608"/>
    <mergeCell ref="BA626:BE626"/>
    <mergeCell ref="BU625:BY625"/>
    <mergeCell ref="BU621:BY621"/>
    <mergeCell ref="BF622:BJ622"/>
    <mergeCell ref="BU619:BY619"/>
    <mergeCell ref="BK610:BO610"/>
    <mergeCell ref="BK622:BO622"/>
    <mergeCell ref="BF625:BJ625"/>
    <mergeCell ref="BF615:BJ615"/>
    <mergeCell ref="BK618:BO618"/>
    <mergeCell ref="BK625:BO625"/>
    <mergeCell ref="BP624:BT624"/>
    <mergeCell ref="BK626:BO626"/>
    <mergeCell ref="BP622:BT622"/>
    <mergeCell ref="BA617:BE617"/>
    <mergeCell ref="BA608:BE608"/>
    <mergeCell ref="BK615:BO615"/>
    <mergeCell ref="BP623:BT623"/>
    <mergeCell ref="BP621:BT621"/>
    <mergeCell ref="BP619:BT619"/>
    <mergeCell ref="BA624:BE624"/>
    <mergeCell ref="AX593:AY593"/>
    <mergeCell ref="AV593:AW593"/>
    <mergeCell ref="AX595:AY595"/>
    <mergeCell ref="BK598:BO598"/>
    <mergeCell ref="BZ611:CD611"/>
    <mergeCell ref="BP618:BT618"/>
    <mergeCell ref="BF621:BJ621"/>
    <mergeCell ref="BP615:BT615"/>
    <mergeCell ref="BK611:BO611"/>
    <mergeCell ref="BU617:BY617"/>
    <mergeCell ref="BU618:BY618"/>
    <mergeCell ref="BF618:BJ618"/>
    <mergeCell ref="BK617:BO617"/>
    <mergeCell ref="BZ617:CD617"/>
    <mergeCell ref="BZ618:CD618"/>
    <mergeCell ref="BU616:BY616"/>
    <mergeCell ref="BP593:BT593"/>
    <mergeCell ref="BK599:BO599"/>
    <mergeCell ref="BF598:BJ598"/>
    <mergeCell ref="BK600:BO600"/>
    <mergeCell ref="BU605:BY605"/>
    <mergeCell ref="BZ605:CD605"/>
    <mergeCell ref="BZ599:CD599"/>
    <mergeCell ref="BU600:BY600"/>
    <mergeCell ref="BZ593:CD593"/>
    <mergeCell ref="BU607:BY607"/>
    <mergeCell ref="BU604:BY604"/>
    <mergeCell ref="AV594:AW594"/>
    <mergeCell ref="AV596:AW596"/>
    <mergeCell ref="BA597:BE597"/>
    <mergeCell ref="BF597:BJ597"/>
    <mergeCell ref="BK597:BO597"/>
    <mergeCell ref="BU637:BY637"/>
    <mergeCell ref="BA637:BE637"/>
    <mergeCell ref="CJ600:CN600"/>
    <mergeCell ref="BU624:BY624"/>
    <mergeCell ref="BF628:BJ628"/>
    <mergeCell ref="BF630:BJ630"/>
    <mergeCell ref="BZ600:CD600"/>
    <mergeCell ref="BZ601:CD601"/>
    <mergeCell ref="BZ609:CD609"/>
    <mergeCell ref="BZ607:CD607"/>
    <mergeCell ref="BZ608:CD608"/>
    <mergeCell ref="BU622:BY622"/>
    <mergeCell ref="BU629:BY629"/>
    <mergeCell ref="CE603:CI603"/>
    <mergeCell ref="CE604:CI604"/>
    <mergeCell ref="BK603:BO603"/>
    <mergeCell ref="BU623:BY623"/>
    <mergeCell ref="BU627:BY627"/>
    <mergeCell ref="BU628:BY628"/>
    <mergeCell ref="BU626:BY626"/>
    <mergeCell ref="BK623:BO623"/>
    <mergeCell ref="BF612:BJ612"/>
    <mergeCell ref="BP610:BT610"/>
    <mergeCell ref="BU610:BY610"/>
    <mergeCell ref="BU609:BY609"/>
    <mergeCell ref="BU601:BY601"/>
    <mergeCell ref="CE605:CI605"/>
    <mergeCell ref="BZ610:CD610"/>
    <mergeCell ref="BP628:BT628"/>
    <mergeCell ref="CJ612:CN612"/>
    <mergeCell ref="BZ612:CD612"/>
    <mergeCell ref="BP631:BT631"/>
    <mergeCell ref="CJ605:CN605"/>
    <mergeCell ref="CJ606:CN606"/>
    <mergeCell ref="CJ604:CN604"/>
    <mergeCell ref="CJ603:CN603"/>
    <mergeCell ref="CJ602:CN602"/>
    <mergeCell ref="BZ626:CD626"/>
    <mergeCell ref="BZ624:CD624"/>
    <mergeCell ref="BZ625:CD625"/>
    <mergeCell ref="BZ622:CD622"/>
    <mergeCell ref="BZ623:CD623"/>
    <mergeCell ref="BZ621:CD621"/>
    <mergeCell ref="CE612:CI612"/>
    <mergeCell ref="BZ619:CD619"/>
    <mergeCell ref="BU631:BY631"/>
    <mergeCell ref="BU630:BY630"/>
    <mergeCell ref="CE598:CI598"/>
    <mergeCell ref="BP603:BT603"/>
    <mergeCell ref="BP598:BT598"/>
    <mergeCell ref="BU598:BY598"/>
    <mergeCell ref="BP616:BT616"/>
    <mergeCell ref="CE602:CI602"/>
    <mergeCell ref="BP602:BT602"/>
    <mergeCell ref="BU603:BY603"/>
    <mergeCell ref="BU612:BY612"/>
    <mergeCell ref="BZ606:CD606"/>
    <mergeCell ref="BU599:BY599"/>
    <mergeCell ref="BP599:BT599"/>
    <mergeCell ref="BZ616:CD616"/>
    <mergeCell ref="BU615:BY615"/>
    <mergeCell ref="BZ629:CD629"/>
    <mergeCell ref="BP630:BT630"/>
    <mergeCell ref="BZ627:CD627"/>
    <mergeCell ref="DD587:DH587"/>
    <mergeCell ref="CE586:CI586"/>
    <mergeCell ref="CJ586:CN586"/>
    <mergeCell ref="CY586:DC586"/>
    <mergeCell ref="CY590:DC590"/>
    <mergeCell ref="CO586:CS586"/>
    <mergeCell ref="CE589:CI589"/>
    <mergeCell ref="CJ589:CN589"/>
    <mergeCell ref="CO589:CS589"/>
    <mergeCell ref="CT590:CX590"/>
    <mergeCell ref="CE591:CI591"/>
    <mergeCell ref="CE593:CI593"/>
    <mergeCell ref="CJ593:CN593"/>
    <mergeCell ref="CO591:CS591"/>
    <mergeCell ref="CO593:CS593"/>
    <mergeCell ref="CJ591:CN591"/>
    <mergeCell ref="CO592:CS592"/>
    <mergeCell ref="DD586:DH586"/>
    <mergeCell ref="CE587:CI587"/>
    <mergeCell ref="CJ587:CN587"/>
    <mergeCell ref="CO587:CS587"/>
    <mergeCell ref="CT587:CX587"/>
    <mergeCell ref="CY587:DC587"/>
    <mergeCell ref="CE592:CI592"/>
    <mergeCell ref="DD593:DH593"/>
    <mergeCell ref="DD588:DH588"/>
    <mergeCell ref="DD589:DH589"/>
    <mergeCell ref="DD591:DH591"/>
    <mergeCell ref="DD590:DH590"/>
    <mergeCell ref="CY588:DC588"/>
    <mergeCell ref="CY591:DC591"/>
    <mergeCell ref="CY593:DC593"/>
    <mergeCell ref="CE595:CI595"/>
    <mergeCell ref="CJ595:CN595"/>
    <mergeCell ref="CO595:CS595"/>
    <mergeCell ref="CT595:CX595"/>
    <mergeCell ref="CY594:DC594"/>
    <mergeCell ref="CE594:CI594"/>
    <mergeCell ref="CJ594:CN594"/>
    <mergeCell ref="CO594:CS594"/>
    <mergeCell ref="CE588:CI588"/>
    <mergeCell ref="CT586:CX586"/>
    <mergeCell ref="BU588:BY588"/>
    <mergeCell ref="CE601:CI601"/>
    <mergeCell ref="CJ601:CN601"/>
    <mergeCell ref="CJ590:CN590"/>
    <mergeCell ref="CO590:CS590"/>
    <mergeCell ref="CE596:CI596"/>
    <mergeCell ref="CJ592:CN592"/>
    <mergeCell ref="CJ596:CN596"/>
    <mergeCell ref="BU596:BY596"/>
    <mergeCell ref="BU593:BY593"/>
    <mergeCell ref="BU595:BY595"/>
    <mergeCell ref="CT592:CX592"/>
    <mergeCell ref="CY592:DC592"/>
    <mergeCell ref="CT588:CX588"/>
    <mergeCell ref="CT589:CX589"/>
    <mergeCell ref="CT593:CX593"/>
    <mergeCell ref="CY595:DC595"/>
    <mergeCell ref="CT591:CX591"/>
    <mergeCell ref="CT594:CX594"/>
    <mergeCell ref="CJ588:CN588"/>
    <mergeCell ref="CO588:CS588"/>
    <mergeCell ref="CY589:DC589"/>
    <mergeCell ref="DD595:DH595"/>
    <mergeCell ref="DD594:DH594"/>
    <mergeCell ref="B489:P491"/>
    <mergeCell ref="Q490:R491"/>
    <mergeCell ref="S490:AK491"/>
    <mergeCell ref="DD611:DH611"/>
    <mergeCell ref="CJ610:CN610"/>
    <mergeCell ref="CE609:CI609"/>
    <mergeCell ref="CJ609:CN609"/>
    <mergeCell ref="CO609:CS609"/>
    <mergeCell ref="DD598:DH598"/>
    <mergeCell ref="CE597:CI597"/>
    <mergeCell ref="CJ597:CN597"/>
    <mergeCell ref="CO597:CS597"/>
    <mergeCell ref="CT597:CX597"/>
    <mergeCell ref="CE600:CI600"/>
    <mergeCell ref="CE599:CI599"/>
    <mergeCell ref="CY601:DC601"/>
    <mergeCell ref="DD601:DH601"/>
    <mergeCell ref="CY602:DC602"/>
    <mergeCell ref="CY596:DC596"/>
    <mergeCell ref="DD596:DH596"/>
    <mergeCell ref="CY597:DC597"/>
    <mergeCell ref="DD597:DH597"/>
    <mergeCell ref="CT596:CX596"/>
    <mergeCell ref="CJ599:CN599"/>
    <mergeCell ref="CO599:CS599"/>
    <mergeCell ref="CT599:CX599"/>
    <mergeCell ref="CO598:CS598"/>
    <mergeCell ref="CT598:CX598"/>
    <mergeCell ref="CY600:DC600"/>
    <mergeCell ref="CY598:DC598"/>
    <mergeCell ref="CY599:DC599"/>
    <mergeCell ref="CO600:CS600"/>
    <mergeCell ref="CY608:DC608"/>
    <mergeCell ref="CY607:DC607"/>
    <mergeCell ref="DD607:DH607"/>
    <mergeCell ref="DD606:DH606"/>
    <mergeCell ref="AG389:AJ389"/>
    <mergeCell ref="AG390:AJ390"/>
    <mergeCell ref="CT611:CX611"/>
    <mergeCell ref="CO610:CS610"/>
    <mergeCell ref="CT610:CX610"/>
    <mergeCell ref="CO611:CS611"/>
    <mergeCell ref="CJ611:CN611"/>
    <mergeCell ref="CE607:CI607"/>
    <mergeCell ref="CE611:CI611"/>
    <mergeCell ref="CE610:CI610"/>
    <mergeCell ref="DD602:DH602"/>
    <mergeCell ref="CT601:CX601"/>
    <mergeCell ref="CT602:CX602"/>
    <mergeCell ref="DD600:DH600"/>
    <mergeCell ref="DD599:DH599"/>
    <mergeCell ref="CY603:DC603"/>
    <mergeCell ref="DD603:DH603"/>
    <mergeCell ref="CO606:CS606"/>
    <mergeCell ref="CT606:CX606"/>
    <mergeCell ref="CT603:CX603"/>
    <mergeCell ref="CT605:CX605"/>
    <mergeCell ref="DD604:DH604"/>
    <mergeCell ref="CY605:DC605"/>
    <mergeCell ref="CO596:CS596"/>
    <mergeCell ref="CT600:CX600"/>
    <mergeCell ref="CJ598:CN598"/>
    <mergeCell ref="DD592:DH592"/>
    <mergeCell ref="CE590:CI590"/>
    <mergeCell ref="DD612:DH612"/>
    <mergeCell ref="AT594:AU594"/>
    <mergeCell ref="H298:M298"/>
    <mergeCell ref="P322:R322"/>
    <mergeCell ref="DD608:DH608"/>
    <mergeCell ref="DD609:DH609"/>
    <mergeCell ref="CO607:CS607"/>
    <mergeCell ref="CT607:CX607"/>
    <mergeCell ref="CY606:DC606"/>
    <mergeCell ref="CE606:CI606"/>
    <mergeCell ref="CE608:CI608"/>
    <mergeCell ref="CJ607:CN607"/>
    <mergeCell ref="CJ608:CN608"/>
    <mergeCell ref="CO608:CS608"/>
    <mergeCell ref="CT608:CX608"/>
    <mergeCell ref="CT609:CX609"/>
    <mergeCell ref="CY611:DC611"/>
    <mergeCell ref="CY609:DC609"/>
    <mergeCell ref="DD610:DH610"/>
    <mergeCell ref="N362:O362"/>
    <mergeCell ref="CY610:DC610"/>
    <mergeCell ref="CO612:CS612"/>
    <mergeCell ref="CT612:CX612"/>
    <mergeCell ref="CY612:DC612"/>
    <mergeCell ref="DD605:DH605"/>
    <mergeCell ref="CT604:CX604"/>
    <mergeCell ref="CO602:CS602"/>
    <mergeCell ref="CO605:CS605"/>
    <mergeCell ref="CO604:CS604"/>
    <mergeCell ref="CO603:CS603"/>
    <mergeCell ref="CY604:DC604"/>
    <mergeCell ref="CO601:CS601"/>
    <mergeCell ref="A1007:B1007"/>
    <mergeCell ref="A1015:B1015"/>
    <mergeCell ref="A1001:B1001"/>
    <mergeCell ref="V931:AC931"/>
    <mergeCell ref="AD934:AK934"/>
    <mergeCell ref="AD932:AK932"/>
    <mergeCell ref="AD929:AK929"/>
    <mergeCell ref="B931:K931"/>
    <mergeCell ref="D1015:AK1017"/>
    <mergeCell ref="Y285:AD285"/>
    <mergeCell ref="M836:V836"/>
    <mergeCell ref="W809:AC809"/>
    <mergeCell ref="W818:AC818"/>
    <mergeCell ref="W817:AC817"/>
    <mergeCell ref="M915:S915"/>
    <mergeCell ref="B932:K932"/>
    <mergeCell ref="B933:U933"/>
    <mergeCell ref="B929:K929"/>
    <mergeCell ref="L931:U931"/>
    <mergeCell ref="T915:Z915"/>
    <mergeCell ref="V928:AC928"/>
    <mergeCell ref="V930:AC930"/>
    <mergeCell ref="L929:U929"/>
    <mergeCell ref="M916:S916"/>
    <mergeCell ref="M912:S912"/>
    <mergeCell ref="L904:S904"/>
    <mergeCell ref="M911:S911"/>
    <mergeCell ref="AA916:AG916"/>
    <mergeCell ref="V927:AC927"/>
    <mergeCell ref="W917:AG917"/>
    <mergeCell ref="A1026:B1026"/>
    <mergeCell ref="A1022:B1022"/>
    <mergeCell ref="L928:U928"/>
    <mergeCell ref="B927:K927"/>
    <mergeCell ref="L932:U932"/>
    <mergeCell ref="A989:B989"/>
    <mergeCell ref="B934:AC934"/>
    <mergeCell ref="D979:AK981"/>
    <mergeCell ref="AD928:AK928"/>
    <mergeCell ref="A1018:B1018"/>
    <mergeCell ref="A985:AK985"/>
    <mergeCell ref="M835:V835"/>
    <mergeCell ref="W835:AC835"/>
    <mergeCell ref="V929:AC929"/>
    <mergeCell ref="B930:K930"/>
    <mergeCell ref="A922:AL923"/>
    <mergeCell ref="AD931:AK931"/>
    <mergeCell ref="AD949:AK951"/>
    <mergeCell ref="Z935:AC935"/>
    <mergeCell ref="AD933:AK933"/>
    <mergeCell ref="A995:B995"/>
    <mergeCell ref="AA952:AB952"/>
    <mergeCell ref="AA943:AB943"/>
    <mergeCell ref="AD930:AK930"/>
    <mergeCell ref="AA944:AB944"/>
    <mergeCell ref="AA962:AB962"/>
    <mergeCell ref="Z963:AC965"/>
    <mergeCell ref="V933:AC933"/>
    <mergeCell ref="AD927:AK927"/>
    <mergeCell ref="B928:K928"/>
    <mergeCell ref="L930:U930"/>
    <mergeCell ref="A1010:B1010"/>
    <mergeCell ref="T204:U204"/>
    <mergeCell ref="J761:N761"/>
    <mergeCell ref="O761:S761"/>
    <mergeCell ref="T761:X761"/>
    <mergeCell ref="Y693:AC693"/>
    <mergeCell ref="U878:Z878"/>
    <mergeCell ref="W839:AC839"/>
    <mergeCell ref="L927:U927"/>
    <mergeCell ref="M918:S918"/>
    <mergeCell ref="AA912:AG912"/>
    <mergeCell ref="Z860:AE860"/>
    <mergeCell ref="Z772:AE772"/>
    <mergeCell ref="Y763:AC763"/>
    <mergeCell ref="P779:Y779"/>
    <mergeCell ref="O917:P917"/>
    <mergeCell ref="AA918:AG918"/>
    <mergeCell ref="W836:AC836"/>
    <mergeCell ref="M838:V838"/>
    <mergeCell ref="AA893:AF893"/>
    <mergeCell ref="AD693:AH693"/>
    <mergeCell ref="O751:S751"/>
    <mergeCell ref="T751:X751"/>
    <mergeCell ref="Y751:AC751"/>
    <mergeCell ref="J752:N752"/>
    <mergeCell ref="O752:S752"/>
    <mergeCell ref="T752:X752"/>
    <mergeCell ref="Y752:AC752"/>
    <mergeCell ref="AD714:AH714"/>
    <mergeCell ref="AD715:AH715"/>
    <mergeCell ref="Y713:AC713"/>
    <mergeCell ref="AD697:AH697"/>
    <mergeCell ref="I393:AD393"/>
    <mergeCell ref="AA200:AC200"/>
    <mergeCell ref="D439:AJ439"/>
    <mergeCell ref="O166:T166"/>
    <mergeCell ref="H315:M315"/>
    <mergeCell ref="L286:AD286"/>
    <mergeCell ref="AA264:AK264"/>
    <mergeCell ref="L284:AD284"/>
    <mergeCell ref="X277:AC277"/>
    <mergeCell ref="H294:R294"/>
    <mergeCell ref="U270:W270"/>
    <mergeCell ref="A289:AL290"/>
    <mergeCell ref="L285:Q285"/>
    <mergeCell ref="M271:AE271"/>
    <mergeCell ref="T916:Z916"/>
    <mergeCell ref="S622:U622"/>
    <mergeCell ref="C624:O624"/>
    <mergeCell ref="P626:R626"/>
    <mergeCell ref="C625:O625"/>
    <mergeCell ref="P624:R624"/>
    <mergeCell ref="Z677:AE677"/>
    <mergeCell ref="V619:AA619"/>
    <mergeCell ref="B630:AF630"/>
    <mergeCell ref="V624:AA624"/>
    <mergeCell ref="U701:X701"/>
    <mergeCell ref="U703:X703"/>
    <mergeCell ref="Y702:AC702"/>
    <mergeCell ref="AI695:AK695"/>
    <mergeCell ref="Y695:AC695"/>
    <mergeCell ref="AD699:AH699"/>
    <mergeCell ref="U708:X708"/>
    <mergeCell ref="P704:T704"/>
    <mergeCell ref="Y741:AC741"/>
  </mergeCells>
  <phoneticPr fontId="0" type="noConversion"/>
  <conditionalFormatting sqref="Z963:AC965 Z957">
    <cfRule type="cellIs" dxfId="155" priority="2" stopIfTrue="1" operator="equal">
      <formula>"Please Enter Amount:"</formula>
    </cfRule>
  </conditionalFormatting>
  <conditionalFormatting sqref="B984 B982">
    <cfRule type="cellIs" dxfId="154" priority="3" stopIfTrue="1" operator="equal">
      <formula>#N/A</formula>
    </cfRule>
  </conditionalFormatting>
  <conditionalFormatting sqref="AD956">
    <cfRule type="cellIs" dxfId="153" priority="4" stopIfTrue="1" operator="greaterThan">
      <formula>$AD$934*0.15</formula>
    </cfRule>
  </conditionalFormatting>
  <conditionalFormatting sqref="AG427:AJ427">
    <cfRule type="expression" dxfId="152" priority="5" stopIfTrue="1">
      <formula>"iserror(d31)"</formula>
    </cfRule>
  </conditionalFormatting>
  <dataValidations xWindow="329" yWindow="269" count="38">
    <dataValidation type="list" allowBlank="1" showInputMessage="1" showErrorMessage="1" sqref="S396:T396 A1022:B1022 A1007:B1007 AE411:AF411 AE415:AF415 M354:N357 A1026:B1026 A1018:B1018 A989:B989 A995:B995 A1001:B1001 A1010:B1010 A1015:B1015 R394:S395" xr:uid="{00000000-0002-0000-0300-000000000000}">
      <formula1>"N/A, Yes"</formula1>
    </dataValidation>
    <dataValidation type="list" allowBlank="1" showInputMessage="1" showErrorMessage="1" sqref="O917 AG671 N671 AG655 N655 N639 AG639 AG605 N605 AG589 N589 N573 AG573 AG565 N565 AG581 N581 N597 AG597 N647 AG647 N663 AG663 N679 AG679 U181 Y185 AI201 W205 T200:T204 Y218" xr:uid="{00000000-0002-0000-0300-000001000000}">
      <formula1>"Yes, No"</formula1>
    </dataValidation>
    <dataValidation type="list" allowBlank="1" showInputMessage="1" showErrorMessage="1" sqref="AA949:AB949 AA962:AB962 AA952:AB952 AA943:AB943 AA947:AB947 AA936:AB936 AA956:AB956 Q490 AA969:AB969 AA939:AB939 AA966:AB966" xr:uid="{00000000-0002-0000-0300-000002000000}">
      <formula1>"Yes,No"</formula1>
    </dataValidation>
    <dataValidation type="list" allowBlank="1" showInputMessage="1" showErrorMessage="1" sqref="J961" xr:uid="{00000000-0002-0000-0300-000003000000}">
      <formula1>"N/A,Seismic Upgrading, Environmental Mitigation"</formula1>
    </dataValidation>
    <dataValidation type="list" allowBlank="1" showInputMessage="1" showErrorMessage="1" sqref="J751:N760 C704:F715 B691:B715 J737:N740" xr:uid="{00000000-0002-0000-0300-000004000000}">
      <formula1>$AM$585:$AM$591</formula1>
    </dataValidation>
    <dataValidation type="decimal" allowBlank="1" showInputMessage="1" showErrorMessage="1" error="example: enter 30 for 30%, hit cancel and try again._x000a_" sqref="AD691:AD715" xr:uid="{00000000-0002-0000-0300-000005000000}">
      <formula1>0</formula1>
      <formula2>1</formula2>
    </dataValidation>
    <dataValidation type="list" showInputMessage="1" showErrorMessage="1" sqref="J743:K743" xr:uid="{00000000-0002-0000-0300-000006000000}">
      <formula1>"No,Yes"</formula1>
    </dataValidation>
    <dataValidation type="list" allowBlank="1" showInputMessage="1" showErrorMessage="1" sqref="V617:AA628" xr:uid="{00000000-0002-0000-0300-000007000000}">
      <formula1>$AM$534:$AM$536</formula1>
    </dataValidation>
    <dataValidation type="list" showInputMessage="1" showErrorMessage="1" sqref="Z279:AD279" xr:uid="{00000000-0002-0000-0300-000008000000}">
      <formula1>"Nonprofit, For-Profit, N/A"</formula1>
    </dataValidation>
    <dataValidation type="list" showInputMessage="1" showErrorMessage="1" sqref="AC500:AF535" xr:uid="{00000000-0002-0000-0300-000009000000}">
      <formula1>"N/A,1,2,3,4,5,6,7,8,9,10,11,12"</formula1>
    </dataValidation>
    <dataValidation type="list" allowBlank="1" showInputMessage="1" showErrorMessage="1" sqref="Z418:AA418 AI384:AJ384 Q415:R415 AI387:AJ387" xr:uid="{00000000-0002-0000-0300-00000A000000}">
      <formula1>"No, Yes"</formula1>
    </dataValidation>
    <dataValidation type="list" showInputMessage="1" showErrorMessage="1" sqref="Z420:AA420 AE420" xr:uid="{00000000-0002-0000-0300-00000B000000}">
      <formula1>$BE$365:$BE$367</formula1>
    </dataValidation>
    <dataValidation type="list" allowBlank="1" showInputMessage="1" showErrorMessage="1" sqref="AJ354:AK356 AE416:AF416 J365:K365 Y363:Z363 N362:O362 O33:P33" xr:uid="{00000000-0002-0000-0300-00000C000000}">
      <formula1>"N/A, Yes, No"</formula1>
    </dataValidation>
    <dataValidation type="list" allowBlank="1" showInputMessage="1" showErrorMessage="1" sqref="U875:U893" xr:uid="{00000000-0002-0000-0300-00000D000000}">
      <formula1>"Yes, No,N/A"</formula1>
    </dataValidation>
    <dataValidation type="list" showInputMessage="1" showErrorMessage="1" sqref="J177:S177" xr:uid="{00000000-0002-0000-0300-00000E000000}">
      <formula1>"Preliminary Reservation, Subsidy Layering, Readiness, Placed in Service, Re-Application"</formula1>
    </dataValidation>
    <dataValidation type="list" showInputMessage="1" showErrorMessage="1" sqref="D215:M215" xr:uid="{00000000-0002-0000-0300-00000F000000}">
      <formula1>"(select one),20%/50%, 40%/60%, 40%/60% Average Income"</formula1>
    </dataValidation>
    <dataValidation showInputMessage="1" showErrorMessage="1" sqref="W275" xr:uid="{00000000-0002-0000-0300-000010000000}"/>
    <dataValidation type="list" allowBlank="1" showInputMessage="1" showErrorMessage="1" sqref="D277:H277" xr:uid="{00000000-0002-0000-0300-000011000000}">
      <formula1>$AN$265:$AN$267</formula1>
    </dataValidation>
    <dataValidation type="list" allowBlank="1" showInputMessage="1" showErrorMessage="1" sqref="BA803:BB803" xr:uid="{00000000-0002-0000-0300-000012000000}">
      <formula1>$BA$581:$BA$582</formula1>
    </dataValidation>
    <dataValidation type="list" allowBlank="1" showInputMessage="1" showErrorMessage="1" sqref="M246:T246" xr:uid="{00000000-0002-0000-0300-000013000000}">
      <formula1>$AP$236:$AP$244</formula1>
    </dataValidation>
    <dataValidation type="list" allowBlank="1" showInputMessage="1" showErrorMessage="1" sqref="M264:T264 M256:T256" xr:uid="{00000000-0002-0000-0300-000014000000}">
      <formula1>"(select one),Nonprofit, For Profit"</formula1>
    </dataValidation>
    <dataValidation type="list" showInputMessage="1" showErrorMessage="1" sqref="U178:V178" xr:uid="{00000000-0002-0000-0300-000015000000}">
      <formula1>$AW$175:$AW$177</formula1>
    </dataValidation>
    <dataValidation type="list" allowBlank="1" showInputMessage="1" showErrorMessage="1" sqref="T196:AE196" xr:uid="{00000000-0002-0000-0300-000016000000}">
      <formula1>$BG$176:$BG$234</formula1>
    </dataValidation>
    <dataValidation type="list" allowBlank="1" showInputMessage="1" showErrorMessage="1" sqref="P889:T889" xr:uid="{00000000-0002-0000-0300-000017000000}">
      <formula1>"No,Yes"</formula1>
    </dataValidation>
    <dataValidation type="list" showInputMessage="1" showErrorMessage="1" sqref="M272:T272" xr:uid="{00000000-0002-0000-0300-000018000000}">
      <formula1>"(select one),Nonprofit, For Profit"</formula1>
    </dataValidation>
    <dataValidation type="list" allowBlank="1" showInputMessage="1" showErrorMessage="1" sqref="M915:S915" xr:uid="{00000000-0002-0000-0300-000019000000}">
      <formula1>"(select one),Project-based vouchers (PBVs),Project-based contract (PBC),RAD PBVs, RAD PBC"</formula1>
    </dataValidation>
    <dataValidation type="whole" allowBlank="1" showInputMessage="1" showErrorMessage="1" error="Please enter a number" sqref="AH206:AI207 O230:P232" xr:uid="{00000000-0002-0000-0300-00001A000000}">
      <formula1>0</formula1>
      <formula2>999</formula2>
    </dataValidation>
    <dataValidation type="list" allowBlank="1" showInputMessage="1" showErrorMessage="1" sqref="M912:S912" xr:uid="{00000000-0002-0000-0300-00001B000000}">
      <formula1>"N/A,IRP,Decoupled IRP"</formula1>
    </dataValidation>
    <dataValidation type="list" allowBlank="1" showInputMessage="1" showErrorMessage="1" sqref="AF250:AK250 AF258:AK258 AF266:AK266" xr:uid="{00000000-0002-0000-0300-00001C000000}">
      <formula1>"(select one),Managing GP,Administrative GP"</formula1>
    </dataValidation>
    <dataValidation type="list" allowBlank="1" showInputMessage="1" showErrorMessage="1" sqref="AG377:AH378 V379:W380 AF718:AH718" xr:uid="{00000000-0002-0000-0300-00001D000000}">
      <formula1>"N/A,Yes,No"</formula1>
    </dataValidation>
    <dataValidation type="whole" operator="greaterThanOrEqual" allowBlank="1" showInputMessage="1" showErrorMessage="1" sqref="Z776:AE776 AG389:AJ389" xr:uid="{00000000-0002-0000-0300-00001E000000}">
      <formula1>0</formula1>
    </dataValidation>
    <dataValidation type="list" showInputMessage="1" showErrorMessage="1" sqref="D228:AI228" xr:uid="{00000000-0002-0000-0300-00001F000000}">
      <formula1>$AP$222:$AP$234</formula1>
    </dataValidation>
    <dataValidation type="list" allowBlank="1" showInputMessage="1" showErrorMessage="1" sqref="E224:Z224" xr:uid="{00000000-0002-0000-0300-000020000000}">
      <formula1>$AP$216:$AP$220</formula1>
    </dataValidation>
    <dataValidation type="list" allowBlank="1" showInputMessage="1" showErrorMessage="1" sqref="D218:P218" xr:uid="{00000000-0002-0000-0300-000021000000}">
      <formula1>$AP$198:$AP$208</formula1>
    </dataValidation>
    <dataValidation type="whole" allowBlank="1" showInputMessage="1" showErrorMessage="1" sqref="AG390:AJ390" xr:uid="{00000000-0002-0000-0300-000022000000}">
      <formula1>0</formula1>
      <formula2>AG389</formula2>
    </dataValidation>
    <dataValidation type="list" allowBlank="1" showInputMessage="1" showErrorMessage="1" sqref="I393:AD393" xr:uid="{00000000-0002-0000-0300-000023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00:S900 AE900:AK900" xr:uid="{00000000-0002-0000-0300-000024000000}">
      <formula1>"(select one),Project-based vouchers (PBVs),Project-based contract (PBC),RAD conversion - PBVs, RAD conversion - PBC"</formula1>
    </dataValidation>
    <dataValidation type="list" showInputMessage="1" showErrorMessage="1" sqref="D221:Z221" xr:uid="{00000000-0002-0000-0300-000025000000}">
      <formula1>$AP$210:$AP$215</formula1>
    </dataValidation>
  </dataValidations>
  <hyperlinks>
    <hyperlink ref="U234" r:id="rId2" xr:uid="{00000000-0004-0000-0300-000000000000}"/>
    <hyperlink ref="D171" r:id="rId3" display="http://www.treasurer.ca.gov/ctcac/2019/lra/contact.pdf" xr:uid="{00000000-0004-0000-0300-000001000000}"/>
    <hyperlink ref="D171:Y171" r:id="rId4" display="https://www.treasurer.ca.gov/ctcac/2018/lra/contact.pdf" xr:uid="{00000000-0004-0000-0300-000002000000}"/>
  </hyperlinks>
  <printOptions horizontalCentered="1"/>
  <pageMargins left="0.5" right="0.5" top="1" bottom="1" header="0.5" footer="0.5"/>
  <pageSetup scale="79" fitToHeight="26" orientation="portrait" useFirstPageNumber="1" r:id="rId5"/>
  <headerFooter alignWithMargins="0">
    <oddFooter xml:space="preserve">&amp;L&amp;8
&amp;C&amp;P&amp;R&amp;8&amp;A </oddFooter>
  </headerFooter>
  <rowBreaks count="19" manualBreakCount="19">
    <brk id="61" max="16383" man="1"/>
    <brk id="158" max="16383" man="1"/>
    <brk id="172" max="16383" man="1"/>
    <brk id="229" max="16383" man="1"/>
    <brk id="288" max="16383" man="1"/>
    <brk id="349" max="16383" man="1"/>
    <brk id="408" max="16383" man="1"/>
    <brk id="465" max="16383" man="1"/>
    <brk id="495" max="16383" man="1"/>
    <brk id="536" max="16383" man="1"/>
    <brk id="598" max="16383" man="1"/>
    <brk id="606" max="16383" man="1"/>
    <brk id="664" max="16383" man="1"/>
    <brk id="681" max="16383" man="1"/>
    <brk id="744" max="16383" man="1"/>
    <brk id="802" max="16383" man="1"/>
    <brk id="865" max="16383" man="1"/>
    <brk id="921" max="16383" man="1"/>
    <brk id="975" max="16383"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2"/>
  <sheetViews>
    <sheetView showGridLines="0" showZeros="0" topLeftCell="A68" zoomScaleNormal="100" zoomScaleSheetLayoutView="100" workbookViewId="0">
      <selection activeCell="C97" sqref="C97:S98"/>
    </sheetView>
  </sheetViews>
  <sheetFormatPr defaultColWidth="0" defaultRowHeight="12" zeroHeight="1"/>
  <cols>
    <col min="1" max="1" width="32.5703125" style="801" customWidth="1"/>
    <col min="2" max="12" width="12.140625" style="799" customWidth="1"/>
    <col min="13" max="17" width="11.42578125" style="799" customWidth="1"/>
    <col min="18" max="18" width="12.5703125" style="799" customWidth="1"/>
    <col min="19" max="20" width="12.140625" style="799" customWidth="1"/>
    <col min="21" max="21" width="0.42578125" style="800" hidden="1" customWidth="1"/>
    <col min="22" max="16384" width="8.85546875" style="799" hidden="1"/>
  </cols>
  <sheetData>
    <row r="1" spans="1:21" s="326" customFormat="1" ht="13.5">
      <c r="A1" s="417" t="s">
        <v>146</v>
      </c>
      <c r="B1" s="370"/>
      <c r="C1" s="370"/>
      <c r="D1" s="370"/>
      <c r="E1" s="371"/>
      <c r="F1" s="2088" t="s">
        <v>202</v>
      </c>
      <c r="G1" s="2089"/>
      <c r="H1" s="2089"/>
      <c r="I1" s="2089"/>
      <c r="J1" s="2089"/>
      <c r="K1" s="2089"/>
      <c r="L1" s="2089"/>
      <c r="M1" s="2089"/>
      <c r="N1" s="2089"/>
      <c r="O1" s="2089"/>
      <c r="P1" s="2089"/>
      <c r="Q1" s="2089"/>
      <c r="R1" s="2090"/>
      <c r="S1" s="328"/>
      <c r="T1" s="327"/>
      <c r="U1" s="329"/>
    </row>
    <row r="2" spans="1:21" s="380" customFormat="1" ht="60" customHeight="1">
      <c r="A2" s="379"/>
      <c r="B2" s="380" t="s">
        <v>884</v>
      </c>
      <c r="C2" s="380" t="s">
        <v>572</v>
      </c>
      <c r="D2" s="450" t="s">
        <v>571</v>
      </c>
      <c r="E2" s="380" t="s">
        <v>885</v>
      </c>
      <c r="F2" s="381" t="str">
        <f>Application!B617&amp;Application!C617</f>
        <v>1)Pacific Western Bank - Permanent Loan</v>
      </c>
      <c r="G2" s="381" t="str">
        <f>Application!B618&amp;Application!C618</f>
        <v>2)HOMEFED OTAY LAND II, LLC - Seller Carryback Loan</v>
      </c>
      <c r="H2" s="381" t="str">
        <f>Application!B619&amp;Application!C619</f>
        <v>3)Deferred Developer Fee</v>
      </c>
      <c r="I2" s="381" t="str">
        <f>Application!B620&amp;Application!C620</f>
        <v>4)</v>
      </c>
      <c r="J2" s="381" t="str">
        <f>Application!B621&amp;Application!C621</f>
        <v>5)</v>
      </c>
      <c r="K2" s="381" t="str">
        <f>Application!B622&amp;Application!C622</f>
        <v>6)</v>
      </c>
      <c r="L2" s="381" t="str">
        <f>Application!B623&amp;Application!C623</f>
        <v>7)</v>
      </c>
      <c r="M2" s="381" t="str">
        <f>Application!B624&amp;Application!C624</f>
        <v>8)</v>
      </c>
      <c r="N2" s="381" t="str">
        <f>Application!B625&amp;Application!C625</f>
        <v>9)</v>
      </c>
      <c r="O2" s="381" t="str">
        <f>Application!B626&amp;Application!C626</f>
        <v>10)</v>
      </c>
      <c r="P2" s="381" t="str">
        <f>Application!B627&amp;Application!C627</f>
        <v>11)</v>
      </c>
      <c r="Q2" s="381" t="str">
        <f>Application!B628&amp;Application!C628</f>
        <v>12)</v>
      </c>
      <c r="R2" s="450" t="s">
        <v>607</v>
      </c>
      <c r="S2" s="380" t="s">
        <v>302</v>
      </c>
      <c r="T2" s="380" t="s">
        <v>886</v>
      </c>
      <c r="U2" s="382"/>
    </row>
    <row r="3" spans="1:21" s="386" customFormat="1">
      <c r="A3" s="383" t="s">
        <v>386</v>
      </c>
      <c r="B3" s="384"/>
      <c r="C3" s="384"/>
      <c r="D3" s="384"/>
      <c r="E3" s="384"/>
      <c r="F3" s="384"/>
      <c r="G3" s="384"/>
      <c r="H3" s="384"/>
      <c r="I3" s="384"/>
      <c r="J3" s="384"/>
      <c r="K3" s="384"/>
      <c r="L3" s="384"/>
      <c r="M3" s="384"/>
      <c r="N3" s="384"/>
      <c r="O3" s="384"/>
      <c r="P3" s="384"/>
      <c r="Q3" s="384"/>
      <c r="R3" s="384"/>
      <c r="S3" s="384"/>
      <c r="T3" s="384"/>
      <c r="U3" s="385"/>
    </row>
    <row r="4" spans="1:21" s="386" customFormat="1" ht="13.5">
      <c r="A4" s="499" t="s">
        <v>74</v>
      </c>
      <c r="B4" s="388">
        <f>SUM(C4+D4)</f>
        <v>2000000</v>
      </c>
      <c r="C4" s="389">
        <v>2000000</v>
      </c>
      <c r="D4" s="389"/>
      <c r="E4" s="389"/>
      <c r="F4" s="389"/>
      <c r="G4" s="389">
        <v>2000000</v>
      </c>
      <c r="H4" s="389"/>
      <c r="I4" s="389"/>
      <c r="J4" s="389"/>
      <c r="K4" s="389"/>
      <c r="L4" s="389"/>
      <c r="M4" s="389"/>
      <c r="N4" s="389"/>
      <c r="O4" s="389"/>
      <c r="P4" s="389"/>
      <c r="Q4" s="389"/>
      <c r="R4" s="389">
        <v>2000000</v>
      </c>
      <c r="S4" s="390"/>
      <c r="T4" s="390"/>
      <c r="U4" s="385"/>
    </row>
    <row r="5" spans="1:21" s="386" customFormat="1" ht="13.5">
      <c r="A5" s="499" t="s">
        <v>75</v>
      </c>
      <c r="B5" s="388">
        <f>SUM(C5+D5)</f>
        <v>0</v>
      </c>
      <c r="C5" s="389"/>
      <c r="D5" s="389"/>
      <c r="E5" s="389"/>
      <c r="F5" s="389"/>
      <c r="G5" s="389"/>
      <c r="H5" s="389"/>
      <c r="I5" s="389"/>
      <c r="J5" s="389"/>
      <c r="K5" s="389"/>
      <c r="L5" s="389"/>
      <c r="M5" s="389"/>
      <c r="N5" s="389"/>
      <c r="O5" s="389"/>
      <c r="P5" s="389"/>
      <c r="Q5" s="389"/>
      <c r="R5" s="389">
        <v>0</v>
      </c>
      <c r="S5" s="390"/>
      <c r="T5" s="390"/>
      <c r="U5" s="385"/>
    </row>
    <row r="6" spans="1:21" s="386" customFormat="1">
      <c r="A6" s="387" t="s">
        <v>387</v>
      </c>
      <c r="B6" s="388">
        <f>SUM(C6+D6)</f>
        <v>0</v>
      </c>
      <c r="C6" s="389"/>
      <c r="D6" s="389"/>
      <c r="E6" s="389"/>
      <c r="F6" s="389"/>
      <c r="G6" s="389"/>
      <c r="H6" s="389"/>
      <c r="I6" s="389"/>
      <c r="J6" s="389"/>
      <c r="K6" s="389"/>
      <c r="L6" s="389"/>
      <c r="M6" s="389"/>
      <c r="N6" s="389"/>
      <c r="O6" s="389"/>
      <c r="P6" s="389"/>
      <c r="Q6" s="389"/>
      <c r="R6" s="389">
        <v>0</v>
      </c>
      <c r="S6" s="390"/>
      <c r="T6" s="390"/>
      <c r="U6" s="385"/>
    </row>
    <row r="7" spans="1:21" s="386" customFormat="1">
      <c r="A7" s="387" t="s">
        <v>311</v>
      </c>
      <c r="B7" s="388">
        <f>SUM(C7+D7)</f>
        <v>0</v>
      </c>
      <c r="C7" s="389"/>
      <c r="D7" s="389"/>
      <c r="E7" s="389"/>
      <c r="F7" s="389"/>
      <c r="G7" s="389"/>
      <c r="H7" s="389"/>
      <c r="I7" s="389"/>
      <c r="J7" s="389"/>
      <c r="K7" s="389"/>
      <c r="L7" s="389"/>
      <c r="M7" s="389"/>
      <c r="N7" s="389"/>
      <c r="O7" s="389"/>
      <c r="P7" s="389"/>
      <c r="Q7" s="389"/>
      <c r="R7" s="389">
        <v>0</v>
      </c>
      <c r="S7" s="390"/>
      <c r="T7" s="390"/>
      <c r="U7" s="385"/>
    </row>
    <row r="8" spans="1:21" s="386" customFormat="1" ht="13.5">
      <c r="A8" s="500" t="s">
        <v>778</v>
      </c>
      <c r="B8" s="388">
        <f>SUM(C8:D8)</f>
        <v>2000000</v>
      </c>
      <c r="C8" s="388">
        <f t="shared" ref="C8:R8" si="0">SUM(C4:C7)</f>
        <v>2000000</v>
      </c>
      <c r="D8" s="388">
        <f t="shared" si="0"/>
        <v>0</v>
      </c>
      <c r="E8" s="388">
        <f t="shared" si="0"/>
        <v>0</v>
      </c>
      <c r="F8" s="388">
        <f t="shared" si="0"/>
        <v>0</v>
      </c>
      <c r="G8" s="388">
        <f t="shared" si="0"/>
        <v>2000000</v>
      </c>
      <c r="H8" s="388">
        <f t="shared" si="0"/>
        <v>0</v>
      </c>
      <c r="I8" s="388">
        <f t="shared" si="0"/>
        <v>0</v>
      </c>
      <c r="J8" s="388">
        <f t="shared" si="0"/>
        <v>0</v>
      </c>
      <c r="K8" s="388">
        <f t="shared" si="0"/>
        <v>0</v>
      </c>
      <c r="L8" s="388">
        <f t="shared" si="0"/>
        <v>0</v>
      </c>
      <c r="M8" s="388">
        <f t="shared" si="0"/>
        <v>0</v>
      </c>
      <c r="N8" s="388">
        <f t="shared" si="0"/>
        <v>0</v>
      </c>
      <c r="O8" s="388">
        <f t="shared" si="0"/>
        <v>0</v>
      </c>
      <c r="P8" s="388">
        <f t="shared" si="0"/>
        <v>0</v>
      </c>
      <c r="Q8" s="388">
        <f t="shared" si="0"/>
        <v>0</v>
      </c>
      <c r="R8" s="388">
        <f t="shared" si="0"/>
        <v>2000000</v>
      </c>
      <c r="S8" s="390"/>
      <c r="T8" s="390"/>
      <c r="U8" s="385"/>
    </row>
    <row r="9" spans="1:21" s="386" customFormat="1">
      <c r="A9" s="387" t="s">
        <v>1993</v>
      </c>
      <c r="B9" s="388">
        <f>SUM(C9+D9)</f>
        <v>0</v>
      </c>
      <c r="C9" s="389"/>
      <c r="D9" s="389"/>
      <c r="E9" s="389"/>
      <c r="F9" s="389"/>
      <c r="G9" s="389"/>
      <c r="H9" s="389"/>
      <c r="I9" s="389"/>
      <c r="J9" s="389"/>
      <c r="K9" s="389"/>
      <c r="L9" s="389"/>
      <c r="M9" s="389"/>
      <c r="N9" s="389"/>
      <c r="O9" s="389"/>
      <c r="P9" s="389"/>
      <c r="Q9" s="389"/>
      <c r="R9" s="389">
        <f>SUM(E9:Q9)</f>
        <v>0</v>
      </c>
      <c r="S9" s="390"/>
      <c r="T9" s="389"/>
      <c r="U9" s="385"/>
    </row>
    <row r="10" spans="1:21" s="386" customFormat="1" ht="13.5">
      <c r="A10" s="499" t="s">
        <v>76</v>
      </c>
      <c r="B10" s="388">
        <f>SUM(C10+D10)</f>
        <v>0</v>
      </c>
      <c r="C10" s="389"/>
      <c r="D10" s="389"/>
      <c r="E10" s="389"/>
      <c r="F10" s="389"/>
      <c r="G10" s="389"/>
      <c r="H10" s="389"/>
      <c r="I10" s="389"/>
      <c r="J10" s="389"/>
      <c r="K10" s="389"/>
      <c r="L10" s="389"/>
      <c r="M10" s="389"/>
      <c r="N10" s="389"/>
      <c r="O10" s="389"/>
      <c r="P10" s="389"/>
      <c r="Q10" s="389"/>
      <c r="R10" s="389">
        <f>SUM(E10:Q10)</f>
        <v>0</v>
      </c>
      <c r="S10" s="389"/>
      <c r="T10" s="389"/>
      <c r="U10" s="385"/>
    </row>
    <row r="11" spans="1:21" s="386" customFormat="1">
      <c r="A11" s="391" t="s">
        <v>654</v>
      </c>
      <c r="B11" s="388">
        <f>SUM(C11:D11)</f>
        <v>0</v>
      </c>
      <c r="C11" s="388">
        <f t="shared" ref="C11:T11" si="1">SUM(C9:C10)</f>
        <v>0</v>
      </c>
      <c r="D11" s="388">
        <f t="shared" si="1"/>
        <v>0</v>
      </c>
      <c r="E11" s="388">
        <f t="shared" si="1"/>
        <v>0</v>
      </c>
      <c r="F11" s="388">
        <f t="shared" si="1"/>
        <v>0</v>
      </c>
      <c r="G11" s="388">
        <f t="shared" si="1"/>
        <v>0</v>
      </c>
      <c r="H11" s="388">
        <f t="shared" si="1"/>
        <v>0</v>
      </c>
      <c r="I11" s="388">
        <f t="shared" si="1"/>
        <v>0</v>
      </c>
      <c r="J11" s="388">
        <f t="shared" si="1"/>
        <v>0</v>
      </c>
      <c r="K11" s="388">
        <f t="shared" si="1"/>
        <v>0</v>
      </c>
      <c r="L11" s="388">
        <f t="shared" si="1"/>
        <v>0</v>
      </c>
      <c r="M11" s="388">
        <f t="shared" si="1"/>
        <v>0</v>
      </c>
      <c r="N11" s="388">
        <f t="shared" si="1"/>
        <v>0</v>
      </c>
      <c r="O11" s="388">
        <f t="shared" si="1"/>
        <v>0</v>
      </c>
      <c r="P11" s="388">
        <f t="shared" si="1"/>
        <v>0</v>
      </c>
      <c r="Q11" s="388">
        <f t="shared" si="1"/>
        <v>0</v>
      </c>
      <c r="R11" s="388">
        <f t="shared" si="1"/>
        <v>0</v>
      </c>
      <c r="S11" s="390"/>
      <c r="T11" s="388">
        <f t="shared" si="1"/>
        <v>0</v>
      </c>
      <c r="U11" s="385"/>
    </row>
    <row r="12" spans="1:21" s="386" customFormat="1">
      <c r="A12" s="391" t="s">
        <v>786</v>
      </c>
      <c r="B12" s="388">
        <f t="shared" ref="B12:R12" si="2">SUM(B8+B11)</f>
        <v>2000000</v>
      </c>
      <c r="C12" s="388">
        <f t="shared" si="2"/>
        <v>2000000</v>
      </c>
      <c r="D12" s="388">
        <f t="shared" si="2"/>
        <v>0</v>
      </c>
      <c r="E12" s="388">
        <f t="shared" si="2"/>
        <v>0</v>
      </c>
      <c r="F12" s="388">
        <f t="shared" si="2"/>
        <v>0</v>
      </c>
      <c r="G12" s="388">
        <f t="shared" si="2"/>
        <v>2000000</v>
      </c>
      <c r="H12" s="388">
        <f t="shared" si="2"/>
        <v>0</v>
      </c>
      <c r="I12" s="388">
        <f t="shared" si="2"/>
        <v>0</v>
      </c>
      <c r="J12" s="388">
        <f t="shared" si="2"/>
        <v>0</v>
      </c>
      <c r="K12" s="388">
        <f t="shared" si="2"/>
        <v>0</v>
      </c>
      <c r="L12" s="388">
        <f t="shared" si="2"/>
        <v>0</v>
      </c>
      <c r="M12" s="388">
        <f t="shared" si="2"/>
        <v>0</v>
      </c>
      <c r="N12" s="388">
        <f t="shared" si="2"/>
        <v>0</v>
      </c>
      <c r="O12" s="388">
        <f t="shared" si="2"/>
        <v>0</v>
      </c>
      <c r="P12" s="388">
        <f t="shared" si="2"/>
        <v>0</v>
      </c>
      <c r="Q12" s="388">
        <f t="shared" si="2"/>
        <v>0</v>
      </c>
      <c r="R12" s="388">
        <f t="shared" si="2"/>
        <v>2000000</v>
      </c>
      <c r="S12" s="390"/>
      <c r="T12" s="390"/>
      <c r="U12" s="385"/>
    </row>
    <row r="13" spans="1:21" s="386" customFormat="1">
      <c r="A13" s="755" t="s">
        <v>1254</v>
      </c>
      <c r="B13" s="388">
        <f>SUM(C13+D13)</f>
        <v>275000</v>
      </c>
      <c r="C13" s="389">
        <v>275000</v>
      </c>
      <c r="D13" s="389"/>
      <c r="E13" s="389">
        <v>275000</v>
      </c>
      <c r="F13" s="389"/>
      <c r="G13" s="389"/>
      <c r="H13" s="389"/>
      <c r="I13" s="389"/>
      <c r="J13" s="389"/>
      <c r="K13" s="389"/>
      <c r="L13" s="389"/>
      <c r="M13" s="389"/>
      <c r="N13" s="389"/>
      <c r="O13" s="389"/>
      <c r="P13" s="389"/>
      <c r="Q13" s="389"/>
      <c r="R13" s="389">
        <v>275000</v>
      </c>
      <c r="S13" s="389">
        <v>275000</v>
      </c>
      <c r="T13" s="389"/>
      <c r="U13" s="385"/>
    </row>
    <row r="14" spans="1:21" s="386" customFormat="1" ht="24">
      <c r="A14" s="756" t="s">
        <v>1291</v>
      </c>
      <c r="B14" s="388">
        <f>SUM(C14+D14)</f>
        <v>0</v>
      </c>
      <c r="C14" s="389"/>
      <c r="D14" s="389"/>
      <c r="E14" s="389"/>
      <c r="F14" s="389"/>
      <c r="G14" s="389"/>
      <c r="H14" s="389"/>
      <c r="I14" s="389"/>
      <c r="J14" s="389"/>
      <c r="K14" s="389"/>
      <c r="L14" s="389"/>
      <c r="M14" s="389"/>
      <c r="N14" s="389"/>
      <c r="O14" s="389"/>
      <c r="P14" s="389"/>
      <c r="Q14" s="389"/>
      <c r="R14" s="389">
        <f>SUM(E14:Q14)</f>
        <v>0</v>
      </c>
      <c r="S14" s="389"/>
      <c r="T14" s="389"/>
      <c r="U14" s="385"/>
    </row>
    <row r="15" spans="1:21" s="386" customFormat="1">
      <c r="A15" s="756" t="s">
        <v>1946</v>
      </c>
      <c r="B15" s="388">
        <f>SUM(C15+D15)</f>
        <v>0</v>
      </c>
      <c r="C15" s="389"/>
      <c r="D15" s="389"/>
      <c r="E15" s="389"/>
      <c r="F15" s="389"/>
      <c r="G15" s="389"/>
      <c r="H15" s="389"/>
      <c r="I15" s="389"/>
      <c r="J15" s="389"/>
      <c r="K15" s="389"/>
      <c r="L15" s="389"/>
      <c r="M15" s="389"/>
      <c r="N15" s="389"/>
      <c r="O15" s="389"/>
      <c r="P15" s="389"/>
      <c r="Q15" s="389"/>
      <c r="R15" s="389">
        <f>SUM(E15:Q15)</f>
        <v>0</v>
      </c>
      <c r="S15" s="390"/>
      <c r="T15" s="390"/>
      <c r="U15" s="385"/>
    </row>
    <row r="16" spans="1:21" s="386" customFormat="1">
      <c r="A16" s="383" t="s">
        <v>1025</v>
      </c>
      <c r="B16" s="384"/>
      <c r="C16" s="384"/>
      <c r="D16" s="384"/>
      <c r="E16" s="393"/>
      <c r="F16" s="393"/>
      <c r="G16" s="393"/>
      <c r="H16" s="393"/>
      <c r="I16" s="393"/>
      <c r="J16" s="393"/>
      <c r="K16" s="393"/>
      <c r="L16" s="393"/>
      <c r="M16" s="393"/>
      <c r="N16" s="393"/>
      <c r="O16" s="393"/>
      <c r="P16" s="393"/>
      <c r="Q16" s="393"/>
      <c r="R16" s="393"/>
      <c r="S16" s="384"/>
      <c r="T16" s="384"/>
      <c r="U16" s="385"/>
    </row>
    <row r="17" spans="1:21" s="386" customFormat="1">
      <c r="A17" s="387" t="s">
        <v>1026</v>
      </c>
      <c r="B17" s="388">
        <f t="shared" ref="B17:B26" si="3">SUM(C17:D17)</f>
        <v>0</v>
      </c>
      <c r="C17" s="389"/>
      <c r="D17" s="389"/>
      <c r="E17" s="389"/>
      <c r="F17" s="389"/>
      <c r="G17" s="389"/>
      <c r="H17" s="389"/>
      <c r="I17" s="389"/>
      <c r="J17" s="389"/>
      <c r="K17" s="389"/>
      <c r="L17" s="389"/>
      <c r="M17" s="389"/>
      <c r="N17" s="389"/>
      <c r="O17" s="389"/>
      <c r="P17" s="389"/>
      <c r="Q17" s="389"/>
      <c r="R17" s="389">
        <f>SUM(E17:Q17)</f>
        <v>0</v>
      </c>
      <c r="S17" s="389"/>
      <c r="T17" s="389"/>
      <c r="U17" s="385"/>
    </row>
    <row r="18" spans="1:21" s="386" customFormat="1">
      <c r="A18" s="387" t="s">
        <v>1027</v>
      </c>
      <c r="B18" s="388">
        <f t="shared" si="3"/>
        <v>0</v>
      </c>
      <c r="C18" s="389"/>
      <c r="D18" s="389"/>
      <c r="E18" s="389"/>
      <c r="F18" s="389"/>
      <c r="G18" s="389"/>
      <c r="H18" s="389"/>
      <c r="I18" s="389"/>
      <c r="J18" s="389"/>
      <c r="K18" s="389"/>
      <c r="L18" s="389"/>
      <c r="M18" s="389"/>
      <c r="N18" s="389"/>
      <c r="O18" s="389"/>
      <c r="P18" s="389"/>
      <c r="Q18" s="389"/>
      <c r="R18" s="389">
        <f>SUM(E18:Q18)</f>
        <v>0</v>
      </c>
      <c r="S18" s="389"/>
      <c r="T18" s="389"/>
      <c r="U18" s="385"/>
    </row>
    <row r="19" spans="1:21" s="386" customFormat="1">
      <c r="A19" s="387" t="s">
        <v>1028</v>
      </c>
      <c r="B19" s="388">
        <f t="shared" si="3"/>
        <v>0</v>
      </c>
      <c r="C19" s="389"/>
      <c r="D19" s="389"/>
      <c r="E19" s="389"/>
      <c r="F19" s="389"/>
      <c r="G19" s="389"/>
      <c r="H19" s="389"/>
      <c r="I19" s="389"/>
      <c r="J19" s="389"/>
      <c r="K19" s="389"/>
      <c r="L19" s="389"/>
      <c r="M19" s="389"/>
      <c r="N19" s="389"/>
      <c r="O19" s="389"/>
      <c r="P19" s="389"/>
      <c r="Q19" s="389"/>
      <c r="R19" s="389">
        <f>SUM(E19:Q19)</f>
        <v>0</v>
      </c>
      <c r="S19" s="389"/>
      <c r="T19" s="389"/>
      <c r="U19" s="385"/>
    </row>
    <row r="20" spans="1:21" s="386" customFormat="1">
      <c r="A20" s="387" t="s">
        <v>1029</v>
      </c>
      <c r="B20" s="388">
        <f t="shared" si="3"/>
        <v>0</v>
      </c>
      <c r="C20" s="389"/>
      <c r="D20" s="389"/>
      <c r="E20" s="389"/>
      <c r="F20" s="389"/>
      <c r="G20" s="389"/>
      <c r="H20" s="389"/>
      <c r="I20" s="389"/>
      <c r="J20" s="389"/>
      <c r="K20" s="389"/>
      <c r="L20" s="389"/>
      <c r="M20" s="389"/>
      <c r="N20" s="389"/>
      <c r="O20" s="389"/>
      <c r="P20" s="389"/>
      <c r="Q20" s="389"/>
      <c r="R20" s="389">
        <f t="shared" ref="R20:R26" si="4">SUM(E20:Q20)</f>
        <v>0</v>
      </c>
      <c r="S20" s="389"/>
      <c r="T20" s="389"/>
      <c r="U20" s="385"/>
    </row>
    <row r="21" spans="1:21" s="386" customFormat="1">
      <c r="A21" s="387" t="s">
        <v>1030</v>
      </c>
      <c r="B21" s="388">
        <f t="shared" si="3"/>
        <v>0</v>
      </c>
      <c r="C21" s="389"/>
      <c r="D21" s="389"/>
      <c r="E21" s="389"/>
      <c r="F21" s="389"/>
      <c r="G21" s="389"/>
      <c r="H21" s="389"/>
      <c r="I21" s="389"/>
      <c r="J21" s="389"/>
      <c r="K21" s="389"/>
      <c r="L21" s="389"/>
      <c r="M21" s="389"/>
      <c r="N21" s="389"/>
      <c r="O21" s="389"/>
      <c r="P21" s="389"/>
      <c r="Q21" s="389"/>
      <c r="R21" s="389">
        <f t="shared" si="4"/>
        <v>0</v>
      </c>
      <c r="S21" s="389"/>
      <c r="T21" s="389"/>
      <c r="U21" s="385"/>
    </row>
    <row r="22" spans="1:21" s="386" customFormat="1">
      <c r="A22" s="387" t="s">
        <v>1031</v>
      </c>
      <c r="B22" s="388">
        <f t="shared" si="3"/>
        <v>0</v>
      </c>
      <c r="C22" s="389"/>
      <c r="D22" s="389"/>
      <c r="E22" s="389"/>
      <c r="F22" s="389"/>
      <c r="G22" s="389"/>
      <c r="H22" s="389"/>
      <c r="I22" s="389"/>
      <c r="J22" s="389"/>
      <c r="K22" s="389"/>
      <c r="L22" s="389"/>
      <c r="M22" s="389"/>
      <c r="N22" s="389"/>
      <c r="O22" s="389"/>
      <c r="P22" s="389"/>
      <c r="Q22" s="389"/>
      <c r="R22" s="389">
        <f t="shared" si="4"/>
        <v>0</v>
      </c>
      <c r="S22" s="389"/>
      <c r="T22" s="389"/>
      <c r="U22" s="385"/>
    </row>
    <row r="23" spans="1:21" s="386" customFormat="1">
      <c r="A23" s="387" t="s">
        <v>1032</v>
      </c>
      <c r="B23" s="388">
        <f t="shared" si="3"/>
        <v>0</v>
      </c>
      <c r="C23" s="389"/>
      <c r="D23" s="389"/>
      <c r="E23" s="389"/>
      <c r="F23" s="389"/>
      <c r="G23" s="389"/>
      <c r="H23" s="389"/>
      <c r="I23" s="389"/>
      <c r="J23" s="389"/>
      <c r="K23" s="389"/>
      <c r="L23" s="389"/>
      <c r="M23" s="389"/>
      <c r="N23" s="389"/>
      <c r="O23" s="389"/>
      <c r="P23" s="389"/>
      <c r="Q23" s="389"/>
      <c r="R23" s="389">
        <f t="shared" si="4"/>
        <v>0</v>
      </c>
      <c r="S23" s="389"/>
      <c r="T23" s="389"/>
      <c r="U23" s="385"/>
    </row>
    <row r="24" spans="1:21" s="386" customFormat="1">
      <c r="A24" s="394" t="s">
        <v>601</v>
      </c>
      <c r="B24" s="388">
        <f t="shared" si="3"/>
        <v>0</v>
      </c>
      <c r="C24" s="389"/>
      <c r="D24" s="389"/>
      <c r="E24" s="389"/>
      <c r="F24" s="389"/>
      <c r="G24" s="389"/>
      <c r="H24" s="389"/>
      <c r="I24" s="389"/>
      <c r="J24" s="389"/>
      <c r="K24" s="389"/>
      <c r="L24" s="389"/>
      <c r="M24" s="389"/>
      <c r="N24" s="389"/>
      <c r="O24" s="389"/>
      <c r="P24" s="389"/>
      <c r="Q24" s="389"/>
      <c r="R24" s="389">
        <f t="shared" si="4"/>
        <v>0</v>
      </c>
      <c r="S24" s="389"/>
      <c r="T24" s="389"/>
      <c r="U24" s="385"/>
    </row>
    <row r="25" spans="1:21" s="386" customFormat="1">
      <c r="A25" s="391" t="s">
        <v>249</v>
      </c>
      <c r="B25" s="388">
        <f t="shared" si="3"/>
        <v>0</v>
      </c>
      <c r="C25" s="388">
        <f>SUM(C17:C24)</f>
        <v>0</v>
      </c>
      <c r="D25" s="388">
        <f>SUM(D17:D24)</f>
        <v>0</v>
      </c>
      <c r="E25" s="388">
        <f>SUM(E17:E24)</f>
        <v>0</v>
      </c>
      <c r="F25" s="388">
        <f t="shared" ref="F25:T25" si="5">SUM(F17:F24)</f>
        <v>0</v>
      </c>
      <c r="G25" s="388">
        <f t="shared" si="5"/>
        <v>0</v>
      </c>
      <c r="H25" s="388">
        <f t="shared" si="5"/>
        <v>0</v>
      </c>
      <c r="I25" s="388">
        <f t="shared" si="5"/>
        <v>0</v>
      </c>
      <c r="J25" s="388">
        <f t="shared" si="5"/>
        <v>0</v>
      </c>
      <c r="K25" s="388">
        <f t="shared" si="5"/>
        <v>0</v>
      </c>
      <c r="L25" s="388">
        <f t="shared" si="5"/>
        <v>0</v>
      </c>
      <c r="M25" s="388">
        <f t="shared" si="5"/>
        <v>0</v>
      </c>
      <c r="N25" s="388">
        <f t="shared" si="5"/>
        <v>0</v>
      </c>
      <c r="O25" s="388">
        <f t="shared" si="5"/>
        <v>0</v>
      </c>
      <c r="P25" s="388">
        <f t="shared" si="5"/>
        <v>0</v>
      </c>
      <c r="Q25" s="388">
        <f t="shared" si="5"/>
        <v>0</v>
      </c>
      <c r="R25" s="388">
        <f>SUM(R17:R24)</f>
        <v>0</v>
      </c>
      <c r="S25" s="392">
        <f t="shared" si="5"/>
        <v>0</v>
      </c>
      <c r="T25" s="392">
        <f t="shared" si="5"/>
        <v>0</v>
      </c>
      <c r="U25" s="385"/>
    </row>
    <row r="26" spans="1:21" s="386" customFormat="1">
      <c r="A26" s="391" t="s">
        <v>1033</v>
      </c>
      <c r="B26" s="388">
        <f t="shared" si="3"/>
        <v>0</v>
      </c>
      <c r="C26" s="389"/>
      <c r="D26" s="389"/>
      <c r="E26" s="389"/>
      <c r="F26" s="389"/>
      <c r="G26" s="389"/>
      <c r="H26" s="389"/>
      <c r="I26" s="389"/>
      <c r="J26" s="389"/>
      <c r="K26" s="389"/>
      <c r="L26" s="389"/>
      <c r="M26" s="389"/>
      <c r="N26" s="389"/>
      <c r="O26" s="389"/>
      <c r="P26" s="389"/>
      <c r="Q26" s="389"/>
      <c r="R26" s="389">
        <f t="shared" si="4"/>
        <v>0</v>
      </c>
      <c r="S26" s="389"/>
      <c r="T26" s="389"/>
      <c r="U26" s="385"/>
    </row>
    <row r="27" spans="1:21" s="386" customFormat="1">
      <c r="A27" s="383" t="s">
        <v>1034</v>
      </c>
      <c r="B27" s="384"/>
      <c r="C27" s="384"/>
      <c r="D27" s="384"/>
      <c r="E27" s="393"/>
      <c r="F27" s="393"/>
      <c r="G27" s="393"/>
      <c r="H27" s="393"/>
      <c r="I27" s="393"/>
      <c r="J27" s="393"/>
      <c r="K27" s="393"/>
      <c r="L27" s="393"/>
      <c r="M27" s="393"/>
      <c r="N27" s="393"/>
      <c r="O27" s="393"/>
      <c r="P27" s="393"/>
      <c r="Q27" s="393"/>
      <c r="R27" s="393"/>
      <c r="S27" s="384"/>
      <c r="T27" s="384"/>
      <c r="U27" s="385"/>
    </row>
    <row r="28" spans="1:21" s="386" customFormat="1">
      <c r="A28" s="387" t="s">
        <v>1026</v>
      </c>
      <c r="B28" s="388">
        <f t="shared" ref="B28:B36" si="6">SUM(C28+D28)</f>
        <v>0</v>
      </c>
      <c r="C28" s="389"/>
      <c r="D28" s="389"/>
      <c r="E28" s="389"/>
      <c r="F28" s="389"/>
      <c r="G28" s="389"/>
      <c r="H28" s="389"/>
      <c r="I28" s="389"/>
      <c r="J28" s="389"/>
      <c r="K28" s="389"/>
      <c r="L28" s="389"/>
      <c r="M28" s="389"/>
      <c r="N28" s="389"/>
      <c r="O28" s="389"/>
      <c r="P28" s="389"/>
      <c r="Q28" s="389"/>
      <c r="R28" s="389">
        <v>0</v>
      </c>
      <c r="S28" s="389"/>
      <c r="T28" s="389"/>
      <c r="U28" s="385"/>
    </row>
    <row r="29" spans="1:21" s="386" customFormat="1">
      <c r="A29" s="387" t="s">
        <v>1027</v>
      </c>
      <c r="B29" s="388">
        <f t="shared" si="6"/>
        <v>24012000</v>
      </c>
      <c r="C29" s="389">
        <v>24012000</v>
      </c>
      <c r="D29" s="389"/>
      <c r="E29" s="389">
        <v>7774000</v>
      </c>
      <c r="F29" s="389">
        <v>16238000</v>
      </c>
      <c r="G29" s="389"/>
      <c r="H29" s="389"/>
      <c r="I29" s="389"/>
      <c r="J29" s="389"/>
      <c r="K29" s="389"/>
      <c r="L29" s="389"/>
      <c r="M29" s="389"/>
      <c r="N29" s="389"/>
      <c r="O29" s="389"/>
      <c r="P29" s="389"/>
      <c r="Q29" s="389"/>
      <c r="R29" s="389">
        <v>24012000</v>
      </c>
      <c r="S29" s="389">
        <v>24012000</v>
      </c>
      <c r="T29" s="389"/>
      <c r="U29" s="385"/>
    </row>
    <row r="30" spans="1:21" s="386" customFormat="1">
      <c r="A30" s="387" t="s">
        <v>1028</v>
      </c>
      <c r="B30" s="388">
        <f t="shared" si="6"/>
        <v>1467400</v>
      </c>
      <c r="C30" s="389">
        <v>1467400</v>
      </c>
      <c r="D30" s="389"/>
      <c r="E30" s="389">
        <v>1467400</v>
      </c>
      <c r="F30" s="389"/>
      <c r="G30" s="389"/>
      <c r="H30" s="389"/>
      <c r="I30" s="389"/>
      <c r="J30" s="389"/>
      <c r="K30" s="389"/>
      <c r="L30" s="389"/>
      <c r="M30" s="389"/>
      <c r="N30" s="389"/>
      <c r="O30" s="389"/>
      <c r="P30" s="389"/>
      <c r="Q30" s="389"/>
      <c r="R30" s="389">
        <v>1467400</v>
      </c>
      <c r="S30" s="389">
        <v>1467400</v>
      </c>
      <c r="T30" s="389"/>
      <c r="U30" s="385"/>
    </row>
    <row r="31" spans="1:21" s="386" customFormat="1">
      <c r="A31" s="387" t="s">
        <v>1029</v>
      </c>
      <c r="B31" s="388">
        <f t="shared" si="6"/>
        <v>533600</v>
      </c>
      <c r="C31" s="389">
        <v>533600</v>
      </c>
      <c r="D31" s="389"/>
      <c r="E31" s="389">
        <v>533600</v>
      </c>
      <c r="F31" s="389"/>
      <c r="G31" s="389"/>
      <c r="H31" s="389"/>
      <c r="I31" s="389"/>
      <c r="J31" s="389"/>
      <c r="K31" s="389"/>
      <c r="L31" s="389"/>
      <c r="M31" s="389"/>
      <c r="N31" s="389"/>
      <c r="O31" s="389"/>
      <c r="P31" s="389"/>
      <c r="Q31" s="389"/>
      <c r="R31" s="389">
        <v>533600</v>
      </c>
      <c r="S31" s="389">
        <v>533600</v>
      </c>
      <c r="T31" s="389"/>
      <c r="U31" s="385"/>
    </row>
    <row r="32" spans="1:21" s="386" customFormat="1">
      <c r="A32" s="387" t="s">
        <v>1030</v>
      </c>
      <c r="B32" s="388">
        <f t="shared" si="6"/>
        <v>533600</v>
      </c>
      <c r="C32" s="389">
        <v>533600</v>
      </c>
      <c r="D32" s="389"/>
      <c r="E32" s="389">
        <v>533600</v>
      </c>
      <c r="F32" s="389"/>
      <c r="G32" s="389"/>
      <c r="H32" s="389"/>
      <c r="I32" s="389"/>
      <c r="J32" s="389"/>
      <c r="K32" s="389"/>
      <c r="L32" s="389"/>
      <c r="M32" s="389"/>
      <c r="N32" s="389"/>
      <c r="O32" s="389"/>
      <c r="P32" s="389"/>
      <c r="Q32" s="389"/>
      <c r="R32" s="389">
        <v>533600</v>
      </c>
      <c r="S32" s="389">
        <v>533600</v>
      </c>
      <c r="T32" s="389"/>
      <c r="U32" s="385"/>
    </row>
    <row r="33" spans="1:21" s="386" customFormat="1">
      <c r="A33" s="387" t="s">
        <v>1031</v>
      </c>
      <c r="B33" s="388">
        <f t="shared" si="6"/>
        <v>0</v>
      </c>
      <c r="C33" s="389"/>
      <c r="D33" s="389"/>
      <c r="E33" s="389"/>
      <c r="F33" s="389"/>
      <c r="G33" s="389"/>
      <c r="H33" s="389"/>
      <c r="I33" s="389"/>
      <c r="J33" s="389"/>
      <c r="K33" s="389"/>
      <c r="L33" s="389"/>
      <c r="M33" s="389"/>
      <c r="N33" s="389"/>
      <c r="O33" s="389"/>
      <c r="P33" s="389"/>
      <c r="Q33" s="389"/>
      <c r="R33" s="389">
        <v>0</v>
      </c>
      <c r="S33" s="389"/>
      <c r="T33" s="389"/>
      <c r="U33" s="385"/>
    </row>
    <row r="34" spans="1:21" s="386" customFormat="1">
      <c r="A34" s="387" t="s">
        <v>1032</v>
      </c>
      <c r="B34" s="388">
        <f t="shared" si="6"/>
        <v>133400</v>
      </c>
      <c r="C34" s="389">
        <v>133400</v>
      </c>
      <c r="D34" s="389"/>
      <c r="E34" s="389">
        <v>133400</v>
      </c>
      <c r="F34" s="389"/>
      <c r="G34" s="389"/>
      <c r="H34" s="389"/>
      <c r="I34" s="389"/>
      <c r="J34" s="389"/>
      <c r="K34" s="389"/>
      <c r="L34" s="389"/>
      <c r="M34" s="389"/>
      <c r="N34" s="389"/>
      <c r="O34" s="389"/>
      <c r="P34" s="389"/>
      <c r="Q34" s="389"/>
      <c r="R34" s="389">
        <v>133400</v>
      </c>
      <c r="S34" s="389">
        <v>133400</v>
      </c>
      <c r="T34" s="389"/>
      <c r="U34" s="385"/>
    </row>
    <row r="35" spans="1:21" s="386" customFormat="1">
      <c r="A35" s="394" t="s">
        <v>601</v>
      </c>
      <c r="B35" s="388">
        <f t="shared" si="6"/>
        <v>0</v>
      </c>
      <c r="C35" s="389"/>
      <c r="D35" s="389"/>
      <c r="E35" s="389"/>
      <c r="F35" s="389"/>
      <c r="G35" s="389"/>
      <c r="H35" s="389"/>
      <c r="I35" s="389"/>
      <c r="J35" s="389"/>
      <c r="K35" s="389"/>
      <c r="L35" s="389"/>
      <c r="M35" s="389"/>
      <c r="N35" s="389"/>
      <c r="O35" s="389"/>
      <c r="P35" s="389"/>
      <c r="Q35" s="389"/>
      <c r="R35" s="389">
        <v>0</v>
      </c>
      <c r="S35" s="389"/>
      <c r="T35" s="389"/>
      <c r="U35" s="385"/>
    </row>
    <row r="36" spans="1:21" s="386" customFormat="1">
      <c r="A36" s="391" t="s">
        <v>1035</v>
      </c>
      <c r="B36" s="388">
        <f t="shared" si="6"/>
        <v>26680000</v>
      </c>
      <c r="C36" s="388">
        <f>SUM(C28:C35)</f>
        <v>26680000</v>
      </c>
      <c r="D36" s="388">
        <f>SUM(D28:D35)</f>
        <v>0</v>
      </c>
      <c r="E36" s="388">
        <f>SUM(E28:E35)</f>
        <v>10442000</v>
      </c>
      <c r="F36" s="388">
        <f t="shared" ref="F36:T36" si="7">SUM(F28:F35)</f>
        <v>16238000</v>
      </c>
      <c r="G36" s="388">
        <f t="shared" si="7"/>
        <v>0</v>
      </c>
      <c r="H36" s="388">
        <f t="shared" si="7"/>
        <v>0</v>
      </c>
      <c r="I36" s="388">
        <f t="shared" si="7"/>
        <v>0</v>
      </c>
      <c r="J36" s="388">
        <f t="shared" si="7"/>
        <v>0</v>
      </c>
      <c r="K36" s="388">
        <f t="shared" si="7"/>
        <v>0</v>
      </c>
      <c r="L36" s="388">
        <f t="shared" si="7"/>
        <v>0</v>
      </c>
      <c r="M36" s="388">
        <f t="shared" si="7"/>
        <v>0</v>
      </c>
      <c r="N36" s="388">
        <f t="shared" si="7"/>
        <v>0</v>
      </c>
      <c r="O36" s="388">
        <f t="shared" si="7"/>
        <v>0</v>
      </c>
      <c r="P36" s="388">
        <f t="shared" si="7"/>
        <v>0</v>
      </c>
      <c r="Q36" s="388">
        <f t="shared" si="7"/>
        <v>0</v>
      </c>
      <c r="R36" s="388">
        <f t="shared" si="7"/>
        <v>26680000</v>
      </c>
      <c r="S36" s="392">
        <f t="shared" si="7"/>
        <v>26680000</v>
      </c>
      <c r="T36" s="392">
        <f t="shared" si="7"/>
        <v>0</v>
      </c>
      <c r="U36" s="385"/>
    </row>
    <row r="37" spans="1:21" s="386" customFormat="1">
      <c r="A37" s="383" t="s">
        <v>1036</v>
      </c>
      <c r="B37" s="384"/>
      <c r="C37" s="384"/>
      <c r="D37" s="384"/>
      <c r="E37" s="393"/>
      <c r="F37" s="393"/>
      <c r="G37" s="393"/>
      <c r="H37" s="393"/>
      <c r="I37" s="393"/>
      <c r="J37" s="393"/>
      <c r="K37" s="393"/>
      <c r="L37" s="393"/>
      <c r="M37" s="393"/>
      <c r="N37" s="393"/>
      <c r="O37" s="393"/>
      <c r="P37" s="393"/>
      <c r="Q37" s="393"/>
      <c r="R37" s="393"/>
      <c r="S37" s="384"/>
      <c r="T37" s="384"/>
      <c r="U37" s="385"/>
    </row>
    <row r="38" spans="1:21" s="386" customFormat="1">
      <c r="A38" s="387" t="s">
        <v>1037</v>
      </c>
      <c r="B38" s="388">
        <f>SUM(C38+D38)</f>
        <v>770000</v>
      </c>
      <c r="C38" s="389">
        <v>770000</v>
      </c>
      <c r="D38" s="389"/>
      <c r="E38" s="389">
        <v>770000</v>
      </c>
      <c r="F38" s="389"/>
      <c r="G38" s="389"/>
      <c r="H38" s="389"/>
      <c r="I38" s="389"/>
      <c r="J38" s="389"/>
      <c r="K38" s="389"/>
      <c r="L38" s="389"/>
      <c r="M38" s="389"/>
      <c r="N38" s="389"/>
      <c r="O38" s="389"/>
      <c r="P38" s="389"/>
      <c r="Q38" s="389"/>
      <c r="R38" s="389">
        <v>770000</v>
      </c>
      <c r="S38" s="389">
        <v>770000</v>
      </c>
      <c r="T38" s="389"/>
      <c r="U38" s="385"/>
    </row>
    <row r="39" spans="1:21" s="386" customFormat="1">
      <c r="A39" s="387" t="s">
        <v>1038</v>
      </c>
      <c r="B39" s="388">
        <f>SUM(C39+D39)</f>
        <v>288300</v>
      </c>
      <c r="C39" s="389">
        <v>288300</v>
      </c>
      <c r="D39" s="389"/>
      <c r="E39" s="389">
        <v>288300</v>
      </c>
      <c r="F39" s="389"/>
      <c r="G39" s="389"/>
      <c r="H39" s="389"/>
      <c r="I39" s="389"/>
      <c r="J39" s="389"/>
      <c r="K39" s="389"/>
      <c r="L39" s="389"/>
      <c r="M39" s="389"/>
      <c r="N39" s="389"/>
      <c r="O39" s="389"/>
      <c r="P39" s="389"/>
      <c r="Q39" s="389"/>
      <c r="R39" s="389">
        <v>288300</v>
      </c>
      <c r="S39" s="389">
        <v>288300</v>
      </c>
      <c r="T39" s="389"/>
      <c r="U39" s="385"/>
    </row>
    <row r="40" spans="1:21" s="386" customFormat="1">
      <c r="A40" s="391" t="s">
        <v>1039</v>
      </c>
      <c r="B40" s="388">
        <f>SUM(C40:D40)</f>
        <v>1058300</v>
      </c>
      <c r="C40" s="388">
        <f>SUM(C37:C39)</f>
        <v>1058300</v>
      </c>
      <c r="D40" s="388">
        <f>SUM(D37:D39)</f>
        <v>0</v>
      </c>
      <c r="E40" s="388">
        <f t="shared" ref="E40:T40" si="8">SUM(E38:E39)</f>
        <v>1058300</v>
      </c>
      <c r="F40" s="388">
        <f t="shared" si="8"/>
        <v>0</v>
      </c>
      <c r="G40" s="388">
        <f t="shared" si="8"/>
        <v>0</v>
      </c>
      <c r="H40" s="388">
        <f t="shared" si="8"/>
        <v>0</v>
      </c>
      <c r="I40" s="388">
        <f t="shared" si="8"/>
        <v>0</v>
      </c>
      <c r="J40" s="388">
        <f t="shared" si="8"/>
        <v>0</v>
      </c>
      <c r="K40" s="388">
        <f t="shared" si="8"/>
        <v>0</v>
      </c>
      <c r="L40" s="388">
        <f t="shared" si="8"/>
        <v>0</v>
      </c>
      <c r="M40" s="388">
        <f t="shared" si="8"/>
        <v>0</v>
      </c>
      <c r="N40" s="388">
        <f t="shared" si="8"/>
        <v>0</v>
      </c>
      <c r="O40" s="388">
        <f t="shared" si="8"/>
        <v>0</v>
      </c>
      <c r="P40" s="388">
        <f t="shared" si="8"/>
        <v>0</v>
      </c>
      <c r="Q40" s="388">
        <f t="shared" si="8"/>
        <v>0</v>
      </c>
      <c r="R40" s="388">
        <f t="shared" si="8"/>
        <v>1058300</v>
      </c>
      <c r="S40" s="392">
        <f t="shared" si="8"/>
        <v>1058300</v>
      </c>
      <c r="T40" s="392">
        <f t="shared" si="8"/>
        <v>0</v>
      </c>
      <c r="U40" s="385"/>
    </row>
    <row r="41" spans="1:21" s="386" customFormat="1">
      <c r="A41" s="391" t="s">
        <v>1040</v>
      </c>
      <c r="B41" s="388">
        <f>SUM(C41:D41)</f>
        <v>1132634</v>
      </c>
      <c r="C41" s="389">
        <v>1132634</v>
      </c>
      <c r="D41" s="389"/>
      <c r="E41" s="389">
        <v>1132634</v>
      </c>
      <c r="F41" s="389">
        <v>0</v>
      </c>
      <c r="G41" s="389"/>
      <c r="H41" s="389"/>
      <c r="I41" s="389"/>
      <c r="J41" s="389"/>
      <c r="K41" s="389"/>
      <c r="L41" s="389"/>
      <c r="M41" s="389"/>
      <c r="N41" s="389"/>
      <c r="O41" s="389"/>
      <c r="P41" s="389"/>
      <c r="Q41" s="389"/>
      <c r="R41" s="389">
        <v>1132634</v>
      </c>
      <c r="S41" s="389">
        <v>1132634</v>
      </c>
      <c r="T41" s="389"/>
      <c r="U41" s="385"/>
    </row>
    <row r="42" spans="1:21" s="386" customFormat="1">
      <c r="A42" s="383" t="s">
        <v>1041</v>
      </c>
      <c r="B42" s="384"/>
      <c r="C42" s="384"/>
      <c r="D42" s="384"/>
      <c r="E42" s="393"/>
      <c r="F42" s="393"/>
      <c r="G42" s="393"/>
      <c r="H42" s="393"/>
      <c r="I42" s="393"/>
      <c r="J42" s="393"/>
      <c r="K42" s="393"/>
      <c r="L42" s="393"/>
      <c r="M42" s="393"/>
      <c r="N42" s="393"/>
      <c r="O42" s="393"/>
      <c r="P42" s="393"/>
      <c r="Q42" s="393"/>
      <c r="R42" s="393"/>
      <c r="S42" s="384"/>
      <c r="T42" s="384"/>
      <c r="U42" s="385"/>
    </row>
    <row r="43" spans="1:21" s="386" customFormat="1">
      <c r="A43" s="387" t="s">
        <v>1042</v>
      </c>
      <c r="B43" s="388">
        <f t="shared" ref="B43:B51" si="9">SUM(C43+D43)</f>
        <v>1249259.2592592596</v>
      </c>
      <c r="C43" s="389">
        <v>1249259.2592592596</v>
      </c>
      <c r="D43" s="389"/>
      <c r="E43" s="389">
        <v>1249259.2592592596</v>
      </c>
      <c r="F43" s="389"/>
      <c r="G43" s="389"/>
      <c r="H43" s="389"/>
      <c r="I43" s="389"/>
      <c r="J43" s="389"/>
      <c r="K43" s="389"/>
      <c r="L43" s="389"/>
      <c r="M43" s="389"/>
      <c r="N43" s="389"/>
      <c r="O43" s="389"/>
      <c r="P43" s="389"/>
      <c r="Q43" s="389"/>
      <c r="R43" s="389">
        <v>1249259.2592592596</v>
      </c>
      <c r="S43" s="389">
        <v>1249259.2592592596</v>
      </c>
      <c r="T43" s="389"/>
      <c r="U43" s="385"/>
    </row>
    <row r="44" spans="1:21" s="386" customFormat="1">
      <c r="A44" s="387" t="s">
        <v>1043</v>
      </c>
      <c r="B44" s="388">
        <f t="shared" si="9"/>
        <v>285000</v>
      </c>
      <c r="C44" s="389">
        <v>285000</v>
      </c>
      <c r="D44" s="389"/>
      <c r="E44" s="389">
        <v>285000</v>
      </c>
      <c r="F44" s="389"/>
      <c r="G44" s="389"/>
      <c r="H44" s="389"/>
      <c r="I44" s="389"/>
      <c r="J44" s="389"/>
      <c r="K44" s="389"/>
      <c r="L44" s="389"/>
      <c r="M44" s="389"/>
      <c r="N44" s="389"/>
      <c r="O44" s="389"/>
      <c r="P44" s="389"/>
      <c r="Q44" s="389"/>
      <c r="R44" s="389">
        <v>285000</v>
      </c>
      <c r="S44" s="389">
        <v>285000</v>
      </c>
      <c r="T44" s="389"/>
      <c r="U44" s="385"/>
    </row>
    <row r="45" spans="1:21" s="386" customFormat="1" ht="12" customHeight="1">
      <c r="A45" s="387" t="s">
        <v>1044</v>
      </c>
      <c r="B45" s="388">
        <f t="shared" si="9"/>
        <v>81500</v>
      </c>
      <c r="C45" s="389">
        <v>81500</v>
      </c>
      <c r="D45" s="389"/>
      <c r="E45" s="389">
        <v>81500</v>
      </c>
      <c r="F45" s="389"/>
      <c r="G45" s="389"/>
      <c r="H45" s="389"/>
      <c r="I45" s="389"/>
      <c r="J45" s="389"/>
      <c r="K45" s="389"/>
      <c r="L45" s="389"/>
      <c r="M45" s="389"/>
      <c r="N45" s="389"/>
      <c r="O45" s="389"/>
      <c r="P45" s="389"/>
      <c r="Q45" s="389"/>
      <c r="R45" s="389">
        <v>81500</v>
      </c>
      <c r="S45" s="389">
        <v>81500</v>
      </c>
      <c r="T45" s="389"/>
      <c r="U45" s="385"/>
    </row>
    <row r="46" spans="1:21" s="386" customFormat="1">
      <c r="A46" s="387" t="s">
        <v>1045</v>
      </c>
      <c r="B46" s="388">
        <f t="shared" si="9"/>
        <v>0</v>
      </c>
      <c r="C46" s="389"/>
      <c r="D46" s="389"/>
      <c r="E46" s="389">
        <v>0</v>
      </c>
      <c r="F46" s="389"/>
      <c r="G46" s="389"/>
      <c r="H46" s="389"/>
      <c r="I46" s="389"/>
      <c r="J46" s="389"/>
      <c r="K46" s="389"/>
      <c r="L46" s="389"/>
      <c r="M46" s="389"/>
      <c r="N46" s="389"/>
      <c r="O46" s="389"/>
      <c r="P46" s="389"/>
      <c r="Q46" s="389"/>
      <c r="R46" s="389">
        <v>0</v>
      </c>
      <c r="S46" s="389"/>
      <c r="T46" s="389"/>
      <c r="U46" s="385"/>
    </row>
    <row r="47" spans="1:21" s="386" customFormat="1">
      <c r="A47" s="387" t="s">
        <v>1048</v>
      </c>
      <c r="B47" s="388">
        <f t="shared" si="9"/>
        <v>80000</v>
      </c>
      <c r="C47" s="389">
        <v>80000</v>
      </c>
      <c r="D47" s="389"/>
      <c r="E47" s="389">
        <v>80000</v>
      </c>
      <c r="F47" s="389"/>
      <c r="G47" s="389"/>
      <c r="H47" s="389"/>
      <c r="I47" s="389"/>
      <c r="J47" s="389"/>
      <c r="K47" s="389"/>
      <c r="L47" s="389"/>
      <c r="M47" s="389"/>
      <c r="N47" s="389"/>
      <c r="O47" s="389"/>
      <c r="P47" s="389"/>
      <c r="Q47" s="389"/>
      <c r="R47" s="389">
        <v>80000</v>
      </c>
      <c r="S47" s="389">
        <v>80000</v>
      </c>
      <c r="T47" s="389"/>
      <c r="U47" s="385"/>
    </row>
    <row r="48" spans="1:21" s="386" customFormat="1">
      <c r="A48" s="387" t="s">
        <v>1046</v>
      </c>
      <c r="B48" s="388">
        <f t="shared" si="9"/>
        <v>71400</v>
      </c>
      <c r="C48" s="389">
        <v>71400</v>
      </c>
      <c r="D48" s="389"/>
      <c r="E48" s="389">
        <v>71400</v>
      </c>
      <c r="F48" s="389"/>
      <c r="G48" s="389"/>
      <c r="H48" s="389"/>
      <c r="I48" s="389"/>
      <c r="J48" s="389"/>
      <c r="K48" s="389"/>
      <c r="L48" s="389"/>
      <c r="M48" s="389"/>
      <c r="N48" s="389"/>
      <c r="O48" s="389"/>
      <c r="P48" s="389"/>
      <c r="Q48" s="389"/>
      <c r="R48" s="389">
        <v>71400</v>
      </c>
      <c r="S48" s="389"/>
      <c r="T48" s="389"/>
      <c r="U48" s="385"/>
    </row>
    <row r="49" spans="1:21" s="386" customFormat="1">
      <c r="A49" s="387" t="s">
        <v>1047</v>
      </c>
      <c r="B49" s="388">
        <f t="shared" si="9"/>
        <v>550000</v>
      </c>
      <c r="C49" s="389">
        <v>550000</v>
      </c>
      <c r="D49" s="389"/>
      <c r="E49" s="389">
        <v>550000</v>
      </c>
      <c r="F49" s="389"/>
      <c r="G49" s="389"/>
      <c r="H49" s="389"/>
      <c r="I49" s="389"/>
      <c r="J49" s="389"/>
      <c r="K49" s="389"/>
      <c r="L49" s="389"/>
      <c r="M49" s="389"/>
      <c r="N49" s="389"/>
      <c r="O49" s="389"/>
      <c r="P49" s="389"/>
      <c r="Q49" s="389"/>
      <c r="R49" s="389">
        <v>550000</v>
      </c>
      <c r="S49" s="389">
        <v>550000</v>
      </c>
      <c r="T49" s="389"/>
      <c r="U49" s="385"/>
    </row>
    <row r="50" spans="1:21" s="386" customFormat="1" ht="24">
      <c r="A50" s="394" t="s">
        <v>2406</v>
      </c>
      <c r="B50" s="388">
        <f t="shared" si="9"/>
        <v>487922.51999999996</v>
      </c>
      <c r="C50" s="389">
        <v>487922.51999999996</v>
      </c>
      <c r="D50" s="389"/>
      <c r="E50" s="389">
        <v>487922.51999999996</v>
      </c>
      <c r="F50" s="389"/>
      <c r="G50" s="389"/>
      <c r="H50" s="389"/>
      <c r="I50" s="389"/>
      <c r="J50" s="389"/>
      <c r="K50" s="389"/>
      <c r="L50" s="389"/>
      <c r="M50" s="389"/>
      <c r="N50" s="389"/>
      <c r="O50" s="389"/>
      <c r="P50" s="389"/>
      <c r="Q50" s="389"/>
      <c r="R50" s="389">
        <v>487922.51999999996</v>
      </c>
      <c r="S50" s="389"/>
      <c r="T50" s="389"/>
      <c r="U50" s="385"/>
    </row>
    <row r="51" spans="1:21" s="386" customFormat="1">
      <c r="A51" s="394" t="s">
        <v>601</v>
      </c>
      <c r="B51" s="388">
        <f t="shared" si="9"/>
        <v>0</v>
      </c>
      <c r="C51" s="389"/>
      <c r="D51" s="389"/>
      <c r="E51" s="389"/>
      <c r="F51" s="389"/>
      <c r="G51" s="389"/>
      <c r="H51" s="389"/>
      <c r="I51" s="389"/>
      <c r="J51" s="389"/>
      <c r="K51" s="389"/>
      <c r="L51" s="389"/>
      <c r="M51" s="389"/>
      <c r="N51" s="389"/>
      <c r="O51" s="389"/>
      <c r="P51" s="389"/>
      <c r="Q51" s="389"/>
      <c r="R51" s="389">
        <v>0</v>
      </c>
      <c r="S51" s="389"/>
      <c r="T51" s="389"/>
      <c r="U51" s="385"/>
    </row>
    <row r="52" spans="1:21" s="396" customFormat="1">
      <c r="A52" s="391" t="s">
        <v>1049</v>
      </c>
      <c r="B52" s="392">
        <f>SUM(C52:D52)</f>
        <v>2805081.7792592593</v>
      </c>
      <c r="C52" s="392">
        <f t="shared" ref="C52:T52" si="10">SUM(C43:C51)</f>
        <v>2805081.7792592593</v>
      </c>
      <c r="D52" s="392">
        <f t="shared" si="10"/>
        <v>0</v>
      </c>
      <c r="E52" s="392">
        <f t="shared" si="10"/>
        <v>2805081.7792592593</v>
      </c>
      <c r="F52" s="392">
        <f t="shared" si="10"/>
        <v>0</v>
      </c>
      <c r="G52" s="392">
        <f t="shared" si="10"/>
        <v>0</v>
      </c>
      <c r="H52" s="392">
        <f t="shared" si="10"/>
        <v>0</v>
      </c>
      <c r="I52" s="392">
        <f t="shared" si="10"/>
        <v>0</v>
      </c>
      <c r="J52" s="392">
        <f t="shared" si="10"/>
        <v>0</v>
      </c>
      <c r="K52" s="392">
        <f t="shared" si="10"/>
        <v>0</v>
      </c>
      <c r="L52" s="392">
        <f t="shared" si="10"/>
        <v>0</v>
      </c>
      <c r="M52" s="392">
        <f t="shared" si="10"/>
        <v>0</v>
      </c>
      <c r="N52" s="392">
        <f t="shared" si="10"/>
        <v>0</v>
      </c>
      <c r="O52" s="392">
        <f t="shared" si="10"/>
        <v>0</v>
      </c>
      <c r="P52" s="392">
        <f t="shared" si="10"/>
        <v>0</v>
      </c>
      <c r="Q52" s="392">
        <f t="shared" si="10"/>
        <v>0</v>
      </c>
      <c r="R52" s="388">
        <f t="shared" si="10"/>
        <v>2805081.7792592593</v>
      </c>
      <c r="S52" s="392">
        <f t="shared" si="10"/>
        <v>2245759.2592592593</v>
      </c>
      <c r="T52" s="392">
        <f t="shared" si="10"/>
        <v>0</v>
      </c>
      <c r="U52" s="395"/>
    </row>
    <row r="53" spans="1:21" s="386" customFormat="1">
      <c r="A53" s="383" t="s">
        <v>757</v>
      </c>
      <c r="B53" s="384"/>
      <c r="C53" s="384"/>
      <c r="D53" s="384"/>
      <c r="E53" s="393"/>
      <c r="F53" s="393"/>
      <c r="G53" s="393"/>
      <c r="H53" s="393"/>
      <c r="I53" s="393"/>
      <c r="J53" s="393"/>
      <c r="K53" s="393"/>
      <c r="L53" s="393"/>
      <c r="M53" s="393"/>
      <c r="N53" s="393"/>
      <c r="O53" s="393"/>
      <c r="P53" s="393"/>
      <c r="Q53" s="393"/>
      <c r="R53" s="393"/>
      <c r="S53" s="384"/>
      <c r="T53" s="384"/>
      <c r="U53" s="385"/>
    </row>
    <row r="54" spans="1:21" s="386" customFormat="1">
      <c r="A54" s="387" t="s">
        <v>1050</v>
      </c>
      <c r="B54" s="388">
        <f t="shared" ref="B54:B60" si="11">SUM(C54+D54)</f>
        <v>0</v>
      </c>
      <c r="C54" s="389"/>
      <c r="D54" s="389"/>
      <c r="E54" s="389"/>
      <c r="F54" s="389"/>
      <c r="G54" s="389"/>
      <c r="H54" s="389"/>
      <c r="I54" s="389"/>
      <c r="J54" s="389"/>
      <c r="K54" s="389"/>
      <c r="L54" s="389"/>
      <c r="M54" s="389"/>
      <c r="N54" s="389"/>
      <c r="O54" s="389"/>
      <c r="P54" s="389"/>
      <c r="Q54" s="389"/>
      <c r="R54" s="389">
        <v>0</v>
      </c>
      <c r="S54" s="390"/>
      <c r="T54" s="390"/>
      <c r="U54" s="385"/>
    </row>
    <row r="55" spans="1:21" s="386" customFormat="1" ht="12" customHeight="1">
      <c r="A55" s="387" t="s">
        <v>1044</v>
      </c>
      <c r="B55" s="388">
        <f t="shared" si="11"/>
        <v>15000</v>
      </c>
      <c r="C55" s="389">
        <v>15000</v>
      </c>
      <c r="D55" s="389"/>
      <c r="E55" s="389">
        <v>15000</v>
      </c>
      <c r="F55" s="389"/>
      <c r="G55" s="389"/>
      <c r="H55" s="389"/>
      <c r="I55" s="389"/>
      <c r="J55" s="389"/>
      <c r="K55" s="389"/>
      <c r="L55" s="389"/>
      <c r="M55" s="389"/>
      <c r="N55" s="389"/>
      <c r="O55" s="389"/>
      <c r="P55" s="389"/>
      <c r="Q55" s="389"/>
      <c r="R55" s="389">
        <v>15000</v>
      </c>
      <c r="S55" s="390"/>
      <c r="T55" s="390"/>
      <c r="U55" s="385"/>
    </row>
    <row r="56" spans="1:21" s="386" customFormat="1">
      <c r="A56" s="387" t="s">
        <v>1048</v>
      </c>
      <c r="B56" s="388">
        <f t="shared" si="11"/>
        <v>20000</v>
      </c>
      <c r="C56" s="389">
        <v>20000</v>
      </c>
      <c r="D56" s="389"/>
      <c r="E56" s="389">
        <v>20000</v>
      </c>
      <c r="F56" s="389"/>
      <c r="G56" s="389"/>
      <c r="H56" s="389"/>
      <c r="I56" s="389"/>
      <c r="J56" s="389"/>
      <c r="K56" s="389"/>
      <c r="L56" s="389"/>
      <c r="M56" s="389"/>
      <c r="N56" s="389"/>
      <c r="O56" s="389"/>
      <c r="P56" s="389"/>
      <c r="Q56" s="389"/>
      <c r="R56" s="389">
        <v>20000</v>
      </c>
      <c r="S56" s="390"/>
      <c r="T56" s="390"/>
      <c r="U56" s="385"/>
    </row>
    <row r="57" spans="1:21" s="386" customFormat="1">
      <c r="A57" s="387" t="s">
        <v>1046</v>
      </c>
      <c r="B57" s="388">
        <f t="shared" si="11"/>
        <v>0</v>
      </c>
      <c r="C57" s="389"/>
      <c r="D57" s="389"/>
      <c r="E57" s="389"/>
      <c r="F57" s="389"/>
      <c r="G57" s="389"/>
      <c r="H57" s="389"/>
      <c r="I57" s="389"/>
      <c r="J57" s="389"/>
      <c r="K57" s="389"/>
      <c r="L57" s="389"/>
      <c r="M57" s="389"/>
      <c r="N57" s="389"/>
      <c r="O57" s="389"/>
      <c r="P57" s="389"/>
      <c r="Q57" s="389"/>
      <c r="R57" s="389">
        <v>0</v>
      </c>
      <c r="S57" s="390"/>
      <c r="T57" s="390"/>
      <c r="U57" s="385"/>
    </row>
    <row r="58" spans="1:21" s="386" customFormat="1">
      <c r="A58" s="387" t="s">
        <v>1047</v>
      </c>
      <c r="B58" s="388">
        <f t="shared" si="11"/>
        <v>0</v>
      </c>
      <c r="C58" s="389"/>
      <c r="D58" s="389"/>
      <c r="E58" s="389"/>
      <c r="F58" s="389"/>
      <c r="G58" s="389"/>
      <c r="H58" s="389"/>
      <c r="I58" s="389"/>
      <c r="J58" s="389"/>
      <c r="K58" s="389"/>
      <c r="L58" s="389"/>
      <c r="M58" s="389"/>
      <c r="N58" s="389"/>
      <c r="O58" s="389"/>
      <c r="P58" s="389"/>
      <c r="Q58" s="389"/>
      <c r="R58" s="389">
        <v>0</v>
      </c>
      <c r="S58" s="390"/>
      <c r="T58" s="390"/>
      <c r="U58" s="385"/>
    </row>
    <row r="59" spans="1:21" s="386" customFormat="1">
      <c r="A59" s="394" t="s">
        <v>601</v>
      </c>
      <c r="B59" s="388">
        <f t="shared" si="11"/>
        <v>0</v>
      </c>
      <c r="C59" s="389"/>
      <c r="D59" s="389"/>
      <c r="E59" s="389"/>
      <c r="F59" s="389"/>
      <c r="G59" s="389"/>
      <c r="H59" s="389"/>
      <c r="I59" s="389"/>
      <c r="J59" s="389"/>
      <c r="K59" s="389"/>
      <c r="L59" s="389"/>
      <c r="M59" s="389"/>
      <c r="N59" s="389"/>
      <c r="O59" s="389"/>
      <c r="P59" s="389"/>
      <c r="Q59" s="389"/>
      <c r="R59" s="389">
        <v>0</v>
      </c>
      <c r="S59" s="390"/>
      <c r="T59" s="390"/>
      <c r="U59" s="385"/>
    </row>
    <row r="60" spans="1:21" s="386" customFormat="1">
      <c r="A60" s="394" t="s">
        <v>601</v>
      </c>
      <c r="B60" s="388">
        <f t="shared" si="11"/>
        <v>0</v>
      </c>
      <c r="C60" s="389"/>
      <c r="D60" s="389"/>
      <c r="E60" s="389"/>
      <c r="F60" s="389"/>
      <c r="G60" s="389"/>
      <c r="H60" s="389"/>
      <c r="I60" s="389"/>
      <c r="J60" s="389"/>
      <c r="K60" s="389"/>
      <c r="L60" s="389"/>
      <c r="M60" s="389"/>
      <c r="N60" s="389"/>
      <c r="O60" s="389"/>
      <c r="P60" s="389"/>
      <c r="Q60" s="389"/>
      <c r="R60" s="389">
        <v>0</v>
      </c>
      <c r="S60" s="390"/>
      <c r="T60" s="390"/>
      <c r="U60" s="385"/>
    </row>
    <row r="61" spans="1:21" s="386" customFormat="1" ht="13.9" customHeight="1">
      <c r="A61" s="391" t="s">
        <v>555</v>
      </c>
      <c r="B61" s="388">
        <f>SUM(C61:D61)</f>
        <v>35000</v>
      </c>
      <c r="C61" s="388">
        <f t="shared" ref="C61:R61" si="12">SUM(C54:C60)</f>
        <v>35000</v>
      </c>
      <c r="D61" s="388">
        <f t="shared" si="12"/>
        <v>0</v>
      </c>
      <c r="E61" s="388">
        <f t="shared" si="12"/>
        <v>35000</v>
      </c>
      <c r="F61" s="388">
        <f t="shared" si="12"/>
        <v>0</v>
      </c>
      <c r="G61" s="388">
        <f t="shared" si="12"/>
        <v>0</v>
      </c>
      <c r="H61" s="388">
        <f t="shared" si="12"/>
        <v>0</v>
      </c>
      <c r="I61" s="388">
        <f t="shared" si="12"/>
        <v>0</v>
      </c>
      <c r="J61" s="388">
        <f t="shared" si="12"/>
        <v>0</v>
      </c>
      <c r="K61" s="388">
        <f t="shared" si="12"/>
        <v>0</v>
      </c>
      <c r="L61" s="388">
        <f t="shared" si="12"/>
        <v>0</v>
      </c>
      <c r="M61" s="388">
        <f t="shared" si="12"/>
        <v>0</v>
      </c>
      <c r="N61" s="388">
        <f t="shared" si="12"/>
        <v>0</v>
      </c>
      <c r="O61" s="388">
        <f t="shared" si="12"/>
        <v>0</v>
      </c>
      <c r="P61" s="388">
        <f t="shared" si="12"/>
        <v>0</v>
      </c>
      <c r="Q61" s="388">
        <f t="shared" si="12"/>
        <v>0</v>
      </c>
      <c r="R61" s="388">
        <f t="shared" si="12"/>
        <v>35000</v>
      </c>
      <c r="S61" s="390"/>
      <c r="T61" s="390"/>
      <c r="U61" s="385"/>
    </row>
    <row r="62" spans="1:21" s="386" customFormat="1">
      <c r="A62" s="397" t="s">
        <v>556</v>
      </c>
      <c r="B62" s="388">
        <f>SUM(C62:D62)</f>
        <v>33986015.779259257</v>
      </c>
      <c r="C62" s="388">
        <f>SUM(C8+C11+C13+C14+C15+C25+C26+C36+C40+C41+C52+C61)</f>
        <v>33986015.779259257</v>
      </c>
      <c r="D62" s="388">
        <f>SUM(D8+D11+D13+D14+D15+D25+D26+D36+D40+D41+D52+D61)</f>
        <v>0</v>
      </c>
      <c r="E62" s="388">
        <f t="shared" ref="E62:R62" si="13">SUM(E8+E11+E13+E14+E15+E25+E26+E36+E40+E41+E52+E61)</f>
        <v>15748015.779259259</v>
      </c>
      <c r="F62" s="388">
        <f t="shared" si="13"/>
        <v>16238000</v>
      </c>
      <c r="G62" s="388">
        <f t="shared" si="13"/>
        <v>2000000</v>
      </c>
      <c r="H62" s="388">
        <f t="shared" si="13"/>
        <v>0</v>
      </c>
      <c r="I62" s="388">
        <f t="shared" si="13"/>
        <v>0</v>
      </c>
      <c r="J62" s="388">
        <f t="shared" si="13"/>
        <v>0</v>
      </c>
      <c r="K62" s="388">
        <f t="shared" si="13"/>
        <v>0</v>
      </c>
      <c r="L62" s="388">
        <f t="shared" si="13"/>
        <v>0</v>
      </c>
      <c r="M62" s="388">
        <f t="shared" si="13"/>
        <v>0</v>
      </c>
      <c r="N62" s="388">
        <f t="shared" si="13"/>
        <v>0</v>
      </c>
      <c r="O62" s="388">
        <f t="shared" si="13"/>
        <v>0</v>
      </c>
      <c r="P62" s="388">
        <f t="shared" si="13"/>
        <v>0</v>
      </c>
      <c r="Q62" s="388">
        <f t="shared" si="13"/>
        <v>0</v>
      </c>
      <c r="R62" s="388">
        <f t="shared" si="13"/>
        <v>33986015.779259257</v>
      </c>
      <c r="S62" s="388">
        <f>SUM(S10+S13+S14+S15+S25+S26+S36+S40+S41+S52)</f>
        <v>31391693.259259261</v>
      </c>
      <c r="T62" s="388">
        <f>SUM(T11+T13+T14+T15+T25+T26+T36+T40+T41+T52)</f>
        <v>0</v>
      </c>
      <c r="U62" s="385"/>
    </row>
    <row r="63" spans="1:21" s="386" customFormat="1">
      <c r="A63" s="383" t="s">
        <v>313</v>
      </c>
      <c r="B63" s="384"/>
      <c r="C63" s="384"/>
      <c r="D63" s="384"/>
      <c r="E63" s="393"/>
      <c r="F63" s="393"/>
      <c r="G63" s="393"/>
      <c r="H63" s="393"/>
      <c r="I63" s="393"/>
      <c r="J63" s="393"/>
      <c r="K63" s="393"/>
      <c r="L63" s="393"/>
      <c r="M63" s="393"/>
      <c r="N63" s="393"/>
      <c r="O63" s="393"/>
      <c r="P63" s="393"/>
      <c r="Q63" s="393"/>
      <c r="R63" s="393"/>
      <c r="S63" s="384"/>
      <c r="T63" s="384"/>
      <c r="U63" s="385"/>
    </row>
    <row r="64" spans="1:21" s="386" customFormat="1">
      <c r="A64" s="387" t="s">
        <v>314</v>
      </c>
      <c r="B64" s="388">
        <f>SUM(C64+D64)</f>
        <v>80000</v>
      </c>
      <c r="C64" s="389">
        <v>80000</v>
      </c>
      <c r="D64" s="389"/>
      <c r="E64" s="389">
        <v>80000</v>
      </c>
      <c r="F64" s="389"/>
      <c r="G64" s="389"/>
      <c r="H64" s="389"/>
      <c r="I64" s="389"/>
      <c r="J64" s="389"/>
      <c r="K64" s="389"/>
      <c r="L64" s="389"/>
      <c r="M64" s="389"/>
      <c r="N64" s="389"/>
      <c r="O64" s="389"/>
      <c r="P64" s="389"/>
      <c r="Q64" s="389"/>
      <c r="R64" s="389">
        <v>80000</v>
      </c>
      <c r="S64" s="389">
        <v>70000</v>
      </c>
      <c r="T64" s="389"/>
      <c r="U64" s="385"/>
    </row>
    <row r="65" spans="1:21" s="386" customFormat="1">
      <c r="A65" s="394" t="s">
        <v>2429</v>
      </c>
      <c r="B65" s="388">
        <f>SUM(C65+D65)</f>
        <v>200000</v>
      </c>
      <c r="C65" s="389">
        <v>200000</v>
      </c>
      <c r="D65" s="389"/>
      <c r="E65" s="389">
        <v>200000</v>
      </c>
      <c r="F65" s="389"/>
      <c r="G65" s="389"/>
      <c r="H65" s="389"/>
      <c r="I65" s="389"/>
      <c r="J65" s="389"/>
      <c r="K65" s="389"/>
      <c r="L65" s="389"/>
      <c r="M65" s="389"/>
      <c r="N65" s="389"/>
      <c r="O65" s="389"/>
      <c r="P65" s="389"/>
      <c r="Q65" s="389"/>
      <c r="R65" s="389">
        <v>200000</v>
      </c>
      <c r="S65" s="389">
        <v>150000</v>
      </c>
      <c r="T65" s="389"/>
      <c r="U65" s="385"/>
    </row>
    <row r="66" spans="1:21" s="386" customFormat="1">
      <c r="A66" s="391" t="s">
        <v>315</v>
      </c>
      <c r="B66" s="388">
        <f>SUM(C66:D66)</f>
        <v>280000</v>
      </c>
      <c r="C66" s="388">
        <f>SUM(C63:C65)</f>
        <v>280000</v>
      </c>
      <c r="D66" s="388">
        <f>SUM(D63:D65)</f>
        <v>0</v>
      </c>
      <c r="E66" s="388">
        <f t="shared" ref="E66:T66" si="14">SUM(E64:E65)</f>
        <v>280000</v>
      </c>
      <c r="F66" s="388">
        <f t="shared" si="14"/>
        <v>0</v>
      </c>
      <c r="G66" s="388">
        <f t="shared" si="14"/>
        <v>0</v>
      </c>
      <c r="H66" s="388">
        <f t="shared" si="14"/>
        <v>0</v>
      </c>
      <c r="I66" s="388">
        <f t="shared" si="14"/>
        <v>0</v>
      </c>
      <c r="J66" s="388">
        <f t="shared" si="14"/>
        <v>0</v>
      </c>
      <c r="K66" s="388">
        <f t="shared" si="14"/>
        <v>0</v>
      </c>
      <c r="L66" s="388">
        <f t="shared" si="14"/>
        <v>0</v>
      </c>
      <c r="M66" s="388">
        <f t="shared" si="14"/>
        <v>0</v>
      </c>
      <c r="N66" s="388">
        <f t="shared" si="14"/>
        <v>0</v>
      </c>
      <c r="O66" s="388">
        <f t="shared" si="14"/>
        <v>0</v>
      </c>
      <c r="P66" s="388">
        <f t="shared" si="14"/>
        <v>0</v>
      </c>
      <c r="Q66" s="388">
        <f t="shared" si="14"/>
        <v>0</v>
      </c>
      <c r="R66" s="388">
        <f t="shared" si="14"/>
        <v>280000</v>
      </c>
      <c r="S66" s="392">
        <f t="shared" si="14"/>
        <v>220000</v>
      </c>
      <c r="T66" s="392">
        <f t="shared" si="14"/>
        <v>0</v>
      </c>
      <c r="U66" s="385"/>
    </row>
    <row r="67" spans="1:21" s="386" customFormat="1">
      <c r="A67" s="383" t="s">
        <v>316</v>
      </c>
      <c r="B67" s="393"/>
      <c r="C67" s="393"/>
      <c r="D67" s="393"/>
      <c r="E67" s="393"/>
      <c r="F67" s="393"/>
      <c r="G67" s="393"/>
      <c r="H67" s="393"/>
      <c r="I67" s="393"/>
      <c r="J67" s="393"/>
      <c r="K67" s="393"/>
      <c r="L67" s="393"/>
      <c r="M67" s="393"/>
      <c r="N67" s="393"/>
      <c r="O67" s="393"/>
      <c r="P67" s="393"/>
      <c r="Q67" s="393"/>
      <c r="R67" s="393"/>
      <c r="S67" s="393"/>
      <c r="T67" s="393"/>
      <c r="U67" s="385"/>
    </row>
    <row r="68" spans="1:21" s="386" customFormat="1">
      <c r="A68" s="387" t="s">
        <v>317</v>
      </c>
      <c r="B68" s="388">
        <f>SUM(C68+D68)</f>
        <v>0</v>
      </c>
      <c r="C68" s="389"/>
      <c r="D68" s="389"/>
      <c r="E68" s="389">
        <v>0</v>
      </c>
      <c r="F68" s="389"/>
      <c r="G68" s="389"/>
      <c r="H68" s="389"/>
      <c r="I68" s="389"/>
      <c r="J68" s="389"/>
      <c r="K68" s="389"/>
      <c r="L68" s="389"/>
      <c r="M68" s="389"/>
      <c r="N68" s="389"/>
      <c r="O68" s="389"/>
      <c r="P68" s="389"/>
      <c r="Q68" s="389"/>
      <c r="R68" s="389">
        <v>0</v>
      </c>
      <c r="S68" s="390"/>
      <c r="T68" s="390"/>
      <c r="U68" s="385"/>
    </row>
    <row r="69" spans="1:21" s="386" customFormat="1">
      <c r="A69" s="387" t="s">
        <v>318</v>
      </c>
      <c r="B69" s="388">
        <f>SUM(C69+D69)</f>
        <v>0</v>
      </c>
      <c r="C69" s="389"/>
      <c r="D69" s="389"/>
      <c r="E69" s="389">
        <v>0</v>
      </c>
      <c r="F69" s="389"/>
      <c r="G69" s="389"/>
      <c r="H69" s="389"/>
      <c r="I69" s="389"/>
      <c r="J69" s="389"/>
      <c r="K69" s="389"/>
      <c r="L69" s="389"/>
      <c r="M69" s="389"/>
      <c r="N69" s="389"/>
      <c r="O69" s="389"/>
      <c r="P69" s="389"/>
      <c r="Q69" s="389"/>
      <c r="R69" s="389">
        <v>0</v>
      </c>
      <c r="S69" s="390"/>
      <c r="T69" s="390"/>
      <c r="U69" s="385"/>
    </row>
    <row r="70" spans="1:21" s="386" customFormat="1">
      <c r="A70" s="1047" t="s">
        <v>1401</v>
      </c>
      <c r="B70" s="388">
        <f>SUM(C70+D70)</f>
        <v>0</v>
      </c>
      <c r="C70" s="389"/>
      <c r="D70" s="389"/>
      <c r="E70" s="389">
        <v>0</v>
      </c>
      <c r="F70" s="389"/>
      <c r="G70" s="389"/>
      <c r="H70" s="389"/>
      <c r="I70" s="389"/>
      <c r="J70" s="389"/>
      <c r="K70" s="389"/>
      <c r="L70" s="389"/>
      <c r="M70" s="389"/>
      <c r="N70" s="389"/>
      <c r="O70" s="389"/>
      <c r="P70" s="389"/>
      <c r="Q70" s="389"/>
      <c r="R70" s="389">
        <v>0</v>
      </c>
      <c r="S70" s="390"/>
      <c r="T70" s="390"/>
      <c r="U70" s="385"/>
    </row>
    <row r="71" spans="1:21" s="386" customFormat="1">
      <c r="A71" s="387" t="s">
        <v>319</v>
      </c>
      <c r="B71" s="388">
        <f>SUM(C71+D71)</f>
        <v>398738.85686086956</v>
      </c>
      <c r="C71" s="389">
        <v>398738.85686086956</v>
      </c>
      <c r="D71" s="389"/>
      <c r="E71" s="389">
        <v>398738.85686086956</v>
      </c>
      <c r="F71" s="389"/>
      <c r="G71" s="389"/>
      <c r="H71" s="389"/>
      <c r="I71" s="389"/>
      <c r="J71" s="389"/>
      <c r="K71" s="389"/>
      <c r="L71" s="389"/>
      <c r="M71" s="389"/>
      <c r="N71" s="389"/>
      <c r="O71" s="389"/>
      <c r="P71" s="389"/>
      <c r="Q71" s="389"/>
      <c r="R71" s="389">
        <v>398738.85686086956</v>
      </c>
      <c r="S71" s="390"/>
      <c r="T71" s="390"/>
      <c r="U71" s="385"/>
    </row>
    <row r="72" spans="1:21" s="386" customFormat="1">
      <c r="A72" s="394" t="s">
        <v>601</v>
      </c>
      <c r="B72" s="388">
        <f>SUM(C72+D72)</f>
        <v>0</v>
      </c>
      <c r="C72" s="389"/>
      <c r="D72" s="389"/>
      <c r="E72" s="389">
        <f t="shared" ref="E72" si="15">C72</f>
        <v>0</v>
      </c>
      <c r="F72" s="389"/>
      <c r="G72" s="389"/>
      <c r="H72" s="389"/>
      <c r="I72" s="389"/>
      <c r="J72" s="389"/>
      <c r="K72" s="389"/>
      <c r="L72" s="389"/>
      <c r="M72" s="389"/>
      <c r="N72" s="389"/>
      <c r="O72" s="389"/>
      <c r="P72" s="389"/>
      <c r="Q72" s="389"/>
      <c r="R72" s="389">
        <f>SUM(E72:Q72)</f>
        <v>0</v>
      </c>
      <c r="S72" s="390"/>
      <c r="T72" s="390"/>
      <c r="U72" s="385"/>
    </row>
    <row r="73" spans="1:21" s="386" customFormat="1">
      <c r="A73" s="391" t="s">
        <v>320</v>
      </c>
      <c r="B73" s="388">
        <f>SUM(C73:D73)</f>
        <v>398738.85686086956</v>
      </c>
      <c r="C73" s="388">
        <f t="shared" ref="C73:Q73" si="16">SUM(C68:C72)</f>
        <v>398738.85686086956</v>
      </c>
      <c r="D73" s="388">
        <f t="shared" si="16"/>
        <v>0</v>
      </c>
      <c r="E73" s="388">
        <f>SUM(E68:E72)</f>
        <v>398738.85686086956</v>
      </c>
      <c r="F73" s="388">
        <f>SUM(F68:F72)</f>
        <v>0</v>
      </c>
      <c r="G73" s="388">
        <f>SUM(G68:G72)</f>
        <v>0</v>
      </c>
      <c r="H73" s="388">
        <f t="shared" si="16"/>
        <v>0</v>
      </c>
      <c r="I73" s="388">
        <f t="shared" si="16"/>
        <v>0</v>
      </c>
      <c r="J73" s="388">
        <f t="shared" si="16"/>
        <v>0</v>
      </c>
      <c r="K73" s="388">
        <f t="shared" si="16"/>
        <v>0</v>
      </c>
      <c r="L73" s="388">
        <f t="shared" si="16"/>
        <v>0</v>
      </c>
      <c r="M73" s="388">
        <f t="shared" si="16"/>
        <v>0</v>
      </c>
      <c r="N73" s="388">
        <f t="shared" si="16"/>
        <v>0</v>
      </c>
      <c r="O73" s="388">
        <f t="shared" si="16"/>
        <v>0</v>
      </c>
      <c r="P73" s="388">
        <f t="shared" si="16"/>
        <v>0</v>
      </c>
      <c r="Q73" s="388">
        <f t="shared" si="16"/>
        <v>0</v>
      </c>
      <c r="R73" s="388">
        <f>SUM(R68:R72)</f>
        <v>398738.85686086956</v>
      </c>
      <c r="S73" s="390"/>
      <c r="T73" s="390"/>
      <c r="U73" s="385"/>
    </row>
    <row r="74" spans="1:21" s="386" customFormat="1" ht="11.85" customHeight="1">
      <c r="A74" s="383" t="s">
        <v>2027</v>
      </c>
      <c r="B74" s="393"/>
      <c r="C74" s="393"/>
      <c r="D74" s="393"/>
      <c r="E74" s="393"/>
      <c r="F74" s="393"/>
      <c r="G74" s="393"/>
      <c r="H74" s="393"/>
      <c r="I74" s="393"/>
      <c r="J74" s="393"/>
      <c r="K74" s="393"/>
      <c r="L74" s="393"/>
      <c r="M74" s="393"/>
      <c r="N74" s="393"/>
      <c r="O74" s="393"/>
      <c r="P74" s="393"/>
      <c r="Q74" s="393"/>
      <c r="R74" s="393"/>
      <c r="S74" s="393"/>
      <c r="T74" s="393"/>
      <c r="U74" s="385"/>
    </row>
    <row r="75" spans="1:21" s="386" customFormat="1">
      <c r="A75" s="387" t="s">
        <v>2025</v>
      </c>
      <c r="B75" s="388">
        <f>SUM(C75+D75)</f>
        <v>2132337.8807837693</v>
      </c>
      <c r="C75" s="389">
        <v>2132337.8807837693</v>
      </c>
      <c r="D75" s="389"/>
      <c r="E75" s="389">
        <v>2132337.8807837693</v>
      </c>
      <c r="F75" s="389"/>
      <c r="G75" s="389"/>
      <c r="H75" s="389"/>
      <c r="I75" s="389"/>
      <c r="J75" s="389"/>
      <c r="K75" s="389"/>
      <c r="L75" s="389"/>
      <c r="M75" s="389"/>
      <c r="N75" s="389"/>
      <c r="O75" s="389"/>
      <c r="P75" s="389"/>
      <c r="Q75" s="389"/>
      <c r="R75" s="389">
        <v>2132337.8807837693</v>
      </c>
      <c r="S75" s="389">
        <v>2132337.8807837693</v>
      </c>
      <c r="T75" s="389"/>
      <c r="U75" s="385"/>
    </row>
    <row r="76" spans="1:21" s="386" customFormat="1">
      <c r="A76" s="387" t="s">
        <v>606</v>
      </c>
      <c r="B76" s="388">
        <f>SUM(C76+D76)</f>
        <v>471063.16075000004</v>
      </c>
      <c r="C76" s="389">
        <v>471063.16075000004</v>
      </c>
      <c r="D76" s="389"/>
      <c r="E76" s="389">
        <v>471063.16075000004</v>
      </c>
      <c r="F76" s="389"/>
      <c r="G76" s="389"/>
      <c r="H76" s="389"/>
      <c r="I76" s="389"/>
      <c r="J76" s="389"/>
      <c r="K76" s="389"/>
      <c r="L76" s="389"/>
      <c r="M76" s="389"/>
      <c r="N76" s="389"/>
      <c r="O76" s="389"/>
      <c r="P76" s="389"/>
      <c r="Q76" s="389"/>
      <c r="R76" s="389">
        <v>471063.16075000004</v>
      </c>
      <c r="S76" s="389">
        <v>400403.68663750001</v>
      </c>
      <c r="T76" s="389"/>
      <c r="U76" s="385"/>
    </row>
    <row r="77" spans="1:21" s="386" customFormat="1">
      <c r="A77" s="391" t="s">
        <v>2026</v>
      </c>
      <c r="B77" s="388">
        <f>SUM(C77:D77)</f>
        <v>2603401.0415337691</v>
      </c>
      <c r="C77" s="1175">
        <f>SUM(C75:C76)</f>
        <v>2603401.0415337691</v>
      </c>
      <c r="D77" s="1175">
        <f t="shared" ref="D77:R77" si="17">SUM(D75:D76)</f>
        <v>0</v>
      </c>
      <c r="E77" s="1175">
        <f t="shared" si="17"/>
        <v>2603401.0415337691</v>
      </c>
      <c r="F77" s="1175">
        <f t="shared" si="17"/>
        <v>0</v>
      </c>
      <c r="G77" s="1175">
        <f t="shared" si="17"/>
        <v>0</v>
      </c>
      <c r="H77" s="1175">
        <f t="shared" si="17"/>
        <v>0</v>
      </c>
      <c r="I77" s="1175">
        <f t="shared" si="17"/>
        <v>0</v>
      </c>
      <c r="J77" s="1175">
        <f t="shared" si="17"/>
        <v>0</v>
      </c>
      <c r="K77" s="1175">
        <f t="shared" si="17"/>
        <v>0</v>
      </c>
      <c r="L77" s="1175">
        <f t="shared" si="17"/>
        <v>0</v>
      </c>
      <c r="M77" s="1175">
        <f t="shared" si="17"/>
        <v>0</v>
      </c>
      <c r="N77" s="1175">
        <f t="shared" si="17"/>
        <v>0</v>
      </c>
      <c r="O77" s="1175">
        <f t="shared" si="17"/>
        <v>0</v>
      </c>
      <c r="P77" s="1175">
        <f t="shared" si="17"/>
        <v>0</v>
      </c>
      <c r="Q77" s="1175">
        <f t="shared" si="17"/>
        <v>0</v>
      </c>
      <c r="R77" s="1175">
        <f t="shared" si="17"/>
        <v>2603401.0415337691</v>
      </c>
      <c r="S77" s="1175">
        <f t="shared" ref="S77" si="18">SUM(S75:S76)</f>
        <v>2532741.5674212691</v>
      </c>
      <c r="T77" s="1175">
        <f t="shared" ref="T77" si="19">SUM(T75:T76)</f>
        <v>0</v>
      </c>
      <c r="U77" s="385"/>
    </row>
    <row r="78" spans="1:21" s="386" customFormat="1">
      <c r="A78" s="383" t="s">
        <v>580</v>
      </c>
      <c r="B78" s="393"/>
      <c r="C78" s="393"/>
      <c r="D78" s="393"/>
      <c r="E78" s="393"/>
      <c r="F78" s="393"/>
      <c r="G78" s="393"/>
      <c r="H78" s="393"/>
      <c r="I78" s="393"/>
      <c r="J78" s="393"/>
      <c r="K78" s="393"/>
      <c r="L78" s="393"/>
      <c r="M78" s="393"/>
      <c r="N78" s="393"/>
      <c r="O78" s="393"/>
      <c r="P78" s="393"/>
      <c r="Q78" s="393"/>
      <c r="R78" s="393"/>
      <c r="S78" s="393"/>
      <c r="T78" s="393"/>
      <c r="U78" s="385"/>
    </row>
    <row r="79" spans="1:21" s="386" customFormat="1" ht="13.9" customHeight="1">
      <c r="A79" s="387" t="s">
        <v>581</v>
      </c>
      <c r="B79" s="388">
        <f>SUM(C79+D79)</f>
        <v>240000</v>
      </c>
      <c r="C79" s="389">
        <v>240000</v>
      </c>
      <c r="D79" s="389"/>
      <c r="E79" s="389">
        <v>240000</v>
      </c>
      <c r="F79" s="389"/>
      <c r="G79" s="389"/>
      <c r="H79" s="389"/>
      <c r="I79" s="389"/>
      <c r="J79" s="389"/>
      <c r="K79" s="389"/>
      <c r="L79" s="389"/>
      <c r="M79" s="389"/>
      <c r="N79" s="389"/>
      <c r="O79" s="389"/>
      <c r="P79" s="389"/>
      <c r="Q79" s="389"/>
      <c r="R79" s="389">
        <v>240000</v>
      </c>
      <c r="S79" s="390"/>
      <c r="T79" s="390"/>
      <c r="U79" s="385"/>
    </row>
    <row r="80" spans="1:21" s="386" customFormat="1">
      <c r="A80" s="387" t="s">
        <v>582</v>
      </c>
      <c r="B80" s="388">
        <f t="shared" ref="B80:B92" si="20">SUM(C80+D80)</f>
        <v>6500</v>
      </c>
      <c r="C80" s="389">
        <v>6500</v>
      </c>
      <c r="D80" s="389"/>
      <c r="E80" s="389">
        <v>6500</v>
      </c>
      <c r="F80" s="389"/>
      <c r="G80" s="389"/>
      <c r="H80" s="389"/>
      <c r="I80" s="389"/>
      <c r="J80" s="389"/>
      <c r="K80" s="389"/>
      <c r="L80" s="389"/>
      <c r="M80" s="389"/>
      <c r="N80" s="389"/>
      <c r="O80" s="389"/>
      <c r="P80" s="389"/>
      <c r="Q80" s="389"/>
      <c r="R80" s="389">
        <v>6500</v>
      </c>
      <c r="S80" s="389">
        <v>6500</v>
      </c>
      <c r="T80" s="389"/>
      <c r="U80" s="385"/>
    </row>
    <row r="81" spans="1:21" s="386" customFormat="1">
      <c r="A81" s="387" t="s">
        <v>583</v>
      </c>
      <c r="B81" s="388">
        <f t="shared" si="20"/>
        <v>4975128.16</v>
      </c>
      <c r="C81" s="389">
        <v>4975128.16</v>
      </c>
      <c r="D81" s="389"/>
      <c r="E81" s="389">
        <v>4975128.16</v>
      </c>
      <c r="F81" s="389"/>
      <c r="G81" s="389"/>
      <c r="H81" s="389"/>
      <c r="I81" s="389"/>
      <c r="J81" s="389"/>
      <c r="K81" s="389"/>
      <c r="L81" s="389"/>
      <c r="M81" s="389"/>
      <c r="N81" s="389"/>
      <c r="O81" s="389"/>
      <c r="P81" s="389"/>
      <c r="Q81" s="389"/>
      <c r="R81" s="389">
        <v>4975128.16</v>
      </c>
      <c r="S81" s="389">
        <v>4975128.16</v>
      </c>
      <c r="T81" s="389"/>
      <c r="U81" s="385"/>
    </row>
    <row r="82" spans="1:21" s="386" customFormat="1">
      <c r="A82" s="387" t="s">
        <v>584</v>
      </c>
      <c r="B82" s="388">
        <f t="shared" si="20"/>
        <v>299965.45499999996</v>
      </c>
      <c r="C82" s="389">
        <v>299965.45499999996</v>
      </c>
      <c r="D82" s="389"/>
      <c r="E82" s="389">
        <v>299965.45499999996</v>
      </c>
      <c r="F82" s="389"/>
      <c r="G82" s="389"/>
      <c r="H82" s="389"/>
      <c r="I82" s="389"/>
      <c r="J82" s="389"/>
      <c r="K82" s="389"/>
      <c r="L82" s="389"/>
      <c r="M82" s="389"/>
      <c r="N82" s="389"/>
      <c r="O82" s="389"/>
      <c r="P82" s="389"/>
      <c r="Q82" s="389"/>
      <c r="R82" s="389">
        <v>299965.45499999996</v>
      </c>
      <c r="S82" s="389">
        <v>299965.45499999996</v>
      </c>
      <c r="T82" s="389"/>
      <c r="U82" s="385"/>
    </row>
    <row r="83" spans="1:21" s="386" customFormat="1">
      <c r="A83" s="387" t="s">
        <v>585</v>
      </c>
      <c r="B83" s="388">
        <f t="shared" si="20"/>
        <v>0</v>
      </c>
      <c r="C83" s="389"/>
      <c r="D83" s="389"/>
      <c r="E83" s="389">
        <v>0</v>
      </c>
      <c r="F83" s="389"/>
      <c r="G83" s="389"/>
      <c r="H83" s="389"/>
      <c r="I83" s="389"/>
      <c r="J83" s="389"/>
      <c r="K83" s="389"/>
      <c r="L83" s="389"/>
      <c r="M83" s="389"/>
      <c r="N83" s="389"/>
      <c r="O83" s="389"/>
      <c r="P83" s="389"/>
      <c r="Q83" s="389"/>
      <c r="R83" s="389">
        <v>0</v>
      </c>
      <c r="S83" s="389"/>
      <c r="T83" s="389"/>
      <c r="U83" s="385"/>
    </row>
    <row r="84" spans="1:21" s="386" customFormat="1">
      <c r="A84" s="387" t="s">
        <v>586</v>
      </c>
      <c r="B84" s="388">
        <f t="shared" si="20"/>
        <v>134500</v>
      </c>
      <c r="C84" s="389">
        <v>134500</v>
      </c>
      <c r="D84" s="389"/>
      <c r="E84" s="389">
        <v>134500</v>
      </c>
      <c r="F84" s="389"/>
      <c r="G84" s="389"/>
      <c r="H84" s="389"/>
      <c r="I84" s="389"/>
      <c r="J84" s="389"/>
      <c r="K84" s="389"/>
      <c r="L84" s="389"/>
      <c r="M84" s="389"/>
      <c r="N84" s="389"/>
      <c r="O84" s="389"/>
      <c r="P84" s="389"/>
      <c r="Q84" s="389"/>
      <c r="R84" s="389">
        <v>134500</v>
      </c>
      <c r="S84" s="390"/>
      <c r="T84" s="390"/>
      <c r="U84" s="385"/>
    </row>
    <row r="85" spans="1:21" s="386" customFormat="1">
      <c r="A85" s="387" t="s">
        <v>587</v>
      </c>
      <c r="B85" s="388">
        <f t="shared" si="20"/>
        <v>207980.44</v>
      </c>
      <c r="C85" s="389">
        <v>207980.44</v>
      </c>
      <c r="D85" s="389"/>
      <c r="E85" s="389">
        <v>207980.44</v>
      </c>
      <c r="F85" s="389"/>
      <c r="G85" s="389"/>
      <c r="H85" s="389"/>
      <c r="I85" s="389"/>
      <c r="J85" s="389"/>
      <c r="K85" s="389"/>
      <c r="L85" s="389"/>
      <c r="M85" s="389"/>
      <c r="N85" s="389"/>
      <c r="O85" s="389"/>
      <c r="P85" s="389"/>
      <c r="Q85" s="389"/>
      <c r="R85" s="389">
        <v>207980.44</v>
      </c>
      <c r="S85" s="389">
        <v>207980.44</v>
      </c>
      <c r="T85" s="389"/>
      <c r="U85" s="385"/>
    </row>
    <row r="86" spans="1:21" s="386" customFormat="1">
      <c r="A86" s="387" t="s">
        <v>588</v>
      </c>
      <c r="B86" s="388">
        <f t="shared" si="20"/>
        <v>11125</v>
      </c>
      <c r="C86" s="389">
        <v>11125</v>
      </c>
      <c r="D86" s="389"/>
      <c r="E86" s="389">
        <v>11125</v>
      </c>
      <c r="F86" s="389"/>
      <c r="G86" s="389"/>
      <c r="H86" s="389"/>
      <c r="I86" s="389"/>
      <c r="J86" s="389"/>
      <c r="K86" s="389"/>
      <c r="L86" s="389"/>
      <c r="M86" s="389"/>
      <c r="N86" s="389"/>
      <c r="O86" s="389"/>
      <c r="P86" s="389"/>
      <c r="Q86" s="389"/>
      <c r="R86" s="389">
        <v>11125</v>
      </c>
      <c r="S86" s="389">
        <v>11125</v>
      </c>
      <c r="T86" s="389"/>
      <c r="U86" s="385"/>
    </row>
    <row r="87" spans="1:21" s="386" customFormat="1">
      <c r="A87" s="398" t="s">
        <v>1484</v>
      </c>
      <c r="B87" s="388">
        <f t="shared" si="20"/>
        <v>80000</v>
      </c>
      <c r="C87" s="389">
        <v>80000</v>
      </c>
      <c r="D87" s="389"/>
      <c r="E87" s="389">
        <v>80000</v>
      </c>
      <c r="F87" s="389"/>
      <c r="G87" s="389"/>
      <c r="H87" s="389"/>
      <c r="I87" s="389"/>
      <c r="J87" s="389"/>
      <c r="K87" s="389"/>
      <c r="L87" s="389"/>
      <c r="M87" s="389"/>
      <c r="N87" s="389"/>
      <c r="O87" s="389"/>
      <c r="P87" s="389"/>
      <c r="Q87" s="389"/>
      <c r="R87" s="389">
        <v>80000</v>
      </c>
      <c r="S87" s="389">
        <v>40000</v>
      </c>
      <c r="T87" s="389"/>
      <c r="U87" s="385"/>
    </row>
    <row r="88" spans="1:21" s="386" customFormat="1">
      <c r="A88" s="398" t="s">
        <v>2024</v>
      </c>
      <c r="B88" s="388">
        <f t="shared" si="20"/>
        <v>0</v>
      </c>
      <c r="C88" s="389"/>
      <c r="D88" s="389"/>
      <c r="E88" s="389">
        <v>0</v>
      </c>
      <c r="F88" s="389"/>
      <c r="G88" s="389"/>
      <c r="H88" s="389"/>
      <c r="I88" s="389"/>
      <c r="J88" s="389"/>
      <c r="K88" s="389"/>
      <c r="L88" s="389"/>
      <c r="M88" s="389"/>
      <c r="N88" s="389"/>
      <c r="O88" s="389"/>
      <c r="P88" s="389"/>
      <c r="Q88" s="389"/>
      <c r="R88" s="389">
        <v>0</v>
      </c>
      <c r="S88" s="389"/>
      <c r="T88" s="389"/>
      <c r="U88" s="385"/>
    </row>
    <row r="89" spans="1:21" s="386" customFormat="1">
      <c r="A89" s="394" t="s">
        <v>2407</v>
      </c>
      <c r="B89" s="388">
        <f t="shared" si="20"/>
        <v>25200</v>
      </c>
      <c r="C89" s="389">
        <v>25200</v>
      </c>
      <c r="D89" s="389"/>
      <c r="E89" s="389">
        <v>25200</v>
      </c>
      <c r="F89" s="389"/>
      <c r="G89" s="389"/>
      <c r="H89" s="389"/>
      <c r="I89" s="389"/>
      <c r="J89" s="389"/>
      <c r="K89" s="389"/>
      <c r="L89" s="389"/>
      <c r="M89" s="389"/>
      <c r="N89" s="389"/>
      <c r="O89" s="389"/>
      <c r="P89" s="389"/>
      <c r="Q89" s="389"/>
      <c r="R89" s="389">
        <v>25200</v>
      </c>
      <c r="S89" s="389">
        <v>17000</v>
      </c>
      <c r="T89" s="389"/>
      <c r="U89" s="385"/>
    </row>
    <row r="90" spans="1:21" s="386" customFormat="1">
      <c r="A90" s="394" t="s">
        <v>2408</v>
      </c>
      <c r="B90" s="388">
        <f t="shared" si="20"/>
        <v>328530.16000000003</v>
      </c>
      <c r="C90" s="389">
        <v>328530.16000000003</v>
      </c>
      <c r="D90" s="389"/>
      <c r="E90" s="389">
        <v>328530.16000000003</v>
      </c>
      <c r="F90" s="389"/>
      <c r="G90" s="389"/>
      <c r="H90" s="389"/>
      <c r="I90" s="389"/>
      <c r="J90" s="389"/>
      <c r="K90" s="389"/>
      <c r="L90" s="389"/>
      <c r="M90" s="389"/>
      <c r="N90" s="389"/>
      <c r="O90" s="389"/>
      <c r="P90" s="389"/>
      <c r="Q90" s="389"/>
      <c r="R90" s="389">
        <v>328530.16000000003</v>
      </c>
      <c r="S90" s="389">
        <v>328530.16000000003</v>
      </c>
      <c r="T90" s="389"/>
      <c r="U90" s="385"/>
    </row>
    <row r="91" spans="1:21" s="386" customFormat="1">
      <c r="A91" s="394" t="s">
        <v>601</v>
      </c>
      <c r="B91" s="388">
        <f t="shared" si="20"/>
        <v>0</v>
      </c>
      <c r="C91" s="389"/>
      <c r="D91" s="389"/>
      <c r="E91" s="389">
        <v>0</v>
      </c>
      <c r="F91" s="389"/>
      <c r="G91" s="389"/>
      <c r="H91" s="389"/>
      <c r="I91" s="389"/>
      <c r="J91" s="389"/>
      <c r="K91" s="389"/>
      <c r="L91" s="389"/>
      <c r="M91" s="389"/>
      <c r="N91" s="389"/>
      <c r="O91" s="389"/>
      <c r="P91" s="389"/>
      <c r="Q91" s="389"/>
      <c r="R91" s="389">
        <v>0</v>
      </c>
      <c r="S91" s="389"/>
      <c r="T91" s="389"/>
      <c r="U91" s="385"/>
    </row>
    <row r="92" spans="1:21" s="386" customFormat="1">
      <c r="A92" s="394" t="s">
        <v>601</v>
      </c>
      <c r="B92" s="388">
        <f t="shared" si="20"/>
        <v>0</v>
      </c>
      <c r="C92" s="389"/>
      <c r="D92" s="389"/>
      <c r="E92" s="389">
        <v>0</v>
      </c>
      <c r="F92" s="389"/>
      <c r="G92" s="389"/>
      <c r="H92" s="389"/>
      <c r="I92" s="389"/>
      <c r="J92" s="389"/>
      <c r="K92" s="389"/>
      <c r="L92" s="389"/>
      <c r="M92" s="389"/>
      <c r="N92" s="389"/>
      <c r="O92" s="389"/>
      <c r="P92" s="389"/>
      <c r="Q92" s="389"/>
      <c r="R92" s="389">
        <v>0</v>
      </c>
      <c r="S92" s="389"/>
      <c r="T92" s="389"/>
      <c r="U92" s="385"/>
    </row>
    <row r="93" spans="1:21" s="386" customFormat="1">
      <c r="A93" s="394" t="s">
        <v>601</v>
      </c>
      <c r="B93" s="388">
        <f>SUM(C93+D93)</f>
        <v>0</v>
      </c>
      <c r="C93" s="389"/>
      <c r="D93" s="389"/>
      <c r="E93" s="389">
        <v>0</v>
      </c>
      <c r="F93" s="389"/>
      <c r="G93" s="389"/>
      <c r="H93" s="389"/>
      <c r="I93" s="389"/>
      <c r="J93" s="389"/>
      <c r="K93" s="389"/>
      <c r="L93" s="389"/>
      <c r="M93" s="389"/>
      <c r="N93" s="389"/>
      <c r="O93" s="389"/>
      <c r="P93" s="389"/>
      <c r="Q93" s="389"/>
      <c r="R93" s="389">
        <v>0</v>
      </c>
      <c r="S93" s="389"/>
      <c r="T93" s="389"/>
      <c r="U93" s="385"/>
    </row>
    <row r="94" spans="1:21" s="386" customFormat="1">
      <c r="A94" s="391" t="s">
        <v>589</v>
      </c>
      <c r="B94" s="388">
        <f>SUM(C94:D94)</f>
        <v>6308929.2150000008</v>
      </c>
      <c r="C94" s="388">
        <f>SUM(C79:C93)</f>
        <v>6308929.2150000008</v>
      </c>
      <c r="D94" s="388">
        <f t="shared" ref="D94:R94" si="21">SUM(D79:D93)</f>
        <v>0</v>
      </c>
      <c r="E94" s="388">
        <f>SUM(E79:E93)</f>
        <v>6308929.2150000008</v>
      </c>
      <c r="F94" s="388">
        <f t="shared" si="21"/>
        <v>0</v>
      </c>
      <c r="G94" s="388">
        <f t="shared" si="21"/>
        <v>0</v>
      </c>
      <c r="H94" s="388">
        <f t="shared" si="21"/>
        <v>0</v>
      </c>
      <c r="I94" s="388">
        <f t="shared" si="21"/>
        <v>0</v>
      </c>
      <c r="J94" s="388">
        <f t="shared" si="21"/>
        <v>0</v>
      </c>
      <c r="K94" s="388">
        <f t="shared" si="21"/>
        <v>0</v>
      </c>
      <c r="L94" s="388">
        <f t="shared" si="21"/>
        <v>0</v>
      </c>
      <c r="M94" s="388">
        <f t="shared" si="21"/>
        <v>0</v>
      </c>
      <c r="N94" s="388">
        <f t="shared" si="21"/>
        <v>0</v>
      </c>
      <c r="O94" s="388">
        <f t="shared" si="21"/>
        <v>0</v>
      </c>
      <c r="P94" s="388">
        <f t="shared" si="21"/>
        <v>0</v>
      </c>
      <c r="Q94" s="388">
        <f>SUM(Q79:Q93)</f>
        <v>0</v>
      </c>
      <c r="R94" s="388">
        <f t="shared" si="21"/>
        <v>6308929.2150000008</v>
      </c>
      <c r="S94" s="392">
        <f>SUM(S80:S83,S85:S93)</f>
        <v>5886229.2150000008</v>
      </c>
      <c r="T94" s="388">
        <f>SUM(T80:T83,T85:T93)</f>
        <v>0</v>
      </c>
      <c r="U94" s="385"/>
    </row>
    <row r="95" spans="1:21" s="386" customFormat="1">
      <c r="A95" s="391" t="s">
        <v>590</v>
      </c>
      <c r="B95" s="388">
        <f>SUM(C95:D95)</f>
        <v>43577084.892653897</v>
      </c>
      <c r="C95" s="388">
        <f>SUM(C62+C66+C73+C77+C94)</f>
        <v>43577084.892653897</v>
      </c>
      <c r="D95" s="388">
        <f t="shared" ref="D95:Q95" si="22">SUM(D62+D66+D73+D77+D94)</f>
        <v>0</v>
      </c>
      <c r="E95" s="388">
        <f t="shared" si="22"/>
        <v>25339084.892653897</v>
      </c>
      <c r="F95" s="388">
        <f t="shared" si="22"/>
        <v>16238000</v>
      </c>
      <c r="G95" s="388">
        <f t="shared" si="22"/>
        <v>2000000</v>
      </c>
      <c r="H95" s="388">
        <f t="shared" si="22"/>
        <v>0</v>
      </c>
      <c r="I95" s="388">
        <f t="shared" si="22"/>
        <v>0</v>
      </c>
      <c r="J95" s="388">
        <f t="shared" si="22"/>
        <v>0</v>
      </c>
      <c r="K95" s="388">
        <f t="shared" si="22"/>
        <v>0</v>
      </c>
      <c r="L95" s="388">
        <f t="shared" si="22"/>
        <v>0</v>
      </c>
      <c r="M95" s="388">
        <f t="shared" si="22"/>
        <v>0</v>
      </c>
      <c r="N95" s="388">
        <f t="shared" si="22"/>
        <v>0</v>
      </c>
      <c r="O95" s="388">
        <f t="shared" si="22"/>
        <v>0</v>
      </c>
      <c r="P95" s="388">
        <f t="shared" si="22"/>
        <v>0</v>
      </c>
      <c r="Q95" s="388">
        <f t="shared" si="22"/>
        <v>0</v>
      </c>
      <c r="R95" s="388">
        <f>SUM(R62+R66+R73+R77+R94)</f>
        <v>43577084.892653897</v>
      </c>
      <c r="S95" s="392">
        <f>SUM(+S62+S66+S77+S94)</f>
        <v>40030664.041680537</v>
      </c>
      <c r="T95" s="392">
        <f>SUM(T62+T66+T77+T94)</f>
        <v>0</v>
      </c>
      <c r="U95" s="385"/>
    </row>
    <row r="96" spans="1:21" s="386" customFormat="1">
      <c r="A96" s="383" t="s">
        <v>591</v>
      </c>
      <c r="B96" s="393"/>
      <c r="C96" s="393"/>
      <c r="D96" s="393"/>
      <c r="E96" s="393"/>
      <c r="F96" s="393"/>
      <c r="G96" s="393"/>
      <c r="H96" s="393"/>
      <c r="I96" s="393"/>
      <c r="J96" s="393"/>
      <c r="K96" s="393"/>
      <c r="L96" s="393"/>
      <c r="M96" s="393"/>
      <c r="N96" s="393"/>
      <c r="O96" s="393"/>
      <c r="P96" s="393"/>
      <c r="Q96" s="393"/>
      <c r="R96" s="393"/>
      <c r="S96" s="393"/>
      <c r="T96" s="393"/>
      <c r="U96" s="385"/>
    </row>
    <row r="97" spans="1:21" s="386" customFormat="1">
      <c r="A97" s="387" t="s">
        <v>592</v>
      </c>
      <c r="B97" s="388">
        <f t="shared" ref="B97:B102" si="23">SUM(C97+D97)</f>
        <v>2200000</v>
      </c>
      <c r="C97" s="389">
        <v>2200000</v>
      </c>
      <c r="D97" s="389"/>
      <c r="E97" s="389">
        <v>1868663.9073460996</v>
      </c>
      <c r="F97" s="389"/>
      <c r="G97" s="389"/>
      <c r="H97" s="389">
        <v>331336.09265390038</v>
      </c>
      <c r="I97" s="389"/>
      <c r="J97" s="389"/>
      <c r="K97" s="389"/>
      <c r="L97" s="389"/>
      <c r="M97" s="389"/>
      <c r="N97" s="389"/>
      <c r="O97" s="389"/>
      <c r="P97" s="389"/>
      <c r="Q97" s="389"/>
      <c r="R97" s="389">
        <v>2200000</v>
      </c>
      <c r="S97" s="389">
        <v>1400000</v>
      </c>
      <c r="T97" s="389"/>
      <c r="U97" s="385"/>
    </row>
    <row r="98" spans="1:21" s="386" customFormat="1">
      <c r="A98" s="387" t="s">
        <v>593</v>
      </c>
      <c r="B98" s="388">
        <f t="shared" si="23"/>
        <v>0</v>
      </c>
      <c r="C98" s="389"/>
      <c r="D98" s="389"/>
      <c r="E98" s="389"/>
      <c r="F98" s="389"/>
      <c r="G98" s="389"/>
      <c r="H98" s="389"/>
      <c r="I98" s="389"/>
      <c r="J98" s="389"/>
      <c r="K98" s="389"/>
      <c r="L98" s="389"/>
      <c r="M98" s="389"/>
      <c r="N98" s="389"/>
      <c r="O98" s="389"/>
      <c r="P98" s="389"/>
      <c r="Q98" s="389"/>
      <c r="R98" s="389">
        <v>0</v>
      </c>
      <c r="S98" s="389"/>
      <c r="T98" s="389"/>
      <c r="U98" s="385"/>
    </row>
    <row r="99" spans="1:21" s="386" customFormat="1">
      <c r="A99" s="387" t="s">
        <v>594</v>
      </c>
      <c r="B99" s="388">
        <f t="shared" si="23"/>
        <v>0</v>
      </c>
      <c r="C99" s="389"/>
      <c r="D99" s="389"/>
      <c r="E99" s="389"/>
      <c r="F99" s="389"/>
      <c r="G99" s="389"/>
      <c r="H99" s="389"/>
      <c r="I99" s="389"/>
      <c r="J99" s="389"/>
      <c r="K99" s="389"/>
      <c r="L99" s="389"/>
      <c r="M99" s="389"/>
      <c r="N99" s="389"/>
      <c r="O99" s="389"/>
      <c r="P99" s="389"/>
      <c r="Q99" s="389"/>
      <c r="R99" s="389">
        <f t="shared" ref="R99:R102" si="24">SUM(E99:Q99)</f>
        <v>0</v>
      </c>
      <c r="S99" s="389"/>
      <c r="T99" s="389"/>
      <c r="U99" s="385"/>
    </row>
    <row r="100" spans="1:21" s="386" customFormat="1" ht="12" customHeight="1">
      <c r="A100" s="387" t="s">
        <v>595</v>
      </c>
      <c r="B100" s="388">
        <f t="shared" si="23"/>
        <v>0</v>
      </c>
      <c r="C100" s="389"/>
      <c r="D100" s="389"/>
      <c r="E100" s="389"/>
      <c r="F100" s="389"/>
      <c r="G100" s="389"/>
      <c r="H100" s="389"/>
      <c r="I100" s="389"/>
      <c r="J100" s="389"/>
      <c r="K100" s="389"/>
      <c r="L100" s="389"/>
      <c r="M100" s="389"/>
      <c r="N100" s="389"/>
      <c r="O100" s="389"/>
      <c r="P100" s="389"/>
      <c r="Q100" s="389"/>
      <c r="R100" s="389">
        <f t="shared" si="24"/>
        <v>0</v>
      </c>
      <c r="S100" s="389"/>
      <c r="T100" s="389"/>
      <c r="U100" s="385"/>
    </row>
    <row r="101" spans="1:21" s="386" customFormat="1">
      <c r="A101" s="387" t="s">
        <v>1402</v>
      </c>
      <c r="B101" s="388">
        <f t="shared" si="23"/>
        <v>0</v>
      </c>
      <c r="C101" s="389"/>
      <c r="D101" s="389"/>
      <c r="E101" s="389"/>
      <c r="F101" s="389"/>
      <c r="G101" s="389"/>
      <c r="H101" s="389"/>
      <c r="I101" s="389"/>
      <c r="J101" s="389"/>
      <c r="K101" s="389"/>
      <c r="L101" s="389"/>
      <c r="M101" s="389"/>
      <c r="N101" s="389"/>
      <c r="O101" s="389"/>
      <c r="P101" s="389"/>
      <c r="Q101" s="389"/>
      <c r="R101" s="389">
        <f t="shared" si="24"/>
        <v>0</v>
      </c>
      <c r="S101" s="389"/>
      <c r="T101" s="389"/>
      <c r="U101" s="385"/>
    </row>
    <row r="102" spans="1:21" s="386" customFormat="1">
      <c r="A102" s="394" t="s">
        <v>601</v>
      </c>
      <c r="B102" s="388">
        <f t="shared" si="23"/>
        <v>0</v>
      </c>
      <c r="C102" s="389"/>
      <c r="D102" s="389"/>
      <c r="E102" s="389"/>
      <c r="F102" s="389"/>
      <c r="G102" s="389"/>
      <c r="H102" s="389"/>
      <c r="I102" s="389"/>
      <c r="J102" s="389"/>
      <c r="K102" s="389"/>
      <c r="L102" s="389"/>
      <c r="M102" s="389"/>
      <c r="N102" s="389"/>
      <c r="O102" s="389"/>
      <c r="P102" s="389"/>
      <c r="Q102" s="389"/>
      <c r="R102" s="389">
        <f t="shared" si="24"/>
        <v>0</v>
      </c>
      <c r="S102" s="389"/>
      <c r="T102" s="389"/>
      <c r="U102" s="385"/>
    </row>
    <row r="103" spans="1:21" s="386" customFormat="1">
      <c r="A103" s="391" t="s">
        <v>596</v>
      </c>
      <c r="B103" s="388">
        <f>SUM(C103:D103)</f>
        <v>2200000</v>
      </c>
      <c r="C103" s="388">
        <f t="shared" ref="C103:T103" si="25">SUM(C97:C102)</f>
        <v>2200000</v>
      </c>
      <c r="D103" s="388">
        <f t="shared" si="25"/>
        <v>0</v>
      </c>
      <c r="E103" s="388">
        <f t="shared" si="25"/>
        <v>1868663.9073460996</v>
      </c>
      <c r="F103" s="388">
        <f t="shared" si="25"/>
        <v>0</v>
      </c>
      <c r="G103" s="388">
        <f t="shared" si="25"/>
        <v>0</v>
      </c>
      <c r="H103" s="388">
        <f t="shared" si="25"/>
        <v>331336.09265390038</v>
      </c>
      <c r="I103" s="388">
        <f t="shared" si="25"/>
        <v>0</v>
      </c>
      <c r="J103" s="388">
        <f t="shared" si="25"/>
        <v>0</v>
      </c>
      <c r="K103" s="388">
        <f t="shared" si="25"/>
        <v>0</v>
      </c>
      <c r="L103" s="388">
        <f t="shared" si="25"/>
        <v>0</v>
      </c>
      <c r="M103" s="388">
        <f t="shared" si="25"/>
        <v>0</v>
      </c>
      <c r="N103" s="388">
        <f t="shared" si="25"/>
        <v>0</v>
      </c>
      <c r="O103" s="388">
        <f t="shared" si="25"/>
        <v>0</v>
      </c>
      <c r="P103" s="388">
        <f t="shared" si="25"/>
        <v>0</v>
      </c>
      <c r="Q103" s="388">
        <f>SUM(Q97:Q102)</f>
        <v>0</v>
      </c>
      <c r="R103" s="388">
        <f t="shared" si="25"/>
        <v>2200000</v>
      </c>
      <c r="S103" s="392">
        <f t="shared" si="25"/>
        <v>1400000</v>
      </c>
      <c r="T103" s="392">
        <f t="shared" si="25"/>
        <v>0</v>
      </c>
      <c r="U103" s="385"/>
    </row>
    <row r="104" spans="1:21" s="386" customFormat="1">
      <c r="A104" s="391" t="s">
        <v>1310</v>
      </c>
      <c r="B104" s="392">
        <f>SUM(C104:D104)</f>
        <v>45777084.892653897</v>
      </c>
      <c r="C104" s="392">
        <f t="shared" ref="C104:R104" si="26">SUM(C95+C103)</f>
        <v>45777084.892653897</v>
      </c>
      <c r="D104" s="392">
        <f t="shared" si="26"/>
        <v>0</v>
      </c>
      <c r="E104" s="392">
        <f t="shared" si="26"/>
        <v>27207748.799999997</v>
      </c>
      <c r="F104" s="392">
        <f t="shared" si="26"/>
        <v>16238000</v>
      </c>
      <c r="G104" s="392">
        <f t="shared" si="26"/>
        <v>2000000</v>
      </c>
      <c r="H104" s="392">
        <f t="shared" si="26"/>
        <v>331336.09265390038</v>
      </c>
      <c r="I104" s="392">
        <f t="shared" si="26"/>
        <v>0</v>
      </c>
      <c r="J104" s="392">
        <f t="shared" si="26"/>
        <v>0</v>
      </c>
      <c r="K104" s="392">
        <f t="shared" si="26"/>
        <v>0</v>
      </c>
      <c r="L104" s="392">
        <f t="shared" si="26"/>
        <v>0</v>
      </c>
      <c r="M104" s="392">
        <f t="shared" si="26"/>
        <v>0</v>
      </c>
      <c r="N104" s="392">
        <f t="shared" si="26"/>
        <v>0</v>
      </c>
      <c r="O104" s="392">
        <f t="shared" si="26"/>
        <v>0</v>
      </c>
      <c r="P104" s="392">
        <f t="shared" si="26"/>
        <v>0</v>
      </c>
      <c r="Q104" s="392">
        <f t="shared" si="26"/>
        <v>0</v>
      </c>
      <c r="R104" s="388">
        <f t="shared" si="26"/>
        <v>45777084.892653897</v>
      </c>
      <c r="S104" s="392">
        <f>S95+S103</f>
        <v>41430664.041680537</v>
      </c>
      <c r="T104" s="392">
        <f>T95+T103</f>
        <v>0</v>
      </c>
      <c r="U104" s="385"/>
    </row>
    <row r="105" spans="1:21" s="401" customFormat="1">
      <c r="A105" s="1364" t="s">
        <v>1480</v>
      </c>
      <c r="B105" s="400"/>
      <c r="C105" s="400"/>
      <c r="D105" s="400"/>
      <c r="H105" s="402" t="s">
        <v>499</v>
      </c>
      <c r="I105" s="402"/>
      <c r="J105" s="402"/>
      <c r="R105" s="403" t="s">
        <v>500</v>
      </c>
      <c r="S105" s="389"/>
      <c r="T105" s="389"/>
      <c r="U105" s="404"/>
    </row>
    <row r="106" spans="1:21" s="401" customFormat="1">
      <c r="A106" s="402" t="s">
        <v>347</v>
      </c>
      <c r="C106" s="400"/>
      <c r="D106" s="400"/>
      <c r="I106" s="405" t="s">
        <v>604</v>
      </c>
      <c r="J106" s="405"/>
      <c r="R106" s="403" t="s">
        <v>501</v>
      </c>
      <c r="S106" s="406">
        <f>S104+S105</f>
        <v>41430664.041680537</v>
      </c>
      <c r="T106" s="406">
        <f>T104+T105</f>
        <v>0</v>
      </c>
      <c r="U106" s="404"/>
    </row>
    <row r="107" spans="1:21" s="407" customFormat="1">
      <c r="A107" s="405" t="s">
        <v>1251</v>
      </c>
      <c r="B107" s="400"/>
      <c r="C107" s="400"/>
      <c r="D107" s="400"/>
      <c r="E107" s="682">
        <f>Application!AG630</f>
        <v>27207748.800000001</v>
      </c>
      <c r="F107" s="682">
        <f>Application!AG617</f>
        <v>16238000</v>
      </c>
      <c r="G107" s="682">
        <f>Application!AG618</f>
        <v>2000000</v>
      </c>
      <c r="H107" s="682">
        <f>Application!AG619</f>
        <v>331336.09265390038</v>
      </c>
      <c r="I107" s="682">
        <f>Application!AG620</f>
        <v>0</v>
      </c>
      <c r="J107" s="682">
        <f>Application!AG621</f>
        <v>0</v>
      </c>
      <c r="K107" s="682">
        <f>Application!AG622</f>
        <v>0</v>
      </c>
      <c r="L107" s="682">
        <f>Application!AG623</f>
        <v>0</v>
      </c>
      <c r="M107" s="682">
        <f>Application!AG624</f>
        <v>0</v>
      </c>
      <c r="N107" s="682">
        <f>Application!AG625</f>
        <v>0</v>
      </c>
      <c r="O107" s="682">
        <f>Application!AG626</f>
        <v>0</v>
      </c>
      <c r="P107" s="682">
        <f>Application!AG627</f>
        <v>0</v>
      </c>
      <c r="Q107" s="682">
        <f>Application!AG628</f>
        <v>0</v>
      </c>
      <c r="R107" s="681"/>
      <c r="S107" s="401"/>
      <c r="T107" s="401"/>
      <c r="U107" s="488"/>
    </row>
    <row r="108" spans="1:21" s="407" customFormat="1">
      <c r="A108" s="405"/>
      <c r="B108" s="400"/>
      <c r="C108" s="400"/>
      <c r="D108" s="400"/>
      <c r="E108" s="681"/>
      <c r="F108" s="681"/>
      <c r="G108" s="681"/>
      <c r="H108" s="681"/>
      <c r="I108" s="681"/>
      <c r="J108" s="681"/>
      <c r="K108" s="681"/>
      <c r="L108" s="681"/>
      <c r="M108" s="681"/>
      <c r="N108" s="681"/>
      <c r="O108" s="681"/>
      <c r="P108" s="681"/>
      <c r="Q108" s="681"/>
      <c r="R108" s="681"/>
      <c r="S108" s="401"/>
      <c r="T108" s="401"/>
      <c r="U108" s="488"/>
    </row>
    <row r="109" spans="1:21" s="407" customFormat="1" ht="12.75">
      <c r="A109" s="795" t="s">
        <v>1374</v>
      </c>
      <c r="B109" s="400"/>
      <c r="C109" s="400"/>
      <c r="D109" s="400"/>
      <c r="E109" s="681"/>
      <c r="F109" s="681"/>
      <c r="G109" s="681"/>
      <c r="H109" s="681"/>
      <c r="I109" s="681"/>
      <c r="J109" s="681"/>
      <c r="K109" s="681"/>
      <c r="L109" s="681"/>
      <c r="M109" s="681"/>
      <c r="N109" s="681"/>
      <c r="O109" s="681"/>
      <c r="P109" s="681"/>
      <c r="Q109" s="681"/>
      <c r="R109" s="681"/>
      <c r="S109" s="401"/>
      <c r="T109" s="401"/>
      <c r="U109" s="488"/>
    </row>
    <row r="110" spans="1:21" s="407" customFormat="1" ht="12.75">
      <c r="A110" s="595" t="s">
        <v>1375</v>
      </c>
      <c r="B110" s="400"/>
      <c r="C110" s="400"/>
      <c r="D110" s="400"/>
      <c r="E110" s="401"/>
      <c r="F110" s="401"/>
      <c r="G110" s="401"/>
      <c r="H110" s="401"/>
      <c r="I110" s="401"/>
      <c r="J110" s="401"/>
      <c r="K110" s="401"/>
      <c r="L110" s="401"/>
      <c r="M110" s="401"/>
      <c r="N110" s="401"/>
      <c r="O110" s="401"/>
      <c r="P110" s="401"/>
      <c r="Q110" s="401"/>
      <c r="R110" s="401"/>
      <c r="S110" s="401"/>
      <c r="T110" s="401"/>
      <c r="U110" s="488"/>
    </row>
    <row r="111" spans="1:21" s="407" customFormat="1" ht="12.75">
      <c r="A111" s="595"/>
      <c r="B111" s="400"/>
      <c r="C111" s="400"/>
      <c r="D111" s="400"/>
      <c r="E111" s="401"/>
      <c r="F111" s="401"/>
      <c r="G111" s="401"/>
      <c r="H111" s="401"/>
      <c r="I111" s="401"/>
      <c r="J111" s="401"/>
      <c r="K111" s="401"/>
      <c r="L111" s="401"/>
      <c r="M111" s="401"/>
      <c r="N111" s="401"/>
      <c r="O111" s="401"/>
      <c r="P111" s="401"/>
      <c r="Q111" s="401"/>
      <c r="R111" s="401"/>
      <c r="S111" s="401"/>
      <c r="T111" s="401"/>
      <c r="U111" s="488"/>
    </row>
    <row r="112" spans="1:21" s="407" customFormat="1" ht="14.25">
      <c r="A112" s="491" t="s">
        <v>1478</v>
      </c>
      <c r="B112" s="400"/>
      <c r="C112" s="400"/>
      <c r="D112" s="400"/>
      <c r="E112" s="401"/>
      <c r="F112" s="401"/>
      <c r="G112" s="401"/>
      <c r="H112" s="401"/>
      <c r="I112" s="401"/>
      <c r="J112" s="401"/>
      <c r="K112" s="401"/>
      <c r="L112" s="401"/>
      <c r="M112" s="401"/>
      <c r="N112" s="401"/>
      <c r="O112" s="401"/>
      <c r="P112" s="401"/>
      <c r="Q112" s="401"/>
      <c r="R112" s="401"/>
      <c r="S112" s="401"/>
      <c r="T112" s="401"/>
      <c r="U112" s="488"/>
    </row>
    <row r="113" spans="1:21" s="386" customFormat="1" ht="12.75">
      <c r="A113" s="595" t="s">
        <v>1479</v>
      </c>
      <c r="B113" s="401"/>
      <c r="C113" s="401"/>
      <c r="D113" s="401"/>
      <c r="E113" s="401"/>
      <c r="F113" s="401"/>
      <c r="G113" s="401"/>
      <c r="H113" s="401"/>
      <c r="I113" s="401"/>
      <c r="J113" s="401"/>
      <c r="K113" s="401"/>
      <c r="L113" s="401"/>
      <c r="M113" s="401"/>
      <c r="N113" s="401"/>
      <c r="O113" s="401"/>
      <c r="P113" s="401"/>
      <c r="Q113" s="401"/>
      <c r="R113" s="401"/>
      <c r="S113" s="401"/>
      <c r="T113" s="401"/>
      <c r="U113" s="489"/>
    </row>
    <row r="114" spans="1:21" s="797" customFormat="1" ht="14.25">
      <c r="A114" s="491" t="s">
        <v>77</v>
      </c>
      <c r="B114" s="401"/>
      <c r="C114" s="401"/>
      <c r="D114" s="401"/>
      <c r="E114" s="401"/>
      <c r="F114" s="401"/>
      <c r="G114" s="401"/>
      <c r="H114" s="401"/>
      <c r="I114" s="401"/>
      <c r="J114" s="401"/>
      <c r="K114" s="401"/>
      <c r="L114" s="401"/>
      <c r="M114" s="401"/>
      <c r="N114" s="401"/>
      <c r="O114" s="401"/>
      <c r="P114" s="401"/>
      <c r="Q114" s="401"/>
      <c r="R114" s="401"/>
      <c r="S114" s="401"/>
      <c r="T114" s="401"/>
      <c r="U114" s="796"/>
    </row>
    <row r="115" spans="1:21" s="401" customFormat="1" ht="14.25">
      <c r="A115" s="491"/>
      <c r="U115" s="404"/>
    </row>
    <row r="116" spans="1:21" s="407" customFormat="1">
      <c r="A116" s="942" t="s">
        <v>1482</v>
      </c>
      <c r="B116" s="400"/>
      <c r="C116" s="400"/>
      <c r="D116" s="400"/>
      <c r="E116" s="401"/>
      <c r="F116" s="401"/>
      <c r="G116" s="401"/>
      <c r="H116" s="401"/>
      <c r="I116" s="401"/>
      <c r="J116" s="401"/>
      <c r="K116" s="401"/>
      <c r="L116" s="401"/>
      <c r="M116" s="401"/>
      <c r="N116" s="401"/>
      <c r="O116" s="401"/>
      <c r="P116" s="401"/>
      <c r="Q116" s="401"/>
      <c r="R116" s="401"/>
      <c r="S116" s="401"/>
      <c r="T116" s="401"/>
      <c r="U116" s="488"/>
    </row>
    <row r="117" spans="1:21" s="386" customFormat="1">
      <c r="A117" s="942" t="s">
        <v>2089</v>
      </c>
      <c r="B117" s="401"/>
      <c r="C117" s="401"/>
      <c r="D117" s="401"/>
      <c r="E117" s="401"/>
      <c r="F117" s="401"/>
      <c r="G117" s="401"/>
      <c r="H117" s="401"/>
      <c r="I117" s="401"/>
      <c r="J117" s="401"/>
      <c r="K117" s="401"/>
      <c r="L117" s="401"/>
      <c r="M117" s="401"/>
      <c r="N117" s="401"/>
      <c r="O117" s="401"/>
      <c r="P117" s="401"/>
      <c r="Q117" s="401"/>
      <c r="R117" s="401"/>
      <c r="S117" s="401"/>
      <c r="T117" s="401"/>
      <c r="U117" s="489"/>
    </row>
    <row r="118" spans="1:21" s="797" customFormat="1">
      <c r="A118" s="942" t="s">
        <v>1481</v>
      </c>
      <c r="B118" s="401"/>
      <c r="C118" s="401"/>
      <c r="D118" s="401"/>
      <c r="E118" s="401"/>
      <c r="F118" s="401"/>
      <c r="G118" s="401"/>
      <c r="H118" s="401"/>
      <c r="I118" s="401"/>
      <c r="J118" s="401"/>
      <c r="K118" s="401"/>
      <c r="L118" s="401"/>
      <c r="M118" s="401"/>
      <c r="N118" s="401"/>
      <c r="O118" s="401"/>
      <c r="P118" s="401"/>
      <c r="Q118" s="401"/>
      <c r="R118" s="401"/>
      <c r="S118" s="401"/>
      <c r="T118" s="401"/>
      <c r="U118" s="796"/>
    </row>
    <row r="119" spans="1:21" s="797" customFormat="1">
      <c r="A119" s="942" t="s">
        <v>1483</v>
      </c>
      <c r="B119" s="401"/>
      <c r="C119" s="401"/>
      <c r="D119" s="401"/>
      <c r="E119" s="401"/>
      <c r="F119" s="401"/>
      <c r="G119" s="401"/>
      <c r="H119" s="401"/>
      <c r="I119" s="401"/>
      <c r="J119" s="401"/>
      <c r="K119" s="401"/>
      <c r="L119" s="401"/>
      <c r="M119" s="401"/>
      <c r="N119" s="401"/>
      <c r="O119" s="401"/>
      <c r="P119" s="401"/>
      <c r="Q119" s="401"/>
      <c r="R119" s="401"/>
      <c r="S119" s="401"/>
      <c r="T119" s="401"/>
      <c r="U119" s="796"/>
    </row>
    <row r="120" spans="1:21" s="401" customFormat="1" ht="14.25">
      <c r="A120" s="491"/>
      <c r="U120" s="404"/>
    </row>
    <row r="121" spans="1:21" s="926" customFormat="1" ht="15.75">
      <c r="A121" s="925" t="s">
        <v>1472</v>
      </c>
      <c r="U121" s="927"/>
    </row>
    <row r="122" spans="1:21" s="401" customFormat="1">
      <c r="A122" s="402" t="s">
        <v>1456</v>
      </c>
      <c r="D122" s="2094" t="s">
        <v>1457</v>
      </c>
      <c r="E122" s="2094"/>
      <c r="F122" s="2094"/>
      <c r="U122" s="404"/>
    </row>
    <row r="123" spans="1:21" s="401" customFormat="1">
      <c r="A123" s="401" t="s">
        <v>1458</v>
      </c>
      <c r="B123" s="915"/>
      <c r="D123" s="2097" t="s">
        <v>1485</v>
      </c>
      <c r="E123" s="2098"/>
      <c r="F123" s="2098"/>
      <c r="G123" s="2098"/>
      <c r="H123" s="2098"/>
      <c r="I123" s="2098"/>
      <c r="J123" s="2098"/>
      <c r="K123" s="2098"/>
      <c r="L123" s="2098"/>
      <c r="M123" s="2098"/>
      <c r="N123" s="2098"/>
      <c r="O123" s="2098"/>
      <c r="P123" s="2098"/>
      <c r="Q123" s="2098"/>
      <c r="R123" s="2098"/>
      <c r="S123" s="2098"/>
      <c r="U123" s="404"/>
    </row>
    <row r="124" spans="1:21" s="401" customFormat="1" ht="12.75">
      <c r="A124" s="918" t="s">
        <v>1459</v>
      </c>
      <c r="B124" s="915"/>
      <c r="C124" s="918"/>
      <c r="D124" s="2098"/>
      <c r="E124" s="2098"/>
      <c r="F124" s="2098"/>
      <c r="G124" s="2098"/>
      <c r="H124" s="2098"/>
      <c r="I124" s="2098"/>
      <c r="J124" s="2098"/>
      <c r="K124" s="2098"/>
      <c r="L124" s="2098"/>
      <c r="M124" s="2098"/>
      <c r="N124" s="2098"/>
      <c r="O124" s="2098"/>
      <c r="P124" s="2098"/>
      <c r="Q124" s="2098"/>
      <c r="R124" s="2098"/>
      <c r="S124" s="2098"/>
      <c r="U124" s="404"/>
    </row>
    <row r="125" spans="1:21" s="401" customFormat="1" ht="12.75">
      <c r="A125" s="918" t="s">
        <v>1460</v>
      </c>
      <c r="B125" s="915"/>
      <c r="C125" s="918"/>
      <c r="D125" s="2098"/>
      <c r="E125" s="2098"/>
      <c r="F125" s="2098"/>
      <c r="G125" s="2098"/>
      <c r="H125" s="2098"/>
      <c r="I125" s="2098"/>
      <c r="J125" s="2098"/>
      <c r="K125" s="2098"/>
      <c r="L125" s="2098"/>
      <c r="M125" s="2098"/>
      <c r="N125" s="2098"/>
      <c r="O125" s="2098"/>
      <c r="P125" s="2098"/>
      <c r="Q125" s="2098"/>
      <c r="R125" s="2098"/>
      <c r="S125" s="2098"/>
      <c r="U125" s="404"/>
    </row>
    <row r="126" spans="1:21" s="401" customFormat="1" ht="12.75">
      <c r="A126" s="918" t="s">
        <v>1461</v>
      </c>
      <c r="B126" s="915"/>
      <c r="C126" s="918"/>
      <c r="D126" s="917"/>
      <c r="E126" s="917"/>
      <c r="F126" s="917"/>
      <c r="G126" s="917"/>
      <c r="H126" s="917"/>
      <c r="I126" s="917"/>
      <c r="J126" s="917"/>
      <c r="K126" s="917"/>
      <c r="L126" s="917"/>
      <c r="M126" s="917"/>
      <c r="N126" s="917"/>
      <c r="O126" s="918"/>
      <c r="P126" s="918"/>
      <c r="Q126" s="918"/>
      <c r="R126" s="918"/>
      <c r="S126" s="918"/>
      <c r="U126" s="404"/>
    </row>
    <row r="127" spans="1:21" s="401" customFormat="1" ht="12.75">
      <c r="A127" s="918" t="s">
        <v>1462</v>
      </c>
      <c r="B127" s="915"/>
      <c r="C127" s="918"/>
      <c r="D127" s="917"/>
      <c r="E127" s="917"/>
      <c r="F127" s="917"/>
      <c r="G127" s="917"/>
      <c r="H127" s="917"/>
      <c r="I127" s="917"/>
      <c r="J127" s="917"/>
      <c r="K127" s="917"/>
      <c r="L127" s="917"/>
      <c r="M127" s="917"/>
      <c r="N127" s="917"/>
      <c r="O127" s="918"/>
      <c r="P127" s="918"/>
      <c r="Q127" s="918"/>
      <c r="R127" s="918"/>
      <c r="S127" s="918"/>
      <c r="U127" s="404"/>
    </row>
    <row r="128" spans="1:21" s="401" customFormat="1" ht="12.75">
      <c r="A128" s="918" t="s">
        <v>1463</v>
      </c>
      <c r="B128" s="915"/>
      <c r="C128" s="918"/>
      <c r="D128" s="2091"/>
      <c r="E128" s="2091"/>
      <c r="F128" s="2091"/>
      <c r="G128" s="2091"/>
      <c r="H128" s="2091"/>
      <c r="I128" s="918"/>
      <c r="J128" s="2092"/>
      <c r="K128" s="2092"/>
      <c r="L128" s="918"/>
      <c r="M128" s="918"/>
      <c r="N128" s="918"/>
      <c r="O128" s="918"/>
      <c r="P128" s="918"/>
      <c r="Q128" s="918"/>
      <c r="R128" s="918"/>
      <c r="S128" s="918"/>
      <c r="U128" s="404"/>
    </row>
    <row r="129" spans="1:21" s="401" customFormat="1" ht="12.75">
      <c r="A129" s="918" t="s">
        <v>554</v>
      </c>
      <c r="B129" s="915"/>
      <c r="C129" s="918"/>
      <c r="D129" s="2093" t="s">
        <v>1464</v>
      </c>
      <c r="E129" s="2093"/>
      <c r="F129" s="2093"/>
      <c r="G129" s="2093"/>
      <c r="H129" s="2093"/>
      <c r="I129" s="918"/>
      <c r="J129" s="918" t="s">
        <v>1465</v>
      </c>
      <c r="K129" s="918"/>
      <c r="L129" s="918"/>
      <c r="M129" s="918"/>
      <c r="N129" s="918"/>
      <c r="O129" s="918"/>
      <c r="P129" s="918"/>
      <c r="Q129" s="918"/>
      <c r="R129" s="918"/>
      <c r="S129" s="918"/>
      <c r="U129" s="404"/>
    </row>
    <row r="130" spans="1:21" s="401" customFormat="1" ht="12.75">
      <c r="A130" s="918"/>
      <c r="B130" s="913"/>
      <c r="C130" s="918"/>
      <c r="D130" s="918"/>
      <c r="E130" s="918"/>
      <c r="F130" s="918"/>
      <c r="G130" s="918"/>
      <c r="H130" s="918"/>
      <c r="I130" s="918"/>
      <c r="J130" s="918"/>
      <c r="K130" s="918"/>
      <c r="L130" s="918"/>
      <c r="M130" s="918"/>
      <c r="N130" s="918"/>
      <c r="O130" s="918"/>
      <c r="P130" s="918"/>
      <c r="Q130" s="918"/>
      <c r="R130" s="918"/>
      <c r="S130" s="918"/>
      <c r="U130" s="404"/>
    </row>
    <row r="131" spans="1:21" s="401" customFormat="1" ht="12.75">
      <c r="A131" s="919" t="s">
        <v>1466</v>
      </c>
      <c r="B131" s="916">
        <f>SUM(B123:B129)</f>
        <v>0</v>
      </c>
      <c r="C131" s="918"/>
      <c r="D131" s="1838"/>
      <c r="E131" s="1838"/>
      <c r="F131" s="1838"/>
      <c r="G131" s="1838"/>
      <c r="H131" s="1838"/>
      <c r="I131" s="918"/>
      <c r="J131" s="1838"/>
      <c r="K131" s="1838"/>
      <c r="L131" s="1838"/>
      <c r="M131" s="1838"/>
      <c r="N131" s="918"/>
      <c r="O131" s="918"/>
      <c r="P131" s="918"/>
      <c r="Q131" s="918"/>
      <c r="R131" s="918"/>
      <c r="S131" s="918"/>
      <c r="U131" s="404"/>
    </row>
    <row r="132" spans="1:21" s="401" customFormat="1" ht="12.75">
      <c r="A132" s="920"/>
      <c r="B132" s="918"/>
      <c r="C132" s="918"/>
      <c r="D132" s="2099" t="s">
        <v>1467</v>
      </c>
      <c r="E132" s="2099"/>
      <c r="F132" s="2099"/>
      <c r="G132" s="2099"/>
      <c r="H132" s="2099"/>
      <c r="I132" s="918"/>
      <c r="J132" s="2099" t="s">
        <v>1468</v>
      </c>
      <c r="K132" s="2099"/>
      <c r="L132" s="2099"/>
      <c r="M132" s="2099"/>
      <c r="N132" s="918"/>
      <c r="O132" s="918"/>
      <c r="P132" s="918"/>
      <c r="Q132" s="918"/>
      <c r="R132" s="918"/>
      <c r="S132" s="918"/>
      <c r="U132" s="404"/>
    </row>
    <row r="133" spans="1:21" s="401" customFormat="1" ht="12.75">
      <c r="A133" s="920"/>
      <c r="B133" s="918"/>
      <c r="C133" s="918"/>
      <c r="D133" s="918"/>
      <c r="E133" s="918"/>
      <c r="F133" s="918"/>
      <c r="G133" s="918"/>
      <c r="H133" s="918"/>
      <c r="I133" s="918"/>
      <c r="J133" s="918"/>
      <c r="K133" s="918"/>
      <c r="L133" s="918"/>
      <c r="M133" s="918"/>
      <c r="N133" s="918"/>
      <c r="O133" s="918"/>
      <c r="P133" s="918"/>
      <c r="Q133" s="918"/>
      <c r="R133" s="918"/>
      <c r="S133" s="918"/>
      <c r="U133" s="404"/>
    </row>
    <row r="134" spans="1:21" s="401" customFormat="1" ht="12.75">
      <c r="A134" s="921" t="s">
        <v>1469</v>
      </c>
      <c r="B134" s="918"/>
      <c r="C134" s="918"/>
      <c r="D134" s="918"/>
      <c r="E134" s="918"/>
      <c r="F134" s="918"/>
      <c r="G134" s="918"/>
      <c r="H134" s="918"/>
      <c r="I134" s="918"/>
      <c r="J134" s="918"/>
      <c r="K134" s="918"/>
      <c r="L134" s="918"/>
      <c r="M134" s="918"/>
      <c r="N134" s="918"/>
      <c r="O134" s="918"/>
      <c r="P134" s="918"/>
      <c r="Q134" s="918"/>
      <c r="R134" s="918"/>
      <c r="S134" s="918"/>
      <c r="U134" s="404"/>
    </row>
    <row r="135" spans="1:21" s="401" customFormat="1" ht="12.75">
      <c r="A135" s="595" t="s">
        <v>1470</v>
      </c>
      <c r="B135" s="918"/>
      <c r="C135" s="918"/>
      <c r="D135" s="918"/>
      <c r="E135" s="918"/>
      <c r="F135" s="918"/>
      <c r="G135" s="918"/>
      <c r="H135" s="918"/>
      <c r="I135" s="918"/>
      <c r="J135" s="918"/>
      <c r="K135" s="918"/>
      <c r="L135" s="918"/>
      <c r="M135" s="918"/>
      <c r="N135" s="922"/>
      <c r="O135" s="918"/>
      <c r="P135" s="918"/>
      <c r="Q135" s="918"/>
      <c r="R135" s="918"/>
      <c r="S135" s="918"/>
      <c r="U135" s="404"/>
    </row>
    <row r="136" spans="1:21" ht="12.75">
      <c r="A136" s="920"/>
      <c r="B136" s="918"/>
      <c r="C136" s="918"/>
      <c r="D136" s="918"/>
      <c r="E136" s="918"/>
      <c r="F136" s="918"/>
      <c r="G136" s="918"/>
      <c r="H136" s="918"/>
      <c r="I136" s="918"/>
      <c r="J136" s="918"/>
      <c r="K136" s="918"/>
      <c r="L136" s="918"/>
      <c r="M136" s="918"/>
      <c r="N136" s="918"/>
      <c r="O136" s="918"/>
      <c r="P136" s="918"/>
      <c r="Q136" s="918"/>
      <c r="R136" s="918"/>
      <c r="S136" s="918"/>
    </row>
    <row r="137" spans="1:21" ht="12" customHeight="1">
      <c r="A137" s="920"/>
      <c r="B137" s="918"/>
      <c r="C137" s="918"/>
      <c r="D137" s="918"/>
      <c r="E137" s="918"/>
      <c r="F137" s="918"/>
      <c r="G137" s="918"/>
      <c r="H137" s="918"/>
      <c r="I137" s="918"/>
      <c r="J137" s="918"/>
      <c r="K137" s="918"/>
      <c r="L137" s="918"/>
      <c r="M137" s="918"/>
      <c r="N137" s="918"/>
      <c r="O137" s="918"/>
      <c r="P137" s="918"/>
      <c r="Q137" s="918"/>
      <c r="R137" s="918"/>
      <c r="S137" s="918"/>
    </row>
    <row r="138" spans="1:21" ht="12" customHeight="1">
      <c r="A138" s="2100"/>
      <c r="B138" s="2101"/>
      <c r="C138" s="2101"/>
      <c r="D138" s="591"/>
      <c r="E138" s="2092"/>
      <c r="F138" s="2092"/>
      <c r="G138" s="918"/>
      <c r="H138" s="918"/>
      <c r="I138" s="918"/>
      <c r="J138" s="918"/>
      <c r="K138" s="918"/>
      <c r="L138" s="918"/>
      <c r="M138" s="918"/>
      <c r="N138" s="918"/>
      <c r="O138" s="918"/>
      <c r="P138" s="918"/>
      <c r="Q138" s="918"/>
      <c r="R138" s="918"/>
      <c r="S138" s="918"/>
    </row>
    <row r="139" spans="1:21" ht="12" customHeight="1">
      <c r="A139" s="2095" t="s">
        <v>1471</v>
      </c>
      <c r="B139" s="2096"/>
      <c r="C139" s="2096"/>
      <c r="D139" s="591"/>
      <c r="E139" s="918" t="s">
        <v>1465</v>
      </c>
      <c r="F139" s="918"/>
      <c r="G139" s="918"/>
      <c r="H139" s="918"/>
      <c r="I139" s="918"/>
      <c r="J139" s="918"/>
      <c r="K139" s="918"/>
      <c r="L139" s="918"/>
      <c r="M139" s="918"/>
      <c r="N139" s="918"/>
      <c r="O139" s="918"/>
      <c r="P139" s="918"/>
      <c r="Q139" s="918"/>
      <c r="R139" s="918"/>
      <c r="S139" s="918"/>
    </row>
    <row r="140" spans="1:21" s="490" customFormat="1" ht="12" customHeight="1">
      <c r="A140" s="914"/>
      <c r="B140" s="918"/>
      <c r="C140" s="918"/>
      <c r="D140" s="591"/>
      <c r="E140" s="918"/>
      <c r="F140" s="918"/>
      <c r="G140" s="918"/>
      <c r="H140" s="918"/>
      <c r="I140" s="918"/>
      <c r="J140" s="918"/>
      <c r="K140" s="918"/>
      <c r="L140" s="918"/>
      <c r="M140" s="918"/>
      <c r="N140" s="918"/>
      <c r="O140" s="918"/>
      <c r="P140" s="918"/>
      <c r="Q140" s="918"/>
      <c r="R140" s="918"/>
      <c r="S140" s="918"/>
      <c r="T140" s="959"/>
      <c r="U140" s="798"/>
    </row>
    <row r="141" spans="1:21" s="923" customFormat="1" ht="12" customHeight="1">
      <c r="B141" s="591"/>
      <c r="C141" s="591"/>
      <c r="D141" s="591"/>
      <c r="E141" s="591"/>
      <c r="F141" s="591"/>
      <c r="G141" s="918"/>
      <c r="H141" s="918"/>
      <c r="I141" s="918"/>
      <c r="J141" s="918"/>
      <c r="K141" s="918"/>
      <c r="L141" s="918"/>
      <c r="M141" s="918"/>
      <c r="N141" s="918"/>
      <c r="O141" s="918"/>
      <c r="P141" s="918"/>
      <c r="Q141" s="918"/>
      <c r="R141" s="918"/>
      <c r="S141" s="918"/>
      <c r="T141" s="959"/>
      <c r="U141" s="924"/>
    </row>
    <row r="142" spans="1:21"/>
  </sheetData>
  <sheetProtection algorithmName="SHA-512" hashValue="tEauZ9jNkmOobZwTuM026F4F3LyUJLKZ6PhG7hT7ioH/0fWNnZ1KD9XgJ7T+nv2j/D3bmapiAzfO1mtXjgc7kQ==" saltValue="l1R0n8cdcygwAGkWJEKZtQ=="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51" priority="235" stopIfTrue="1">
      <formula>T9&gt;C9</formula>
    </cfRule>
  </conditionalFormatting>
  <conditionalFormatting sqref="T10">
    <cfRule type="expression" dxfId="150" priority="234" stopIfTrue="1">
      <formula>(T10+S10)&gt;C10</formula>
    </cfRule>
  </conditionalFormatting>
  <conditionalFormatting sqref="R8">
    <cfRule type="cellIs" dxfId="149" priority="214" stopIfTrue="1" operator="notEqual">
      <formula>$B8</formula>
    </cfRule>
    <cfRule type="cellIs" priority="217" stopIfTrue="1" operator="notEqual">
      <formula>$B8</formula>
    </cfRule>
  </conditionalFormatting>
  <conditionalFormatting sqref="R4:R7">
    <cfRule type="cellIs" dxfId="148" priority="216" stopIfTrue="1" operator="notEqual">
      <formula>$B4</formula>
    </cfRule>
  </conditionalFormatting>
  <conditionalFormatting sqref="R9:R10">
    <cfRule type="cellIs" dxfId="147" priority="215" stopIfTrue="1" operator="notEqual">
      <formula>$B9</formula>
    </cfRule>
  </conditionalFormatting>
  <conditionalFormatting sqref="R11:R12">
    <cfRule type="cellIs" dxfId="146" priority="212" stopIfTrue="1" operator="notEqual">
      <formula>$B11</formula>
    </cfRule>
    <cfRule type="cellIs" priority="213" stopIfTrue="1" operator="notEqual">
      <formula>$B11</formula>
    </cfRule>
  </conditionalFormatting>
  <conditionalFormatting sqref="R13:R15">
    <cfRule type="cellIs" dxfId="145" priority="211" stopIfTrue="1" operator="notEqual">
      <formula>$B13</formula>
    </cfRule>
  </conditionalFormatting>
  <conditionalFormatting sqref="R25">
    <cfRule type="cellIs" dxfId="144" priority="209" stopIfTrue="1" operator="notEqual">
      <formula>$B25</formula>
    </cfRule>
    <cfRule type="cellIs" priority="210" stopIfTrue="1" operator="notEqual">
      <formula>$B25</formula>
    </cfRule>
  </conditionalFormatting>
  <conditionalFormatting sqref="R17:R24">
    <cfRule type="cellIs" dxfId="143" priority="208" stopIfTrue="1" operator="notEqual">
      <formula>$B17</formula>
    </cfRule>
  </conditionalFormatting>
  <conditionalFormatting sqref="R26">
    <cfRule type="cellIs" dxfId="142" priority="207" stopIfTrue="1" operator="notEqual">
      <formula>$B26</formula>
    </cfRule>
  </conditionalFormatting>
  <conditionalFormatting sqref="R36">
    <cfRule type="cellIs" dxfId="141" priority="205" stopIfTrue="1" operator="notEqual">
      <formula>$B36</formula>
    </cfRule>
    <cfRule type="cellIs" priority="206" stopIfTrue="1" operator="notEqual">
      <formula>$B36</formula>
    </cfRule>
  </conditionalFormatting>
  <conditionalFormatting sqref="R28:R35">
    <cfRule type="cellIs" dxfId="140" priority="204" stopIfTrue="1" operator="notEqual">
      <formula>$B28</formula>
    </cfRule>
  </conditionalFormatting>
  <conditionalFormatting sqref="R40">
    <cfRule type="cellIs" dxfId="139" priority="202" stopIfTrue="1" operator="notEqual">
      <formula>$B40</formula>
    </cfRule>
    <cfRule type="cellIs" priority="203" stopIfTrue="1" operator="notEqual">
      <formula>$B40</formula>
    </cfRule>
  </conditionalFormatting>
  <conditionalFormatting sqref="R38:R39">
    <cfRule type="cellIs" dxfId="138" priority="201" stopIfTrue="1" operator="notEqual">
      <formula>$B38</formula>
    </cfRule>
  </conditionalFormatting>
  <conditionalFormatting sqref="R41">
    <cfRule type="cellIs" dxfId="137" priority="200" stopIfTrue="1" operator="notEqual">
      <formula>$B41</formula>
    </cfRule>
  </conditionalFormatting>
  <conditionalFormatting sqref="R43:R51">
    <cfRule type="cellIs" dxfId="136" priority="199" stopIfTrue="1" operator="notEqual">
      <formula>$B43</formula>
    </cfRule>
  </conditionalFormatting>
  <conditionalFormatting sqref="R52">
    <cfRule type="cellIs" dxfId="135" priority="197" stopIfTrue="1" operator="notEqual">
      <formula>$B52</formula>
    </cfRule>
    <cfRule type="cellIs" priority="198" stopIfTrue="1" operator="notEqual">
      <formula>$B52</formula>
    </cfRule>
  </conditionalFormatting>
  <conditionalFormatting sqref="R55:R60">
    <cfRule type="cellIs" dxfId="134" priority="196" stopIfTrue="1" operator="notEqual">
      <formula>$B55</formula>
    </cfRule>
  </conditionalFormatting>
  <conditionalFormatting sqref="R54">
    <cfRule type="cellIs" dxfId="133" priority="195" stopIfTrue="1" operator="notEqual">
      <formula>$B54</formula>
    </cfRule>
  </conditionalFormatting>
  <conditionalFormatting sqref="R61:R62">
    <cfRule type="cellIs" dxfId="132" priority="193" stopIfTrue="1" operator="notEqual">
      <formula>$B61</formula>
    </cfRule>
    <cfRule type="cellIs" priority="194" stopIfTrue="1" operator="notEqual">
      <formula>$B61</formula>
    </cfRule>
  </conditionalFormatting>
  <conditionalFormatting sqref="R64:R65">
    <cfRule type="cellIs" dxfId="131" priority="192" stopIfTrue="1" operator="notEqual">
      <formula>$B64</formula>
    </cfRule>
  </conditionalFormatting>
  <conditionalFormatting sqref="R66">
    <cfRule type="cellIs" dxfId="130" priority="190" stopIfTrue="1" operator="notEqual">
      <formula>$B66</formula>
    </cfRule>
    <cfRule type="cellIs" priority="191" stopIfTrue="1" operator="notEqual">
      <formula>$B66</formula>
    </cfRule>
  </conditionalFormatting>
  <conditionalFormatting sqref="R68:R72">
    <cfRule type="cellIs" dxfId="129" priority="189" stopIfTrue="1" operator="notEqual">
      <formula>$B68</formula>
    </cfRule>
  </conditionalFormatting>
  <conditionalFormatting sqref="R73">
    <cfRule type="cellIs" dxfId="128" priority="187" stopIfTrue="1" operator="notEqual">
      <formula>$B73</formula>
    </cfRule>
    <cfRule type="cellIs" priority="188" stopIfTrue="1" operator="notEqual">
      <formula>$B73</formula>
    </cfRule>
  </conditionalFormatting>
  <conditionalFormatting sqref="R75:R76">
    <cfRule type="cellIs" dxfId="127" priority="186" stopIfTrue="1" operator="notEqual">
      <formula>$B75</formula>
    </cfRule>
  </conditionalFormatting>
  <conditionalFormatting sqref="R79:R93">
    <cfRule type="cellIs" dxfId="126" priority="185" stopIfTrue="1" operator="notEqual">
      <formula>$B79</formula>
    </cfRule>
  </conditionalFormatting>
  <conditionalFormatting sqref="R94:R95">
    <cfRule type="cellIs" dxfId="125" priority="183" stopIfTrue="1" operator="notEqual">
      <formula>$B94</formula>
    </cfRule>
    <cfRule type="cellIs" priority="184" stopIfTrue="1" operator="notEqual">
      <formula>$B94</formula>
    </cfRule>
  </conditionalFormatting>
  <conditionalFormatting sqref="R97:R102">
    <cfRule type="cellIs" dxfId="124" priority="182" stopIfTrue="1" operator="notEqual">
      <formula>$B97</formula>
    </cfRule>
  </conditionalFormatting>
  <conditionalFormatting sqref="R103:R104">
    <cfRule type="cellIs" dxfId="123" priority="180" stopIfTrue="1" operator="notEqual">
      <formula>$B103</formula>
    </cfRule>
    <cfRule type="cellIs" priority="181" stopIfTrue="1" operator="notEqual">
      <formula>$B103</formula>
    </cfRule>
  </conditionalFormatting>
  <conditionalFormatting sqref="E104:Q104">
    <cfRule type="cellIs" dxfId="122" priority="179" stopIfTrue="1" operator="notEqual">
      <formula>E$107</formula>
    </cfRule>
  </conditionalFormatting>
  <conditionalFormatting sqref="S41">
    <cfRule type="expression" dxfId="121" priority="72" stopIfTrue="1">
      <formula>(S41+T41)&gt;C41</formula>
    </cfRule>
  </conditionalFormatting>
  <conditionalFormatting sqref="S10">
    <cfRule type="expression" dxfId="120" priority="115" stopIfTrue="1">
      <formula>(S10+T10)&gt;C10</formula>
    </cfRule>
  </conditionalFormatting>
  <conditionalFormatting sqref="S29">
    <cfRule type="expression" dxfId="119" priority="91" stopIfTrue="1">
      <formula>(S29+T29)&gt;C29</formula>
    </cfRule>
  </conditionalFormatting>
  <conditionalFormatting sqref="S32">
    <cfRule type="expression" dxfId="118" priority="88" stopIfTrue="1">
      <formula>(S32+T32)&gt;C32</formula>
    </cfRule>
  </conditionalFormatting>
  <conditionalFormatting sqref="S30">
    <cfRule type="expression" dxfId="117" priority="90" stopIfTrue="1">
      <formula>(S30+T30)&gt;C30</formula>
    </cfRule>
  </conditionalFormatting>
  <conditionalFormatting sqref="S28">
    <cfRule type="expression" dxfId="116" priority="92" stopIfTrue="1">
      <formula>(S28+T28)&gt;C28</formula>
    </cfRule>
  </conditionalFormatting>
  <conditionalFormatting sqref="S23">
    <cfRule type="expression" dxfId="115" priority="96" stopIfTrue="1">
      <formula>(S23+T23)&gt;C23</formula>
    </cfRule>
  </conditionalFormatting>
  <conditionalFormatting sqref="T13">
    <cfRule type="expression" dxfId="114" priority="114" stopIfTrue="1">
      <formula>(T13+S13)&gt;C13</formula>
    </cfRule>
  </conditionalFormatting>
  <conditionalFormatting sqref="T14">
    <cfRule type="expression" dxfId="113" priority="113" stopIfTrue="1">
      <formula>(T14+S14)&gt;C14</formula>
    </cfRule>
  </conditionalFormatting>
  <conditionalFormatting sqref="T17">
    <cfRule type="expression" dxfId="112" priority="112" stopIfTrue="1">
      <formula>(T17+S17)&gt;C17</formula>
    </cfRule>
  </conditionalFormatting>
  <conditionalFormatting sqref="T18">
    <cfRule type="expression" dxfId="111" priority="111" stopIfTrue="1">
      <formula>(T18+S18)&gt;C18</formula>
    </cfRule>
  </conditionalFormatting>
  <conditionalFormatting sqref="T19">
    <cfRule type="expression" dxfId="110" priority="110" stopIfTrue="1">
      <formula>(T19+S19)&gt;C19</formula>
    </cfRule>
  </conditionalFormatting>
  <conditionalFormatting sqref="T20">
    <cfRule type="expression" dxfId="109" priority="109" stopIfTrue="1">
      <formula>(T20+S20)&gt;C20</formula>
    </cfRule>
  </conditionalFormatting>
  <conditionalFormatting sqref="T21">
    <cfRule type="expression" dxfId="108" priority="108" stopIfTrue="1">
      <formula>(T21+S21)&gt;C21</formula>
    </cfRule>
  </conditionalFormatting>
  <conditionalFormatting sqref="T22">
    <cfRule type="expression" dxfId="107" priority="107" stopIfTrue="1">
      <formula>(T22+S22)&gt;C22</formula>
    </cfRule>
  </conditionalFormatting>
  <conditionalFormatting sqref="T23">
    <cfRule type="expression" dxfId="106" priority="106" stopIfTrue="1">
      <formula>(T23+S23)&gt;C23</formula>
    </cfRule>
  </conditionalFormatting>
  <conditionalFormatting sqref="T24">
    <cfRule type="expression" dxfId="105" priority="105" stopIfTrue="1">
      <formula>(T24+S24)&gt;C24</formula>
    </cfRule>
  </conditionalFormatting>
  <conditionalFormatting sqref="S13">
    <cfRule type="expression" dxfId="104" priority="104" stopIfTrue="1">
      <formula>(S13+T13)&gt;C13</formula>
    </cfRule>
  </conditionalFormatting>
  <conditionalFormatting sqref="S14">
    <cfRule type="expression" dxfId="103" priority="103" stopIfTrue="1">
      <formula>(S14+T14)&gt;C14</formula>
    </cfRule>
  </conditionalFormatting>
  <conditionalFormatting sqref="S17">
    <cfRule type="expression" dxfId="102" priority="102" stopIfTrue="1">
      <formula>(S17+T17)&gt;C17</formula>
    </cfRule>
  </conditionalFormatting>
  <conditionalFormatting sqref="S18">
    <cfRule type="expression" dxfId="101" priority="101" stopIfTrue="1">
      <formula>(S18+T18)&gt;C18</formula>
    </cfRule>
  </conditionalFormatting>
  <conditionalFormatting sqref="S19">
    <cfRule type="expression" dxfId="100" priority="100" stopIfTrue="1">
      <formula>(S19+T19)&gt;C19</formula>
    </cfRule>
  </conditionalFormatting>
  <conditionalFormatting sqref="S20">
    <cfRule type="expression" dxfId="99" priority="99" stopIfTrue="1">
      <formula>(S20+T20)&gt;C20</formula>
    </cfRule>
  </conditionalFormatting>
  <conditionalFormatting sqref="S21">
    <cfRule type="expression" dxfId="98" priority="98" stopIfTrue="1">
      <formula>(S21+T21)&gt;C21</formula>
    </cfRule>
  </conditionalFormatting>
  <conditionalFormatting sqref="S22">
    <cfRule type="expression" dxfId="97" priority="97" stopIfTrue="1">
      <formula>(S22+T22)&gt;C22</formula>
    </cfRule>
  </conditionalFormatting>
  <conditionalFormatting sqref="S24">
    <cfRule type="expression" dxfId="96" priority="95" stopIfTrue="1">
      <formula>(S24+T24)&gt;C24</formula>
    </cfRule>
  </conditionalFormatting>
  <conditionalFormatting sqref="S26">
    <cfRule type="expression" dxfId="95" priority="94" stopIfTrue="1">
      <formula>(S26+T26)&gt;C26</formula>
    </cfRule>
  </conditionalFormatting>
  <conditionalFormatting sqref="T26">
    <cfRule type="expression" dxfId="94" priority="93" stopIfTrue="1">
      <formula>(T26+S26)&gt;C26</formula>
    </cfRule>
  </conditionalFormatting>
  <conditionalFormatting sqref="S31">
    <cfRule type="expression" dxfId="93" priority="89" stopIfTrue="1">
      <formula>(S31+T31)&gt;C31</formula>
    </cfRule>
  </conditionalFormatting>
  <conditionalFormatting sqref="S33">
    <cfRule type="expression" dxfId="92" priority="87" stopIfTrue="1">
      <formula>(S33+T33)&gt;C33</formula>
    </cfRule>
  </conditionalFormatting>
  <conditionalFormatting sqref="S34">
    <cfRule type="expression" dxfId="91" priority="86" stopIfTrue="1">
      <formula>(S34+T34)&gt;C34</formula>
    </cfRule>
  </conditionalFormatting>
  <conditionalFormatting sqref="S35">
    <cfRule type="expression" dxfId="90" priority="85" stopIfTrue="1">
      <formula>(S35+T35)&gt;C35</formula>
    </cfRule>
  </conditionalFormatting>
  <conditionalFormatting sqref="T28">
    <cfRule type="expression" dxfId="89" priority="84" stopIfTrue="1">
      <formula>(T28+S28)&gt;C28</formula>
    </cfRule>
  </conditionalFormatting>
  <conditionalFormatting sqref="T29">
    <cfRule type="expression" dxfId="88" priority="83" stopIfTrue="1">
      <formula>(T29+S29)&gt;C29</formula>
    </cfRule>
  </conditionalFormatting>
  <conditionalFormatting sqref="T30">
    <cfRule type="expression" dxfId="87" priority="82" stopIfTrue="1">
      <formula>(T30+S30)&gt;C30</formula>
    </cfRule>
  </conditionalFormatting>
  <conditionalFormatting sqref="T31">
    <cfRule type="expression" dxfId="86" priority="81" stopIfTrue="1">
      <formula>(T31+S31)&gt;C31</formula>
    </cfRule>
  </conditionalFormatting>
  <conditionalFormatting sqref="T32">
    <cfRule type="expression" dxfId="85" priority="80" stopIfTrue="1">
      <formula>(T32+S32)&gt;C32</formula>
    </cfRule>
  </conditionalFormatting>
  <conditionalFormatting sqref="T33">
    <cfRule type="expression" dxfId="84" priority="79" stopIfTrue="1">
      <formula>(T33+S33)&gt;C33</formula>
    </cfRule>
  </conditionalFormatting>
  <conditionalFormatting sqref="T34">
    <cfRule type="expression" dxfId="83" priority="78" stopIfTrue="1">
      <formula>(T34+S34)&gt;C34</formula>
    </cfRule>
  </conditionalFormatting>
  <conditionalFormatting sqref="T35">
    <cfRule type="expression" dxfId="82" priority="77" stopIfTrue="1">
      <formula>(T35+S35)&gt;C35</formula>
    </cfRule>
  </conditionalFormatting>
  <conditionalFormatting sqref="T38">
    <cfRule type="expression" dxfId="81" priority="76" stopIfTrue="1">
      <formula>(T38+S38)&gt;C38</formula>
    </cfRule>
  </conditionalFormatting>
  <conditionalFormatting sqref="T39">
    <cfRule type="expression" dxfId="80" priority="75" stopIfTrue="1">
      <formula>(T39+S39)&gt;C39</formula>
    </cfRule>
  </conditionalFormatting>
  <conditionalFormatting sqref="S38">
    <cfRule type="expression" dxfId="79" priority="74" stopIfTrue="1">
      <formula>(S38+T38)&gt;C38</formula>
    </cfRule>
  </conditionalFormatting>
  <conditionalFormatting sqref="S39">
    <cfRule type="expression" dxfId="78" priority="73" stopIfTrue="1">
      <formula>(S39+T39)&gt;C39</formula>
    </cfRule>
  </conditionalFormatting>
  <conditionalFormatting sqref="T41">
    <cfRule type="expression" dxfId="77" priority="71" stopIfTrue="1">
      <formula>(T41+S41)&gt;C41</formula>
    </cfRule>
  </conditionalFormatting>
  <conditionalFormatting sqref="S43">
    <cfRule type="expression" dxfId="76" priority="70" stopIfTrue="1">
      <formula>(S43+T43)&gt;C43</formula>
    </cfRule>
  </conditionalFormatting>
  <conditionalFormatting sqref="S44">
    <cfRule type="expression" dxfId="75" priority="69" stopIfTrue="1">
      <formula>(S44+T44)&gt;C44</formula>
    </cfRule>
  </conditionalFormatting>
  <conditionalFormatting sqref="S45">
    <cfRule type="expression" dxfId="74" priority="68" stopIfTrue="1">
      <formula>(S45+T45)&gt;C45</formula>
    </cfRule>
  </conditionalFormatting>
  <conditionalFormatting sqref="S46">
    <cfRule type="expression" dxfId="73" priority="67" stopIfTrue="1">
      <formula>(S46+T46)&gt;C46</formula>
    </cfRule>
  </conditionalFormatting>
  <conditionalFormatting sqref="S47">
    <cfRule type="expression" dxfId="72" priority="66" stopIfTrue="1">
      <formula>(S47+T47)&gt;C47</formula>
    </cfRule>
  </conditionalFormatting>
  <conditionalFormatting sqref="S48">
    <cfRule type="expression" dxfId="71" priority="65" stopIfTrue="1">
      <formula>(S48+T48)&gt;C48</formula>
    </cfRule>
  </conditionalFormatting>
  <conditionalFormatting sqref="S49">
    <cfRule type="expression" dxfId="70" priority="64" stopIfTrue="1">
      <formula>(S49+T49)&gt;C49</formula>
    </cfRule>
  </conditionalFormatting>
  <conditionalFormatting sqref="S50">
    <cfRule type="expression" dxfId="69" priority="63" stopIfTrue="1">
      <formula>(S50+T50)&gt;C50</formula>
    </cfRule>
  </conditionalFormatting>
  <conditionalFormatting sqref="S51">
    <cfRule type="expression" dxfId="68" priority="62" stopIfTrue="1">
      <formula>(S51+T51)&gt;C51</formula>
    </cfRule>
  </conditionalFormatting>
  <conditionalFormatting sqref="T43">
    <cfRule type="expression" dxfId="67" priority="61" stopIfTrue="1">
      <formula>(T43+S43)&gt;C43</formula>
    </cfRule>
  </conditionalFormatting>
  <conditionalFormatting sqref="T44">
    <cfRule type="expression" dxfId="66" priority="60" stopIfTrue="1">
      <formula>(T44+S44)&gt;C44</formula>
    </cfRule>
  </conditionalFormatting>
  <conditionalFormatting sqref="T45">
    <cfRule type="expression" dxfId="65" priority="59" stopIfTrue="1">
      <formula>(T45+S45)&gt;C45</formula>
    </cfRule>
  </conditionalFormatting>
  <conditionalFormatting sqref="T46">
    <cfRule type="expression" dxfId="64" priority="58" stopIfTrue="1">
      <formula>(T46+S46)&gt;C46</formula>
    </cfRule>
  </conditionalFormatting>
  <conditionalFormatting sqref="T47">
    <cfRule type="expression" dxfId="63" priority="57" stopIfTrue="1">
      <formula>(T47+S47)&gt;C47</formula>
    </cfRule>
  </conditionalFormatting>
  <conditionalFormatting sqref="T48">
    <cfRule type="expression" dxfId="62" priority="56" stopIfTrue="1">
      <formula>(T48+S48)&gt;C48</formula>
    </cfRule>
  </conditionalFormatting>
  <conditionalFormatting sqref="T49">
    <cfRule type="expression" dxfId="61" priority="55" stopIfTrue="1">
      <formula>(T49+S49)&gt;C49</formula>
    </cfRule>
  </conditionalFormatting>
  <conditionalFormatting sqref="T50">
    <cfRule type="expression" dxfId="60" priority="54" stopIfTrue="1">
      <formula>(T50+S50)&gt;C50</formula>
    </cfRule>
  </conditionalFormatting>
  <conditionalFormatting sqref="T51">
    <cfRule type="expression" dxfId="59" priority="53" stopIfTrue="1">
      <formula>(T51+S51)&gt;C51</formula>
    </cfRule>
  </conditionalFormatting>
  <conditionalFormatting sqref="T64">
    <cfRule type="expression" dxfId="58" priority="52" stopIfTrue="1">
      <formula>(T64+S64)&gt;C64</formula>
    </cfRule>
  </conditionalFormatting>
  <conditionalFormatting sqref="T65">
    <cfRule type="expression" dxfId="57" priority="51" stopIfTrue="1">
      <formula>(T65+S65)&gt;C65</formula>
    </cfRule>
  </conditionalFormatting>
  <conditionalFormatting sqref="S64">
    <cfRule type="expression" dxfId="56" priority="50" stopIfTrue="1">
      <formula>(S64+T64)&gt;C64</formula>
    </cfRule>
  </conditionalFormatting>
  <conditionalFormatting sqref="S65">
    <cfRule type="expression" dxfId="55" priority="49" stopIfTrue="1">
      <formula>(S65+T65)&gt;C65</formula>
    </cfRule>
  </conditionalFormatting>
  <conditionalFormatting sqref="T75">
    <cfRule type="expression" dxfId="54" priority="48" stopIfTrue="1">
      <formula>(T75+S75)&gt;C75</formula>
    </cfRule>
  </conditionalFormatting>
  <conditionalFormatting sqref="T76">
    <cfRule type="expression" dxfId="53" priority="47" stopIfTrue="1">
      <formula>(T76+S76)&gt;C76</formula>
    </cfRule>
  </conditionalFormatting>
  <conditionalFormatting sqref="S75">
    <cfRule type="expression" dxfId="52" priority="46" stopIfTrue="1">
      <formula>(S75+T75)&gt;C75</formula>
    </cfRule>
  </conditionalFormatting>
  <conditionalFormatting sqref="S76">
    <cfRule type="expression" dxfId="51" priority="45" stopIfTrue="1">
      <formula>(S76+T76)&gt;C76</formula>
    </cfRule>
  </conditionalFormatting>
  <conditionalFormatting sqref="S80">
    <cfRule type="expression" dxfId="50" priority="44" stopIfTrue="1">
      <formula>(S80+T80)&gt;C80</formula>
    </cfRule>
  </conditionalFormatting>
  <conditionalFormatting sqref="S81">
    <cfRule type="expression" dxfId="49" priority="43" stopIfTrue="1">
      <formula>(S81+T81)&gt;C81</formula>
    </cfRule>
  </conditionalFormatting>
  <conditionalFormatting sqref="S82">
    <cfRule type="expression" dxfId="48" priority="42" stopIfTrue="1">
      <formula>(S82+T82)&gt;C82</formula>
    </cfRule>
  </conditionalFormatting>
  <conditionalFormatting sqref="S83">
    <cfRule type="expression" dxfId="47" priority="41" stopIfTrue="1">
      <formula>(S83+T83)&gt;C83</formula>
    </cfRule>
  </conditionalFormatting>
  <conditionalFormatting sqref="T80">
    <cfRule type="expression" dxfId="46" priority="40" stopIfTrue="1">
      <formula>(T80+S80)&gt;C80</formula>
    </cfRule>
  </conditionalFormatting>
  <conditionalFormatting sqref="T81">
    <cfRule type="expression" dxfId="45" priority="39" stopIfTrue="1">
      <formula>(T81+S81)&gt;C81</formula>
    </cfRule>
  </conditionalFormatting>
  <conditionalFormatting sqref="T82">
    <cfRule type="expression" dxfId="44" priority="38" stopIfTrue="1">
      <formula>(T82+S82)&gt;C82</formula>
    </cfRule>
  </conditionalFormatting>
  <conditionalFormatting sqref="T83">
    <cfRule type="expression" dxfId="43" priority="37" stopIfTrue="1">
      <formula>(T83+S83)&gt;C83</formula>
    </cfRule>
  </conditionalFormatting>
  <conditionalFormatting sqref="S85">
    <cfRule type="expression" dxfId="42" priority="36" stopIfTrue="1">
      <formula>(S85+T85)&gt;C85</formula>
    </cfRule>
  </conditionalFormatting>
  <conditionalFormatting sqref="S86">
    <cfRule type="expression" dxfId="41" priority="35" stopIfTrue="1">
      <formula>(S86+T86)&gt;C86</formula>
    </cfRule>
  </conditionalFormatting>
  <conditionalFormatting sqref="S87">
    <cfRule type="expression" dxfId="40" priority="34" stopIfTrue="1">
      <formula>(S87+T87)&gt;C87</formula>
    </cfRule>
  </conditionalFormatting>
  <conditionalFormatting sqref="S88">
    <cfRule type="expression" dxfId="39" priority="33" stopIfTrue="1">
      <formula>(S88+T88)&gt;C88</formula>
    </cfRule>
  </conditionalFormatting>
  <conditionalFormatting sqref="S89">
    <cfRule type="expression" dxfId="38" priority="32" stopIfTrue="1">
      <formula>(S89+T89)&gt;C89</formula>
    </cfRule>
  </conditionalFormatting>
  <conditionalFormatting sqref="S90">
    <cfRule type="expression" dxfId="37" priority="31" stopIfTrue="1">
      <formula>(S90+T90)&gt;C90</formula>
    </cfRule>
  </conditionalFormatting>
  <conditionalFormatting sqref="S91">
    <cfRule type="expression" dxfId="36" priority="30" stopIfTrue="1">
      <formula>(S91+T91)&gt;C91</formula>
    </cfRule>
  </conditionalFormatting>
  <conditionalFormatting sqref="S92">
    <cfRule type="expression" dxfId="35" priority="29" stopIfTrue="1">
      <formula>(S92+T92)&gt;C92</formula>
    </cfRule>
  </conditionalFormatting>
  <conditionalFormatting sqref="S93">
    <cfRule type="expression" dxfId="34" priority="28" stopIfTrue="1">
      <formula>(S93+T93)&gt;C93</formula>
    </cfRule>
  </conditionalFormatting>
  <conditionalFormatting sqref="T85">
    <cfRule type="expression" dxfId="33" priority="27" stopIfTrue="1">
      <formula>(T85+S85)&gt;C85</formula>
    </cfRule>
  </conditionalFormatting>
  <conditionalFormatting sqref="T86">
    <cfRule type="expression" dxfId="32" priority="26" stopIfTrue="1">
      <formula>(T86+S86)&gt;C86</formula>
    </cfRule>
  </conditionalFormatting>
  <conditionalFormatting sqref="T87">
    <cfRule type="expression" dxfId="31" priority="25" stopIfTrue="1">
      <formula>(T87+S87)&gt;C87</formula>
    </cfRule>
  </conditionalFormatting>
  <conditionalFormatting sqref="T88">
    <cfRule type="expression" dxfId="30" priority="24" stopIfTrue="1">
      <formula>(T88+S88)&gt;C88</formula>
    </cfRule>
  </conditionalFormatting>
  <conditionalFormatting sqref="T89">
    <cfRule type="expression" dxfId="29" priority="23" stopIfTrue="1">
      <formula>(T89+S89)&gt;C89</formula>
    </cfRule>
  </conditionalFormatting>
  <conditionalFormatting sqref="T90">
    <cfRule type="expression" dxfId="28" priority="22" stopIfTrue="1">
      <formula>(T90+S90)&gt;C90</formula>
    </cfRule>
  </conditionalFormatting>
  <conditionalFormatting sqref="T91">
    <cfRule type="expression" dxfId="27" priority="21" stopIfTrue="1">
      <formula>(T91+S91)&gt;C91</formula>
    </cfRule>
  </conditionalFormatting>
  <conditionalFormatting sqref="T92">
    <cfRule type="expression" dxfId="26" priority="20" stopIfTrue="1">
      <formula>(T92+S92)&gt;C92</formula>
    </cfRule>
  </conditionalFormatting>
  <conditionalFormatting sqref="T93">
    <cfRule type="expression" dxfId="25" priority="19" stopIfTrue="1">
      <formula>(T93+S93)&gt;C93</formula>
    </cfRule>
  </conditionalFormatting>
  <conditionalFormatting sqref="S97">
    <cfRule type="expression" dxfId="24" priority="14" stopIfTrue="1">
      <formula>(S97+T97)&gt;C97</formula>
    </cfRule>
  </conditionalFormatting>
  <conditionalFormatting sqref="S98">
    <cfRule type="expression" dxfId="23" priority="13" stopIfTrue="1">
      <formula>(S98+T98)&gt;C98</formula>
    </cfRule>
  </conditionalFormatting>
  <conditionalFormatting sqref="S99">
    <cfRule type="expression" dxfId="22" priority="12" stopIfTrue="1">
      <formula>(S99+T99)&gt;C99</formula>
    </cfRule>
  </conditionalFormatting>
  <conditionalFormatting sqref="S100">
    <cfRule type="expression" dxfId="21" priority="11" stopIfTrue="1">
      <formula>(S100+T100)&gt;C100</formula>
    </cfRule>
  </conditionalFormatting>
  <conditionalFormatting sqref="S101">
    <cfRule type="expression" dxfId="20" priority="10" stopIfTrue="1">
      <formula>(S101+T101)&gt;C101</formula>
    </cfRule>
  </conditionalFormatting>
  <conditionalFormatting sqref="S102">
    <cfRule type="expression" dxfId="19" priority="9" stopIfTrue="1">
      <formula>(S102+T102)&gt;C102</formula>
    </cfRule>
  </conditionalFormatting>
  <conditionalFormatting sqref="T97">
    <cfRule type="expression" dxfId="18" priority="8" stopIfTrue="1">
      <formula>(T97+S97)&gt;C97</formula>
    </cfRule>
  </conditionalFormatting>
  <conditionalFormatting sqref="T98">
    <cfRule type="expression" dxfId="17" priority="7" stopIfTrue="1">
      <formula>(T98+S98)&gt;C98</formula>
    </cfRule>
  </conditionalFormatting>
  <conditionalFormatting sqref="T99">
    <cfRule type="expression" dxfId="16" priority="6" stopIfTrue="1">
      <formula>(T99+S99)&gt;C99</formula>
    </cfRule>
  </conditionalFormatting>
  <conditionalFormatting sqref="T100">
    <cfRule type="expression" dxfId="15" priority="5" stopIfTrue="1">
      <formula>(T100+S100)&gt;C100</formula>
    </cfRule>
  </conditionalFormatting>
  <conditionalFormatting sqref="T101">
    <cfRule type="expression" dxfId="14" priority="4" stopIfTrue="1">
      <formula>(T101+S101)&gt;C101</formula>
    </cfRule>
  </conditionalFormatting>
  <conditionalFormatting sqref="T102">
    <cfRule type="expression" dxfId="13" priority="3" stopIfTrue="1">
      <formula>(T102+S102)&gt;C102</formula>
    </cfRule>
  </conditionalFormatting>
  <conditionalFormatting sqref="S89">
    <cfRule type="expression" dxfId="12" priority="2" stopIfTrue="1">
      <formula>(S89+T89)&gt;C89</formula>
    </cfRule>
  </conditionalFormatting>
  <conditionalFormatting sqref="S90">
    <cfRule type="expression" dxfId="11" priority="1" stopIfTrue="1">
      <formula>(S90+T90)&gt;C90</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3"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16"/>
  <sheetViews>
    <sheetView showGridLines="0" showZeros="0" topLeftCell="A34" zoomScaleNormal="100" zoomScaleSheetLayoutView="100" workbookViewId="0">
      <selection activeCell="F64" sqref="F64"/>
    </sheetView>
  </sheetViews>
  <sheetFormatPr defaultColWidth="0" defaultRowHeight="12" zeroHeight="1"/>
  <cols>
    <col min="1" max="1" width="32.5703125" style="801" customWidth="1"/>
    <col min="2" max="3" width="12.140625" style="799" customWidth="1"/>
    <col min="4" max="4" width="12.85546875" style="799" customWidth="1"/>
    <col min="5" max="6" width="12.7109375" style="799" customWidth="1"/>
    <col min="7" max="7" width="13.42578125" style="799" customWidth="1"/>
    <col min="8" max="9" width="12.140625" style="799" customWidth="1"/>
    <col min="10" max="10" width="12.140625" style="959" customWidth="1"/>
    <col min="11" max="11" width="7" style="966" hidden="1" customWidth="1"/>
    <col min="12" max="16384" width="8.85546875" style="799" hidden="1"/>
  </cols>
  <sheetData>
    <row r="1" spans="1:11" s="591" customFormat="1" ht="12.75">
      <c r="A1" s="2102" t="s">
        <v>2125</v>
      </c>
      <c r="B1" s="2103"/>
      <c r="C1" s="2103"/>
      <c r="D1" s="2103"/>
      <c r="E1" s="2103"/>
      <c r="F1" s="2103"/>
      <c r="G1" s="2103"/>
      <c r="H1" s="2103"/>
      <c r="I1" s="2103"/>
      <c r="J1" s="2104"/>
      <c r="K1" s="963"/>
    </row>
    <row r="2" spans="1:11" s="982" customFormat="1" ht="72">
      <c r="A2" s="980"/>
      <c r="B2" s="380" t="s">
        <v>1537</v>
      </c>
      <c r="C2" s="380" t="s">
        <v>2126</v>
      </c>
      <c r="D2" s="450" t="s">
        <v>2127</v>
      </c>
      <c r="E2" s="380" t="s">
        <v>1541</v>
      </c>
      <c r="F2" s="380" t="s">
        <v>2128</v>
      </c>
      <c r="G2" s="380" t="s">
        <v>2129</v>
      </c>
      <c r="H2" s="380" t="s">
        <v>1540</v>
      </c>
      <c r="I2" s="380" t="s">
        <v>2130</v>
      </c>
      <c r="J2" s="1134" t="s">
        <v>2131</v>
      </c>
      <c r="K2" s="981"/>
    </row>
    <row r="3" spans="1:11" s="401" customFormat="1">
      <c r="A3" s="383" t="s">
        <v>386</v>
      </c>
      <c r="B3" s="968"/>
      <c r="C3" s="968"/>
      <c r="D3" s="968"/>
      <c r="E3" s="968"/>
      <c r="F3" s="968"/>
      <c r="G3" s="968"/>
      <c r="H3" s="968"/>
      <c r="I3" s="968"/>
      <c r="J3" s="968"/>
      <c r="K3" s="964"/>
    </row>
    <row r="4" spans="1:11" s="401" customFormat="1" ht="13.5">
      <c r="A4" s="499" t="s">
        <v>74</v>
      </c>
      <c r="B4" s="969">
        <f>'Sources and Uses Budget'!C4</f>
        <v>2000000</v>
      </c>
      <c r="C4" s="970">
        <f>B4</f>
        <v>2000000</v>
      </c>
      <c r="D4" s="970"/>
      <c r="E4" s="971"/>
      <c r="F4" s="971"/>
      <c r="G4" s="971"/>
      <c r="H4" s="971"/>
      <c r="I4" s="971"/>
      <c r="J4" s="971"/>
      <c r="K4" s="964"/>
    </row>
    <row r="5" spans="1:11" s="401" customFormat="1" ht="13.5">
      <c r="A5" s="499" t="s">
        <v>75</v>
      </c>
      <c r="B5" s="969">
        <f>'Sources and Uses Budget'!C5</f>
        <v>0</v>
      </c>
      <c r="C5" s="970"/>
      <c r="D5" s="970"/>
      <c r="E5" s="971"/>
      <c r="F5" s="971"/>
      <c r="G5" s="971"/>
      <c r="H5" s="971"/>
      <c r="I5" s="971"/>
      <c r="J5" s="971"/>
      <c r="K5" s="964"/>
    </row>
    <row r="6" spans="1:11" s="401" customFormat="1">
      <c r="A6" s="387" t="s">
        <v>387</v>
      </c>
      <c r="B6" s="969">
        <f>'Sources and Uses Budget'!C6</f>
        <v>0</v>
      </c>
      <c r="C6" s="970"/>
      <c r="D6" s="970"/>
      <c r="E6" s="971"/>
      <c r="F6" s="971"/>
      <c r="G6" s="971"/>
      <c r="H6" s="971"/>
      <c r="I6" s="971"/>
      <c r="J6" s="971"/>
      <c r="K6" s="964"/>
    </row>
    <row r="7" spans="1:11" s="401" customFormat="1">
      <c r="A7" s="387" t="s">
        <v>311</v>
      </c>
      <c r="B7" s="969">
        <f>'Sources and Uses Budget'!C7</f>
        <v>0</v>
      </c>
      <c r="C7" s="970"/>
      <c r="D7" s="970"/>
      <c r="E7" s="971"/>
      <c r="F7" s="971"/>
      <c r="G7" s="971"/>
      <c r="H7" s="971"/>
      <c r="I7" s="971"/>
      <c r="J7" s="971"/>
      <c r="K7" s="964"/>
    </row>
    <row r="8" spans="1:11" s="401" customFormat="1" ht="13.5">
      <c r="A8" s="500" t="s">
        <v>778</v>
      </c>
      <c r="B8" s="969">
        <f>'Sources and Uses Budget'!C8</f>
        <v>2000000</v>
      </c>
      <c r="C8" s="969">
        <f>SUM(C4:C7)</f>
        <v>2000000</v>
      </c>
      <c r="D8" s="969">
        <f>SUM(D4:D7)</f>
        <v>0</v>
      </c>
      <c r="E8" s="971"/>
      <c r="F8" s="971"/>
      <c r="G8" s="971"/>
      <c r="H8" s="971"/>
      <c r="I8" s="971"/>
      <c r="J8" s="971"/>
      <c r="K8" s="964"/>
    </row>
    <row r="9" spans="1:11" s="401" customFormat="1">
      <c r="A9" s="387" t="s">
        <v>1993</v>
      </c>
      <c r="B9" s="969">
        <f>'Sources and Uses Budget'!C9</f>
        <v>0</v>
      </c>
      <c r="C9" s="970"/>
      <c r="D9" s="970"/>
      <c r="E9" s="971"/>
      <c r="F9" s="971"/>
      <c r="G9" s="971"/>
      <c r="H9" s="969">
        <f>'Sources and Uses Budget'!T9</f>
        <v>0</v>
      </c>
      <c r="I9" s="970"/>
      <c r="J9" s="970"/>
      <c r="K9" s="964"/>
    </row>
    <row r="10" spans="1:11" s="401" customFormat="1" ht="13.5">
      <c r="A10" s="499" t="s">
        <v>76</v>
      </c>
      <c r="B10" s="969">
        <f>'Sources and Uses Budget'!C10</f>
        <v>0</v>
      </c>
      <c r="C10" s="970"/>
      <c r="D10" s="970"/>
      <c r="E10" s="969">
        <f>'Sources and Uses Budget'!S10</f>
        <v>0</v>
      </c>
      <c r="F10" s="970"/>
      <c r="G10" s="970"/>
      <c r="H10" s="969">
        <f>'Sources and Uses Budget'!T10</f>
        <v>0</v>
      </c>
      <c r="I10" s="970"/>
      <c r="J10" s="970"/>
      <c r="K10" s="964"/>
    </row>
    <row r="11" spans="1:11" s="401" customFormat="1">
      <c r="A11" s="391" t="s">
        <v>654</v>
      </c>
      <c r="B11" s="969">
        <f>'Sources and Uses Budget'!C11</f>
        <v>0</v>
      </c>
      <c r="C11" s="969">
        <f>SUM(C9:C10)</f>
        <v>0</v>
      </c>
      <c r="D11" s="969">
        <f>SUM(D9:D10)</f>
        <v>0</v>
      </c>
      <c r="E11" s="971"/>
      <c r="F11" s="971"/>
      <c r="G11" s="971"/>
      <c r="H11" s="969">
        <f>'Sources and Uses Budget'!T11</f>
        <v>0</v>
      </c>
      <c r="I11" s="969">
        <f>SUM(I9:I10)</f>
        <v>0</v>
      </c>
      <c r="J11" s="969">
        <f>SUM(J9:J10)</f>
        <v>0</v>
      </c>
      <c r="K11" s="964"/>
    </row>
    <row r="12" spans="1:11" s="401" customFormat="1">
      <c r="A12" s="391" t="s">
        <v>786</v>
      </c>
      <c r="B12" s="969">
        <f>'Sources and Uses Budget'!C12</f>
        <v>2000000</v>
      </c>
      <c r="C12" s="969">
        <f>SUM(C8+C11)</f>
        <v>2000000</v>
      </c>
      <c r="D12" s="969">
        <f>SUM(D8+D11)</f>
        <v>0</v>
      </c>
      <c r="E12" s="971"/>
      <c r="F12" s="971"/>
      <c r="G12" s="971"/>
      <c r="H12" s="971"/>
      <c r="I12" s="971"/>
      <c r="J12" s="971"/>
      <c r="K12" s="964"/>
    </row>
    <row r="13" spans="1:11" s="401" customFormat="1">
      <c r="A13" s="755" t="s">
        <v>1254</v>
      </c>
      <c r="B13" s="969">
        <f>'Sources and Uses Budget'!C13</f>
        <v>275000</v>
      </c>
      <c r="C13" s="970">
        <f>B13</f>
        <v>275000</v>
      </c>
      <c r="D13" s="970"/>
      <c r="E13" s="969">
        <f>'Sources and Uses Budget'!S13</f>
        <v>275000</v>
      </c>
      <c r="F13" s="970">
        <f>C13</f>
        <v>275000</v>
      </c>
      <c r="G13" s="970"/>
      <c r="H13" s="969">
        <f>'Sources and Uses Budget'!T13</f>
        <v>0</v>
      </c>
      <c r="I13" s="970"/>
      <c r="J13" s="970"/>
      <c r="K13" s="964"/>
    </row>
    <row r="14" spans="1:11" s="401" customFormat="1" ht="24">
      <c r="A14" s="756" t="s">
        <v>1291</v>
      </c>
      <c r="B14" s="969">
        <f>'Sources and Uses Budget'!C14</f>
        <v>0</v>
      </c>
      <c r="C14" s="970"/>
      <c r="D14" s="970"/>
      <c r="E14" s="969">
        <f>'Sources and Uses Budget'!S14</f>
        <v>0</v>
      </c>
      <c r="F14" s="970"/>
      <c r="G14" s="970"/>
      <c r="H14" s="969">
        <f>'Sources and Uses Budget'!T14</f>
        <v>0</v>
      </c>
      <c r="I14" s="970"/>
      <c r="J14" s="970"/>
      <c r="K14" s="964"/>
    </row>
    <row r="15" spans="1:11" s="401" customFormat="1">
      <c r="A15" s="756" t="s">
        <v>1946</v>
      </c>
      <c r="B15" s="969">
        <f>'Sources and Uses Budget'!C15</f>
        <v>0</v>
      </c>
      <c r="C15" s="970"/>
      <c r="D15" s="970"/>
      <c r="E15" s="971">
        <f>'Sources and Uses Budget'!S15</f>
        <v>0</v>
      </c>
      <c r="F15" s="971"/>
      <c r="G15" s="971"/>
      <c r="H15" s="971">
        <f>'Sources and Uses Budget'!T15</f>
        <v>0</v>
      </c>
      <c r="I15" s="971"/>
      <c r="J15" s="971"/>
      <c r="K15" s="964"/>
    </row>
    <row r="16" spans="1:11" s="401" customFormat="1">
      <c r="A16" s="383" t="s">
        <v>1025</v>
      </c>
      <c r="B16" s="968"/>
      <c r="C16" s="968"/>
      <c r="D16" s="968"/>
      <c r="E16" s="968"/>
      <c r="F16" s="968"/>
      <c r="G16" s="968"/>
      <c r="H16" s="968"/>
      <c r="I16" s="968"/>
      <c r="J16" s="968"/>
      <c r="K16" s="964"/>
    </row>
    <row r="17" spans="1:11" s="401" customFormat="1">
      <c r="A17" s="387" t="s">
        <v>1026</v>
      </c>
      <c r="B17" s="969">
        <f>'Sources and Uses Budget'!C17</f>
        <v>0</v>
      </c>
      <c r="C17" s="970"/>
      <c r="D17" s="970"/>
      <c r="E17" s="969">
        <f>'Sources and Uses Budget'!S17</f>
        <v>0</v>
      </c>
      <c r="F17" s="970"/>
      <c r="G17" s="970"/>
      <c r="H17" s="969">
        <f>'Sources and Uses Budget'!T17</f>
        <v>0</v>
      </c>
      <c r="I17" s="970"/>
      <c r="J17" s="970"/>
      <c r="K17" s="964"/>
    </row>
    <row r="18" spans="1:11" s="401" customFormat="1">
      <c r="A18" s="387" t="s">
        <v>1027</v>
      </c>
      <c r="B18" s="969">
        <f>'Sources and Uses Budget'!C18</f>
        <v>0</v>
      </c>
      <c r="C18" s="970"/>
      <c r="D18" s="970"/>
      <c r="E18" s="969">
        <f>'Sources and Uses Budget'!S18</f>
        <v>0</v>
      </c>
      <c r="F18" s="970"/>
      <c r="G18" s="970"/>
      <c r="H18" s="969">
        <f>'Sources and Uses Budget'!T18</f>
        <v>0</v>
      </c>
      <c r="I18" s="970"/>
      <c r="J18" s="970"/>
      <c r="K18" s="964"/>
    </row>
    <row r="19" spans="1:11" s="401" customFormat="1">
      <c r="A19" s="387" t="s">
        <v>1028</v>
      </c>
      <c r="B19" s="969">
        <f>'Sources and Uses Budget'!C19</f>
        <v>0</v>
      </c>
      <c r="C19" s="970"/>
      <c r="D19" s="970"/>
      <c r="E19" s="969">
        <f>'Sources and Uses Budget'!S19</f>
        <v>0</v>
      </c>
      <c r="F19" s="970"/>
      <c r="G19" s="970"/>
      <c r="H19" s="969">
        <f>'Sources and Uses Budget'!T19</f>
        <v>0</v>
      </c>
      <c r="I19" s="970"/>
      <c r="J19" s="970"/>
      <c r="K19" s="964"/>
    </row>
    <row r="20" spans="1:11" s="401" customFormat="1">
      <c r="A20" s="387" t="s">
        <v>1029</v>
      </c>
      <c r="B20" s="969">
        <f>'Sources and Uses Budget'!C20</f>
        <v>0</v>
      </c>
      <c r="C20" s="970"/>
      <c r="D20" s="970"/>
      <c r="E20" s="969">
        <f>'Sources and Uses Budget'!S20</f>
        <v>0</v>
      </c>
      <c r="F20" s="970"/>
      <c r="G20" s="970"/>
      <c r="H20" s="969">
        <f>'Sources and Uses Budget'!T20</f>
        <v>0</v>
      </c>
      <c r="I20" s="970"/>
      <c r="J20" s="970"/>
      <c r="K20" s="964"/>
    </row>
    <row r="21" spans="1:11" s="401" customFormat="1">
      <c r="A21" s="387" t="s">
        <v>1030</v>
      </c>
      <c r="B21" s="969">
        <f>'Sources and Uses Budget'!C21</f>
        <v>0</v>
      </c>
      <c r="C21" s="970"/>
      <c r="D21" s="970"/>
      <c r="E21" s="969">
        <f>'Sources and Uses Budget'!S21</f>
        <v>0</v>
      </c>
      <c r="F21" s="970"/>
      <c r="G21" s="970"/>
      <c r="H21" s="969">
        <f>'Sources and Uses Budget'!T21</f>
        <v>0</v>
      </c>
      <c r="I21" s="970"/>
      <c r="J21" s="970"/>
      <c r="K21" s="964"/>
    </row>
    <row r="22" spans="1:11" s="401" customFormat="1">
      <c r="A22" s="387" t="s">
        <v>1031</v>
      </c>
      <c r="B22" s="969">
        <f>'Sources and Uses Budget'!C22</f>
        <v>0</v>
      </c>
      <c r="C22" s="970"/>
      <c r="D22" s="970"/>
      <c r="E22" s="969">
        <f>'Sources and Uses Budget'!S22</f>
        <v>0</v>
      </c>
      <c r="F22" s="970"/>
      <c r="G22" s="970"/>
      <c r="H22" s="969">
        <f>'Sources and Uses Budget'!T22</f>
        <v>0</v>
      </c>
      <c r="I22" s="970"/>
      <c r="J22" s="970"/>
      <c r="K22" s="964"/>
    </row>
    <row r="23" spans="1:11" s="401" customFormat="1">
      <c r="A23" s="387" t="s">
        <v>1032</v>
      </c>
      <c r="B23" s="969">
        <f>'Sources and Uses Budget'!C23</f>
        <v>0</v>
      </c>
      <c r="C23" s="970"/>
      <c r="D23" s="970"/>
      <c r="E23" s="969">
        <f>'Sources and Uses Budget'!S23</f>
        <v>0</v>
      </c>
      <c r="F23" s="970"/>
      <c r="G23" s="970"/>
      <c r="H23" s="969">
        <f>'Sources and Uses Budget'!T23</f>
        <v>0</v>
      </c>
      <c r="I23" s="970"/>
      <c r="J23" s="970"/>
      <c r="K23" s="964"/>
    </row>
    <row r="24" spans="1:11" s="401" customFormat="1">
      <c r="A24" s="756" t="str">
        <f>'Sources and Uses Budget'!$A24</f>
        <v>Other: (Specify)</v>
      </c>
      <c r="B24" s="969">
        <f>'Sources and Uses Budget'!C24</f>
        <v>0</v>
      </c>
      <c r="C24" s="970"/>
      <c r="D24" s="970"/>
      <c r="E24" s="969">
        <f>'Sources and Uses Budget'!S24</f>
        <v>0</v>
      </c>
      <c r="F24" s="970"/>
      <c r="G24" s="970"/>
      <c r="H24" s="969">
        <f>'Sources and Uses Budget'!T24</f>
        <v>0</v>
      </c>
      <c r="I24" s="970"/>
      <c r="J24" s="970"/>
      <c r="K24" s="964"/>
    </row>
    <row r="25" spans="1:11" s="401" customFormat="1">
      <c r="A25" s="391" t="s">
        <v>249</v>
      </c>
      <c r="B25" s="969">
        <f>'Sources and Uses Budget'!C25</f>
        <v>0</v>
      </c>
      <c r="C25" s="969">
        <f>SUM(C17:C24)</f>
        <v>0</v>
      </c>
      <c r="D25" s="969">
        <f>SUM(D17:D24)</f>
        <v>0</v>
      </c>
      <c r="E25" s="969">
        <f>'Sources and Uses Budget'!S25</f>
        <v>0</v>
      </c>
      <c r="F25" s="972">
        <f>SUM(F17:F24)</f>
        <v>0</v>
      </c>
      <c r="G25" s="972">
        <f>SUM(G17:G24)</f>
        <v>0</v>
      </c>
      <c r="H25" s="969">
        <f>'Sources and Uses Budget'!T25</f>
        <v>0</v>
      </c>
      <c r="I25" s="972">
        <f>SUM(I17:I24)</f>
        <v>0</v>
      </c>
      <c r="J25" s="972">
        <f>SUM(J17:J24)</f>
        <v>0</v>
      </c>
      <c r="K25" s="964"/>
    </row>
    <row r="26" spans="1:11" s="401" customFormat="1">
      <c r="A26" s="391" t="s">
        <v>1033</v>
      </c>
      <c r="B26" s="969">
        <f>'Sources and Uses Budget'!C26</f>
        <v>0</v>
      </c>
      <c r="C26" s="970"/>
      <c r="D26" s="970"/>
      <c r="E26" s="969">
        <f>'Sources and Uses Budget'!S26</f>
        <v>0</v>
      </c>
      <c r="F26" s="970"/>
      <c r="G26" s="970"/>
      <c r="H26" s="969">
        <f>'Sources and Uses Budget'!T26</f>
        <v>0</v>
      </c>
      <c r="I26" s="970"/>
      <c r="J26" s="970"/>
      <c r="K26" s="964"/>
    </row>
    <row r="27" spans="1:11" s="401" customFormat="1">
      <c r="A27" s="383" t="s">
        <v>1034</v>
      </c>
      <c r="B27" s="968"/>
      <c r="C27" s="968"/>
      <c r="D27" s="968"/>
      <c r="E27" s="968"/>
      <c r="F27" s="968"/>
      <c r="G27" s="968"/>
      <c r="H27" s="968"/>
      <c r="I27" s="968"/>
      <c r="J27" s="968"/>
      <c r="K27" s="964"/>
    </row>
    <row r="28" spans="1:11" s="401" customFormat="1">
      <c r="A28" s="387" t="s">
        <v>1026</v>
      </c>
      <c r="B28" s="969">
        <f>'Sources and Uses Budget'!C28</f>
        <v>0</v>
      </c>
      <c r="C28" s="970"/>
      <c r="D28" s="970"/>
      <c r="E28" s="969">
        <f>'Sources and Uses Budget'!S28</f>
        <v>0</v>
      </c>
      <c r="F28" s="970"/>
      <c r="G28" s="970"/>
      <c r="H28" s="969">
        <f>'Sources and Uses Budget'!T28</f>
        <v>0</v>
      </c>
      <c r="I28" s="970"/>
      <c r="J28" s="970"/>
      <c r="K28" s="964"/>
    </row>
    <row r="29" spans="1:11" s="401" customFormat="1">
      <c r="A29" s="387" t="s">
        <v>1027</v>
      </c>
      <c r="B29" s="969">
        <f>'Sources and Uses Budget'!C29</f>
        <v>24012000</v>
      </c>
      <c r="C29" s="970">
        <f>B29</f>
        <v>24012000</v>
      </c>
      <c r="D29" s="970"/>
      <c r="E29" s="969">
        <f>'Sources and Uses Budget'!S29</f>
        <v>24012000</v>
      </c>
      <c r="F29" s="970">
        <f>E29</f>
        <v>24012000</v>
      </c>
      <c r="G29" s="970"/>
      <c r="H29" s="969">
        <f>'Sources and Uses Budget'!T29</f>
        <v>0</v>
      </c>
      <c r="I29" s="970"/>
      <c r="J29" s="970"/>
      <c r="K29" s="964"/>
    </row>
    <row r="30" spans="1:11" s="401" customFormat="1">
      <c r="A30" s="387" t="s">
        <v>1028</v>
      </c>
      <c r="B30" s="969">
        <f>'Sources and Uses Budget'!C30</f>
        <v>1467400</v>
      </c>
      <c r="C30" s="970">
        <f>B30</f>
        <v>1467400</v>
      </c>
      <c r="D30" s="970"/>
      <c r="E30" s="969">
        <f>'Sources and Uses Budget'!S30</f>
        <v>1467400</v>
      </c>
      <c r="F30" s="970">
        <f>E30</f>
        <v>1467400</v>
      </c>
      <c r="G30" s="970"/>
      <c r="H30" s="969">
        <f>'Sources and Uses Budget'!T30</f>
        <v>0</v>
      </c>
      <c r="I30" s="970"/>
      <c r="J30" s="970"/>
      <c r="K30" s="964"/>
    </row>
    <row r="31" spans="1:11" s="401" customFormat="1">
      <c r="A31" s="387" t="s">
        <v>1029</v>
      </c>
      <c r="B31" s="969">
        <f>'Sources and Uses Budget'!C31</f>
        <v>533600</v>
      </c>
      <c r="C31" s="970">
        <f>B31</f>
        <v>533600</v>
      </c>
      <c r="D31" s="970"/>
      <c r="E31" s="969">
        <f>'Sources and Uses Budget'!S31</f>
        <v>533600</v>
      </c>
      <c r="F31" s="970">
        <f>E31</f>
        <v>533600</v>
      </c>
      <c r="G31" s="970"/>
      <c r="H31" s="969">
        <f>'Sources and Uses Budget'!T31</f>
        <v>0</v>
      </c>
      <c r="I31" s="970"/>
      <c r="J31" s="970"/>
      <c r="K31" s="964"/>
    </row>
    <row r="32" spans="1:11" s="401" customFormat="1">
      <c r="A32" s="387" t="s">
        <v>1030</v>
      </c>
      <c r="B32" s="969">
        <f>'Sources and Uses Budget'!C32</f>
        <v>533600</v>
      </c>
      <c r="C32" s="970">
        <f>B32</f>
        <v>533600</v>
      </c>
      <c r="D32" s="970"/>
      <c r="E32" s="969">
        <f>'Sources and Uses Budget'!S32</f>
        <v>533600</v>
      </c>
      <c r="F32" s="970">
        <f>E32</f>
        <v>533600</v>
      </c>
      <c r="G32" s="970"/>
      <c r="H32" s="969">
        <f>'Sources and Uses Budget'!T32</f>
        <v>0</v>
      </c>
      <c r="I32" s="970"/>
      <c r="J32" s="970"/>
      <c r="K32" s="964"/>
    </row>
    <row r="33" spans="1:11" s="401" customFormat="1">
      <c r="A33" s="387" t="s">
        <v>1031</v>
      </c>
      <c r="B33" s="969">
        <f>'Sources and Uses Budget'!C33</f>
        <v>0</v>
      </c>
      <c r="C33" s="970"/>
      <c r="D33" s="970"/>
      <c r="E33" s="969">
        <f>'Sources and Uses Budget'!S33</f>
        <v>0</v>
      </c>
      <c r="F33" s="970"/>
      <c r="G33" s="970"/>
      <c r="H33" s="969">
        <f>'Sources and Uses Budget'!T33</f>
        <v>0</v>
      </c>
      <c r="I33" s="970"/>
      <c r="J33" s="970"/>
      <c r="K33" s="964"/>
    </row>
    <row r="34" spans="1:11" s="401" customFormat="1">
      <c r="A34" s="387" t="s">
        <v>1032</v>
      </c>
      <c r="B34" s="969">
        <f>'Sources and Uses Budget'!C34</f>
        <v>133400</v>
      </c>
      <c r="C34" s="970">
        <f>B34</f>
        <v>133400</v>
      </c>
      <c r="D34" s="970"/>
      <c r="E34" s="969">
        <f>'Sources and Uses Budget'!S34</f>
        <v>133400</v>
      </c>
      <c r="F34" s="970">
        <f>E34</f>
        <v>133400</v>
      </c>
      <c r="G34" s="970"/>
      <c r="H34" s="969">
        <f>'Sources and Uses Budget'!T34</f>
        <v>0</v>
      </c>
      <c r="I34" s="970"/>
      <c r="J34" s="970"/>
      <c r="K34" s="964"/>
    </row>
    <row r="35" spans="1:11" s="401" customFormat="1">
      <c r="A35" s="756" t="str">
        <f>'Sources and Uses Budget'!$A35</f>
        <v>Other: (Specify)</v>
      </c>
      <c r="B35" s="969">
        <f>'Sources and Uses Budget'!C35</f>
        <v>0</v>
      </c>
      <c r="C35" s="970"/>
      <c r="D35" s="970"/>
      <c r="E35" s="969">
        <f>'Sources and Uses Budget'!S35</f>
        <v>0</v>
      </c>
      <c r="F35" s="970"/>
      <c r="G35" s="970"/>
      <c r="H35" s="969">
        <f>'Sources and Uses Budget'!T35</f>
        <v>0</v>
      </c>
      <c r="I35" s="970"/>
      <c r="J35" s="970"/>
      <c r="K35" s="964"/>
    </row>
    <row r="36" spans="1:11" s="401" customFormat="1">
      <c r="A36" s="962" t="s">
        <v>1035</v>
      </c>
      <c r="B36" s="969">
        <f>'Sources and Uses Budget'!C36</f>
        <v>26680000</v>
      </c>
      <c r="C36" s="969">
        <f>SUM(C28:C35)</f>
        <v>26680000</v>
      </c>
      <c r="D36" s="969">
        <f>SUM(D28:D35)</f>
        <v>0</v>
      </c>
      <c r="E36" s="969">
        <f>'Sources and Uses Budget'!S36</f>
        <v>26680000</v>
      </c>
      <c r="F36" s="972">
        <f>SUM(F28:F35)</f>
        <v>26680000</v>
      </c>
      <c r="G36" s="972">
        <f>SUM(G28:G35)</f>
        <v>0</v>
      </c>
      <c r="H36" s="969">
        <f>'Sources and Uses Budget'!T36</f>
        <v>0</v>
      </c>
      <c r="I36" s="972">
        <f>SUM(I28:I35)</f>
        <v>0</v>
      </c>
      <c r="J36" s="972">
        <f>SUM(J28:J35)</f>
        <v>0</v>
      </c>
      <c r="K36" s="964"/>
    </row>
    <row r="37" spans="1:11" s="401" customFormat="1">
      <c r="A37" s="383" t="s">
        <v>1036</v>
      </c>
      <c r="B37" s="968"/>
      <c r="C37" s="968"/>
      <c r="D37" s="968"/>
      <c r="E37" s="968"/>
      <c r="F37" s="968"/>
      <c r="G37" s="968"/>
      <c r="H37" s="968"/>
      <c r="I37" s="968"/>
      <c r="J37" s="968"/>
      <c r="K37" s="964"/>
    </row>
    <row r="38" spans="1:11" s="401" customFormat="1">
      <c r="A38" s="387" t="s">
        <v>1037</v>
      </c>
      <c r="B38" s="969">
        <f>'Sources and Uses Budget'!C38</f>
        <v>770000</v>
      </c>
      <c r="C38" s="970">
        <f>B38</f>
        <v>770000</v>
      </c>
      <c r="D38" s="970"/>
      <c r="E38" s="969">
        <f>'Sources and Uses Budget'!S38</f>
        <v>770000</v>
      </c>
      <c r="F38" s="970">
        <f>E38</f>
        <v>770000</v>
      </c>
      <c r="G38" s="970"/>
      <c r="H38" s="969">
        <f>'Sources and Uses Budget'!T38</f>
        <v>0</v>
      </c>
      <c r="I38" s="970"/>
      <c r="J38" s="970"/>
      <c r="K38" s="964"/>
    </row>
    <row r="39" spans="1:11" s="401" customFormat="1">
      <c r="A39" s="387" t="s">
        <v>1038</v>
      </c>
      <c r="B39" s="969">
        <f>'Sources and Uses Budget'!C39</f>
        <v>288300</v>
      </c>
      <c r="C39" s="970">
        <f>B39</f>
        <v>288300</v>
      </c>
      <c r="D39" s="970"/>
      <c r="E39" s="969">
        <f>'Sources and Uses Budget'!S39</f>
        <v>288300</v>
      </c>
      <c r="F39" s="970">
        <f>E39</f>
        <v>288300</v>
      </c>
      <c r="G39" s="970"/>
      <c r="H39" s="969">
        <f>'Sources and Uses Budget'!T39</f>
        <v>0</v>
      </c>
      <c r="I39" s="970"/>
      <c r="J39" s="970"/>
      <c r="K39" s="964"/>
    </row>
    <row r="40" spans="1:11" s="401" customFormat="1">
      <c r="A40" s="391" t="s">
        <v>1039</v>
      </c>
      <c r="B40" s="969">
        <f>'Sources and Uses Budget'!C40</f>
        <v>1058300</v>
      </c>
      <c r="C40" s="969">
        <f>SUM(C37:C39)</f>
        <v>1058300</v>
      </c>
      <c r="D40" s="969">
        <f>SUM(D37:D39)</f>
        <v>0</v>
      </c>
      <c r="E40" s="969">
        <f>'Sources and Uses Budget'!S40</f>
        <v>1058300</v>
      </c>
      <c r="F40" s="972">
        <f>SUM(F38:F39)</f>
        <v>1058300</v>
      </c>
      <c r="G40" s="972">
        <f>SUM(G38:G39)</f>
        <v>0</v>
      </c>
      <c r="H40" s="969">
        <f>'Sources and Uses Budget'!T40</f>
        <v>0</v>
      </c>
      <c r="I40" s="972">
        <f>SUM(I38:I39)</f>
        <v>0</v>
      </c>
      <c r="J40" s="972">
        <f>SUM(J38:J39)</f>
        <v>0</v>
      </c>
      <c r="K40" s="964"/>
    </row>
    <row r="41" spans="1:11" s="401" customFormat="1">
      <c r="A41" s="391" t="s">
        <v>1040</v>
      </c>
      <c r="B41" s="969">
        <f>'Sources and Uses Budget'!C41</f>
        <v>1132634</v>
      </c>
      <c r="C41" s="970">
        <f>B41</f>
        <v>1132634</v>
      </c>
      <c r="D41" s="970"/>
      <c r="E41" s="969">
        <f>'Sources and Uses Budget'!S41</f>
        <v>1132634</v>
      </c>
      <c r="F41" s="970">
        <f>E41</f>
        <v>1132634</v>
      </c>
      <c r="G41" s="970"/>
      <c r="H41" s="969">
        <f>'Sources and Uses Budget'!T41</f>
        <v>0</v>
      </c>
      <c r="I41" s="970"/>
      <c r="J41" s="970"/>
      <c r="K41" s="964"/>
    </row>
    <row r="42" spans="1:11" s="401" customFormat="1">
      <c r="A42" s="383" t="s">
        <v>1041</v>
      </c>
      <c r="B42" s="968"/>
      <c r="C42" s="968"/>
      <c r="D42" s="968"/>
      <c r="E42" s="968"/>
      <c r="F42" s="968"/>
      <c r="G42" s="968"/>
      <c r="H42" s="968"/>
      <c r="I42" s="968"/>
      <c r="J42" s="968"/>
      <c r="K42" s="964"/>
    </row>
    <row r="43" spans="1:11" s="401" customFormat="1">
      <c r="A43" s="387" t="s">
        <v>1042</v>
      </c>
      <c r="B43" s="969">
        <f>'Sources and Uses Budget'!C43</f>
        <v>1249259.2592592596</v>
      </c>
      <c r="C43" s="970">
        <f>B43</f>
        <v>1249259.2592592596</v>
      </c>
      <c r="D43" s="970"/>
      <c r="E43" s="969">
        <f>'Sources and Uses Budget'!S43</f>
        <v>1249259.2592592596</v>
      </c>
      <c r="F43" s="970">
        <f>E43</f>
        <v>1249259.2592592596</v>
      </c>
      <c r="G43" s="970"/>
      <c r="H43" s="969">
        <f>'Sources and Uses Budget'!T43</f>
        <v>0</v>
      </c>
      <c r="I43" s="970"/>
      <c r="J43" s="970"/>
      <c r="K43" s="964"/>
    </row>
    <row r="44" spans="1:11" s="401" customFormat="1">
      <c r="A44" s="387" t="s">
        <v>1043</v>
      </c>
      <c r="B44" s="969">
        <f>'Sources and Uses Budget'!C44</f>
        <v>285000</v>
      </c>
      <c r="C44" s="970">
        <f t="shared" ref="C44:C51" si="0">B44</f>
        <v>285000</v>
      </c>
      <c r="D44" s="970"/>
      <c r="E44" s="969">
        <f>'Sources and Uses Budget'!S44</f>
        <v>285000</v>
      </c>
      <c r="F44" s="970">
        <f t="shared" ref="F44:F51" si="1">E44</f>
        <v>285000</v>
      </c>
      <c r="G44" s="970"/>
      <c r="H44" s="969">
        <f>'Sources and Uses Budget'!T44</f>
        <v>0</v>
      </c>
      <c r="I44" s="970"/>
      <c r="J44" s="970"/>
      <c r="K44" s="964"/>
    </row>
    <row r="45" spans="1:11" s="401" customFormat="1" ht="12" customHeight="1">
      <c r="A45" s="387" t="s">
        <v>1044</v>
      </c>
      <c r="B45" s="969">
        <f>'Sources and Uses Budget'!C45</f>
        <v>81500</v>
      </c>
      <c r="C45" s="970">
        <f t="shared" si="0"/>
        <v>81500</v>
      </c>
      <c r="D45" s="970"/>
      <c r="E45" s="969">
        <f>'Sources and Uses Budget'!S45</f>
        <v>81500</v>
      </c>
      <c r="F45" s="970">
        <f t="shared" si="1"/>
        <v>81500</v>
      </c>
      <c r="G45" s="970"/>
      <c r="H45" s="969">
        <f>'Sources and Uses Budget'!T45</f>
        <v>0</v>
      </c>
      <c r="I45" s="970"/>
      <c r="J45" s="970"/>
      <c r="K45" s="964"/>
    </row>
    <row r="46" spans="1:11" s="401" customFormat="1">
      <c r="A46" s="387" t="s">
        <v>1045</v>
      </c>
      <c r="B46" s="969">
        <f>'Sources and Uses Budget'!C46</f>
        <v>0</v>
      </c>
      <c r="C46" s="970">
        <f t="shared" si="0"/>
        <v>0</v>
      </c>
      <c r="D46" s="970"/>
      <c r="E46" s="969">
        <f>'Sources and Uses Budget'!S46</f>
        <v>0</v>
      </c>
      <c r="F46" s="970">
        <f t="shared" si="1"/>
        <v>0</v>
      </c>
      <c r="G46" s="970"/>
      <c r="H46" s="969">
        <f>'Sources and Uses Budget'!T46</f>
        <v>0</v>
      </c>
      <c r="I46" s="970"/>
      <c r="J46" s="970"/>
      <c r="K46" s="964"/>
    </row>
    <row r="47" spans="1:11" s="401" customFormat="1">
      <c r="A47" s="387" t="s">
        <v>1048</v>
      </c>
      <c r="B47" s="969">
        <f>'Sources and Uses Budget'!C47</f>
        <v>80000</v>
      </c>
      <c r="C47" s="970">
        <f t="shared" si="0"/>
        <v>80000</v>
      </c>
      <c r="D47" s="970"/>
      <c r="E47" s="969">
        <f>'Sources and Uses Budget'!S47</f>
        <v>80000</v>
      </c>
      <c r="F47" s="970">
        <f t="shared" si="1"/>
        <v>80000</v>
      </c>
      <c r="G47" s="970"/>
      <c r="H47" s="969">
        <f>'Sources and Uses Budget'!T47</f>
        <v>0</v>
      </c>
      <c r="I47" s="970"/>
      <c r="J47" s="970"/>
      <c r="K47" s="964"/>
    </row>
    <row r="48" spans="1:11" s="401" customFormat="1">
      <c r="A48" s="387" t="s">
        <v>1046</v>
      </c>
      <c r="B48" s="969">
        <f>'Sources and Uses Budget'!C48</f>
        <v>71400</v>
      </c>
      <c r="C48" s="970">
        <f t="shared" si="0"/>
        <v>71400</v>
      </c>
      <c r="D48" s="970"/>
      <c r="E48" s="969">
        <f>'Sources and Uses Budget'!S48</f>
        <v>0</v>
      </c>
      <c r="F48" s="970">
        <f t="shared" si="1"/>
        <v>0</v>
      </c>
      <c r="G48" s="970"/>
      <c r="H48" s="969">
        <f>'Sources and Uses Budget'!T48</f>
        <v>0</v>
      </c>
      <c r="I48" s="970"/>
      <c r="J48" s="970"/>
      <c r="K48" s="964"/>
    </row>
    <row r="49" spans="1:11" s="401" customFormat="1">
      <c r="A49" s="387" t="s">
        <v>1047</v>
      </c>
      <c r="B49" s="969">
        <f>'Sources and Uses Budget'!C49</f>
        <v>550000</v>
      </c>
      <c r="C49" s="970">
        <f t="shared" si="0"/>
        <v>550000</v>
      </c>
      <c r="D49" s="970"/>
      <c r="E49" s="969">
        <f>'Sources and Uses Budget'!S49</f>
        <v>550000</v>
      </c>
      <c r="F49" s="970">
        <f t="shared" si="1"/>
        <v>550000</v>
      </c>
      <c r="G49" s="970"/>
      <c r="H49" s="969">
        <f>'Sources and Uses Budget'!T49</f>
        <v>0</v>
      </c>
      <c r="I49" s="970"/>
      <c r="J49" s="970"/>
      <c r="K49" s="964"/>
    </row>
    <row r="50" spans="1:11" s="401" customFormat="1" ht="24">
      <c r="A50" s="756" t="str">
        <f>'Sources and Uses Budget'!$A50</f>
        <v>Other: Construction Loan interest Post CofO</v>
      </c>
      <c r="B50" s="969">
        <f>'Sources and Uses Budget'!C50</f>
        <v>487922.51999999996</v>
      </c>
      <c r="C50" s="970">
        <f t="shared" si="0"/>
        <v>487922.51999999996</v>
      </c>
      <c r="D50" s="970"/>
      <c r="E50" s="969">
        <f>'Sources and Uses Budget'!S50</f>
        <v>0</v>
      </c>
      <c r="F50" s="970">
        <f t="shared" si="1"/>
        <v>0</v>
      </c>
      <c r="G50" s="970"/>
      <c r="H50" s="969">
        <f>'Sources and Uses Budget'!T50</f>
        <v>0</v>
      </c>
      <c r="I50" s="970"/>
      <c r="J50" s="970"/>
      <c r="K50" s="964"/>
    </row>
    <row r="51" spans="1:11" s="401" customFormat="1">
      <c r="A51" s="756" t="str">
        <f>'Sources and Uses Budget'!$A51</f>
        <v>Other: (Specify)</v>
      </c>
      <c r="B51" s="969">
        <f>'Sources and Uses Budget'!C51</f>
        <v>0</v>
      </c>
      <c r="C51" s="970">
        <f t="shared" si="0"/>
        <v>0</v>
      </c>
      <c r="D51" s="970"/>
      <c r="E51" s="969">
        <f>'Sources and Uses Budget'!S51</f>
        <v>0</v>
      </c>
      <c r="F51" s="970">
        <f t="shared" si="1"/>
        <v>0</v>
      </c>
      <c r="G51" s="970"/>
      <c r="H51" s="969">
        <f>'Sources and Uses Budget'!T51</f>
        <v>0</v>
      </c>
      <c r="I51" s="970"/>
      <c r="J51" s="970"/>
      <c r="K51" s="964"/>
    </row>
    <row r="52" spans="1:11" s="961" customFormat="1">
      <c r="A52" s="391" t="s">
        <v>1049</v>
      </c>
      <c r="B52" s="969">
        <f>'Sources and Uses Budget'!C52</f>
        <v>2805081.7792592593</v>
      </c>
      <c r="C52" s="972">
        <f>SUM(C43:C51)</f>
        <v>2805081.7792592593</v>
      </c>
      <c r="D52" s="972">
        <f>SUM(D43:D51)</f>
        <v>0</v>
      </c>
      <c r="E52" s="969">
        <f>'Sources and Uses Budget'!S52</f>
        <v>2245759.2592592593</v>
      </c>
      <c r="F52" s="972">
        <f>SUM(F43:F51)</f>
        <v>2245759.2592592593</v>
      </c>
      <c r="G52" s="972">
        <f>SUM(G43:G51)</f>
        <v>0</v>
      </c>
      <c r="H52" s="969">
        <f>'Sources and Uses Budget'!T52</f>
        <v>0</v>
      </c>
      <c r="I52" s="972">
        <f>SUM(I43:I51)</f>
        <v>0</v>
      </c>
      <c r="J52" s="972">
        <f>SUM(J43:J51)</f>
        <v>0</v>
      </c>
      <c r="K52" s="965"/>
    </row>
    <row r="53" spans="1:11" s="401" customFormat="1">
      <c r="A53" s="383" t="s">
        <v>757</v>
      </c>
      <c r="B53" s="968"/>
      <c r="C53" s="968"/>
      <c r="D53" s="968"/>
      <c r="E53" s="968"/>
      <c r="F53" s="968"/>
      <c r="G53" s="968"/>
      <c r="H53" s="968"/>
      <c r="I53" s="968"/>
      <c r="J53" s="968"/>
      <c r="K53" s="964"/>
    </row>
    <row r="54" spans="1:11" s="401" customFormat="1">
      <c r="A54" s="387" t="s">
        <v>1050</v>
      </c>
      <c r="B54" s="969">
        <f>'Sources and Uses Budget'!C54</f>
        <v>0</v>
      </c>
      <c r="C54" s="970"/>
      <c r="D54" s="970"/>
      <c r="E54" s="971"/>
      <c r="F54" s="971"/>
      <c r="G54" s="971"/>
      <c r="H54" s="971"/>
      <c r="I54" s="971"/>
      <c r="J54" s="971"/>
      <c r="K54" s="964"/>
    </row>
    <row r="55" spans="1:11" s="401" customFormat="1" ht="12" customHeight="1">
      <c r="A55" s="387" t="s">
        <v>1044</v>
      </c>
      <c r="B55" s="969">
        <f>'Sources and Uses Budget'!C55</f>
        <v>15000</v>
      </c>
      <c r="C55" s="970">
        <f>B55</f>
        <v>15000</v>
      </c>
      <c r="D55" s="970"/>
      <c r="E55" s="971"/>
      <c r="F55" s="971"/>
      <c r="G55" s="971"/>
      <c r="H55" s="971"/>
      <c r="I55" s="971"/>
      <c r="J55" s="971"/>
      <c r="K55" s="964"/>
    </row>
    <row r="56" spans="1:11" s="401" customFormat="1">
      <c r="A56" s="387" t="s">
        <v>1048</v>
      </c>
      <c r="B56" s="969">
        <f>'Sources and Uses Budget'!C56</f>
        <v>20000</v>
      </c>
      <c r="C56" s="970">
        <f>B56</f>
        <v>20000</v>
      </c>
      <c r="D56" s="970"/>
      <c r="E56" s="971"/>
      <c r="F56" s="971"/>
      <c r="G56" s="971"/>
      <c r="H56" s="971"/>
      <c r="I56" s="971"/>
      <c r="J56" s="971"/>
      <c r="K56" s="964"/>
    </row>
    <row r="57" spans="1:11" s="401" customFormat="1">
      <c r="A57" s="387" t="s">
        <v>1046</v>
      </c>
      <c r="B57" s="969">
        <f>'Sources and Uses Budget'!C57</f>
        <v>0</v>
      </c>
      <c r="C57" s="970"/>
      <c r="D57" s="970"/>
      <c r="E57" s="971"/>
      <c r="F57" s="971"/>
      <c r="G57" s="971"/>
      <c r="H57" s="971"/>
      <c r="I57" s="971"/>
      <c r="J57" s="971"/>
      <c r="K57" s="964"/>
    </row>
    <row r="58" spans="1:11" s="401" customFormat="1">
      <c r="A58" s="387" t="s">
        <v>1047</v>
      </c>
      <c r="B58" s="969">
        <f>'Sources and Uses Budget'!C58</f>
        <v>0</v>
      </c>
      <c r="C58" s="970"/>
      <c r="D58" s="970"/>
      <c r="E58" s="971"/>
      <c r="F58" s="971"/>
      <c r="G58" s="971"/>
      <c r="H58" s="971"/>
      <c r="I58" s="971"/>
      <c r="J58" s="971"/>
      <c r="K58" s="964"/>
    </row>
    <row r="59" spans="1:11" s="401" customFormat="1">
      <c r="A59" s="756" t="str">
        <f>'Sources and Uses Budget'!$A59</f>
        <v>Other: (Specify)</v>
      </c>
      <c r="B59" s="969">
        <f>'Sources and Uses Budget'!C59</f>
        <v>0</v>
      </c>
      <c r="C59" s="970"/>
      <c r="D59" s="970"/>
      <c r="E59" s="971"/>
      <c r="F59" s="971"/>
      <c r="G59" s="971"/>
      <c r="H59" s="971"/>
      <c r="I59" s="971"/>
      <c r="J59" s="971"/>
      <c r="K59" s="964"/>
    </row>
    <row r="60" spans="1:11" s="401" customFormat="1">
      <c r="A60" s="756" t="str">
        <f>'Sources and Uses Budget'!$A60</f>
        <v>Other: (Specify)</v>
      </c>
      <c r="B60" s="969">
        <f>'Sources and Uses Budget'!C60</f>
        <v>0</v>
      </c>
      <c r="C60" s="970"/>
      <c r="D60" s="970"/>
      <c r="E60" s="971"/>
      <c r="F60" s="971"/>
      <c r="G60" s="971"/>
      <c r="H60" s="971"/>
      <c r="I60" s="971"/>
      <c r="J60" s="971"/>
      <c r="K60" s="964"/>
    </row>
    <row r="61" spans="1:11" s="401" customFormat="1" ht="13.9" customHeight="1">
      <c r="A61" s="391" t="s">
        <v>555</v>
      </c>
      <c r="B61" s="969">
        <f>'Sources and Uses Budget'!C61</f>
        <v>35000</v>
      </c>
      <c r="C61" s="969">
        <f>SUM(C54:C60)</f>
        <v>35000</v>
      </c>
      <c r="D61" s="969">
        <f>SUM(D54:D60)</f>
        <v>0</v>
      </c>
      <c r="E61" s="971"/>
      <c r="F61" s="971"/>
      <c r="G61" s="971"/>
      <c r="H61" s="971"/>
      <c r="I61" s="971"/>
      <c r="J61" s="971"/>
      <c r="K61" s="964"/>
    </row>
    <row r="62" spans="1:11" s="401" customFormat="1">
      <c r="A62" s="397" t="s">
        <v>556</v>
      </c>
      <c r="B62" s="969">
        <f>'Sources and Uses Budget'!C62</f>
        <v>33986015.779259257</v>
      </c>
      <c r="C62" s="969">
        <f>SUM(C8+C11+C13+C14+C15+C25+C26+C36+C40+C41+C52+C61)</f>
        <v>33986015.779259257</v>
      </c>
      <c r="D62" s="969">
        <f>SUM(D8+D11+D13+D14+D15+D25+D26+D36+D40+D41+D52+D61)</f>
        <v>0</v>
      </c>
      <c r="E62" s="969">
        <f>'Sources and Uses Budget'!S62</f>
        <v>31391693.259259261</v>
      </c>
      <c r="F62" s="969">
        <f>SUM(F10+F13+F14+F15+F25+F26+F36+F40+F41+F52)</f>
        <v>31391693.259259261</v>
      </c>
      <c r="G62" s="969">
        <f>SUM(G10+G13+G14+G15+G25+G26+G36+G40+G41+G52)</f>
        <v>0</v>
      </c>
      <c r="H62" s="969">
        <f>'Sources and Uses Budget'!T62</f>
        <v>0</v>
      </c>
      <c r="I62" s="969">
        <f>SUM(I11+I13+I14+I15+I25+I26+I36+I40+I41+I52)</f>
        <v>0</v>
      </c>
      <c r="J62" s="969">
        <f>SUM(J11+J13+J14+J15+J25+J26+J36+J40+J41+J52)</f>
        <v>0</v>
      </c>
      <c r="K62" s="964"/>
    </row>
    <row r="63" spans="1:11" s="401" customFormat="1">
      <c r="A63" s="383" t="s">
        <v>313</v>
      </c>
      <c r="B63" s="968"/>
      <c r="C63" s="968"/>
      <c r="D63" s="968"/>
      <c r="E63" s="968"/>
      <c r="F63" s="968"/>
      <c r="G63" s="968"/>
      <c r="H63" s="968"/>
      <c r="I63" s="968"/>
      <c r="J63" s="968"/>
      <c r="K63" s="964"/>
    </row>
    <row r="64" spans="1:11" s="401" customFormat="1">
      <c r="A64" s="387" t="s">
        <v>314</v>
      </c>
      <c r="B64" s="969">
        <f>'Sources and Uses Budget'!C64</f>
        <v>80000</v>
      </c>
      <c r="C64" s="970">
        <f>B64</f>
        <v>80000</v>
      </c>
      <c r="D64" s="970"/>
      <c r="E64" s="969">
        <f>'Sources and Uses Budget'!S64</f>
        <v>70000</v>
      </c>
      <c r="F64" s="970">
        <f>E64</f>
        <v>70000</v>
      </c>
      <c r="G64" s="970"/>
      <c r="H64" s="969">
        <f>'Sources and Uses Budget'!T64</f>
        <v>0</v>
      </c>
      <c r="I64" s="970"/>
      <c r="J64" s="970"/>
      <c r="K64" s="964"/>
    </row>
    <row r="65" spans="1:11" s="401" customFormat="1">
      <c r="A65" s="756" t="str">
        <f>'Sources and Uses Budget'!$A65</f>
        <v>Other: Partnership Fees</v>
      </c>
      <c r="B65" s="969">
        <f>'Sources and Uses Budget'!C65</f>
        <v>200000</v>
      </c>
      <c r="C65" s="970">
        <f>B65</f>
        <v>200000</v>
      </c>
      <c r="D65" s="970"/>
      <c r="E65" s="969">
        <f>'Sources and Uses Budget'!S65</f>
        <v>150000</v>
      </c>
      <c r="F65" s="970">
        <f>E65</f>
        <v>150000</v>
      </c>
      <c r="G65" s="970"/>
      <c r="H65" s="969">
        <f>'Sources and Uses Budget'!T65</f>
        <v>0</v>
      </c>
      <c r="I65" s="970"/>
      <c r="J65" s="970"/>
      <c r="K65" s="964"/>
    </row>
    <row r="66" spans="1:11" s="401" customFormat="1">
      <c r="A66" s="391" t="s">
        <v>315</v>
      </c>
      <c r="B66" s="969">
        <f>'Sources and Uses Budget'!C66</f>
        <v>280000</v>
      </c>
      <c r="C66" s="969">
        <f>SUM(C63:C65)</f>
        <v>280000</v>
      </c>
      <c r="D66" s="969">
        <f>SUM(D63:D65)</f>
        <v>0</v>
      </c>
      <c r="E66" s="969">
        <f>'Sources and Uses Budget'!S66</f>
        <v>220000</v>
      </c>
      <c r="F66" s="972">
        <f>SUM(F64:F65)</f>
        <v>220000</v>
      </c>
      <c r="G66" s="972">
        <f>SUM(G64:G65)</f>
        <v>0</v>
      </c>
      <c r="H66" s="969">
        <f>'Sources and Uses Budget'!T66</f>
        <v>0</v>
      </c>
      <c r="I66" s="972">
        <f>SUM(I64:I65)</f>
        <v>0</v>
      </c>
      <c r="J66" s="972">
        <f>SUM(J64:J65)</f>
        <v>0</v>
      </c>
      <c r="K66" s="964"/>
    </row>
    <row r="67" spans="1:11" s="401" customFormat="1">
      <c r="A67" s="383" t="s">
        <v>316</v>
      </c>
      <c r="B67" s="968"/>
      <c r="C67" s="968"/>
      <c r="D67" s="968"/>
      <c r="E67" s="968"/>
      <c r="F67" s="968"/>
      <c r="G67" s="968"/>
      <c r="H67" s="968"/>
      <c r="I67" s="968"/>
      <c r="J67" s="968"/>
      <c r="K67" s="964"/>
    </row>
    <row r="68" spans="1:11" s="401" customFormat="1">
      <c r="A68" s="387" t="s">
        <v>317</v>
      </c>
      <c r="B68" s="969">
        <f>'Sources and Uses Budget'!C68</f>
        <v>0</v>
      </c>
      <c r="C68" s="970"/>
      <c r="D68" s="970"/>
      <c r="E68" s="971"/>
      <c r="F68" s="971"/>
      <c r="G68" s="971"/>
      <c r="H68" s="971"/>
      <c r="I68" s="971"/>
      <c r="J68" s="971"/>
      <c r="K68" s="964"/>
    </row>
    <row r="69" spans="1:11" s="401" customFormat="1">
      <c r="A69" s="387" t="s">
        <v>318</v>
      </c>
      <c r="B69" s="969">
        <f>'Sources and Uses Budget'!C69</f>
        <v>0</v>
      </c>
      <c r="C69" s="970"/>
      <c r="D69" s="970"/>
      <c r="E69" s="971"/>
      <c r="F69" s="971"/>
      <c r="G69" s="971"/>
      <c r="H69" s="971"/>
      <c r="I69" s="971"/>
      <c r="J69" s="971"/>
      <c r="K69" s="964"/>
    </row>
    <row r="70" spans="1:11" s="401" customFormat="1">
      <c r="A70" s="1047" t="s">
        <v>1401</v>
      </c>
      <c r="B70" s="969">
        <f>'Sources and Uses Budget'!C70</f>
        <v>0</v>
      </c>
      <c r="C70" s="970"/>
      <c r="D70" s="970"/>
      <c r="E70" s="971"/>
      <c r="F70" s="971"/>
      <c r="G70" s="971"/>
      <c r="H70" s="971"/>
      <c r="I70" s="971"/>
      <c r="J70" s="971"/>
      <c r="K70" s="964"/>
    </row>
    <row r="71" spans="1:11" s="401" customFormat="1">
      <c r="A71" s="387" t="s">
        <v>319</v>
      </c>
      <c r="B71" s="969">
        <f>'Sources and Uses Budget'!C71</f>
        <v>398738.85686086956</v>
      </c>
      <c r="C71" s="970">
        <f>B71</f>
        <v>398738.85686086956</v>
      </c>
      <c r="D71" s="970"/>
      <c r="E71" s="971"/>
      <c r="F71" s="971"/>
      <c r="G71" s="971"/>
      <c r="H71" s="971"/>
      <c r="I71" s="971"/>
      <c r="J71" s="971"/>
      <c r="K71" s="964"/>
    </row>
    <row r="72" spans="1:11" s="401" customFormat="1">
      <c r="A72" s="756" t="str">
        <f>'Sources and Uses Budget'!$A72</f>
        <v>Other: (Specify)</v>
      </c>
      <c r="B72" s="969">
        <f>'Sources and Uses Budget'!C72</f>
        <v>0</v>
      </c>
      <c r="C72" s="970"/>
      <c r="D72" s="970"/>
      <c r="E72" s="971"/>
      <c r="F72" s="971"/>
      <c r="G72" s="971"/>
      <c r="H72" s="971"/>
      <c r="I72" s="971"/>
      <c r="J72" s="971"/>
      <c r="K72" s="964"/>
    </row>
    <row r="73" spans="1:11" s="401" customFormat="1">
      <c r="A73" s="391" t="s">
        <v>320</v>
      </c>
      <c r="B73" s="969">
        <f>'Sources and Uses Budget'!C73</f>
        <v>398738.85686086956</v>
      </c>
      <c r="C73" s="969">
        <f>SUM(C68:C72)</f>
        <v>398738.85686086956</v>
      </c>
      <c r="D73" s="969">
        <f>SUM(D68:D72)</f>
        <v>0</v>
      </c>
      <c r="E73" s="971"/>
      <c r="F73" s="971"/>
      <c r="G73" s="971"/>
      <c r="H73" s="971"/>
      <c r="I73" s="971"/>
      <c r="J73" s="971"/>
      <c r="K73" s="964"/>
    </row>
    <row r="74" spans="1:11" s="401" customFormat="1">
      <c r="A74" s="383" t="s">
        <v>2027</v>
      </c>
      <c r="B74" s="968"/>
      <c r="C74" s="968"/>
      <c r="D74" s="968"/>
      <c r="E74" s="968"/>
      <c r="F74" s="968"/>
      <c r="G74" s="968"/>
      <c r="H74" s="968"/>
      <c r="I74" s="968"/>
      <c r="J74" s="968"/>
      <c r="K74" s="964"/>
    </row>
    <row r="75" spans="1:11" s="401" customFormat="1">
      <c r="A75" s="387" t="s">
        <v>2028</v>
      </c>
      <c r="B75" s="969">
        <f>'Sources and Uses Budget'!C75</f>
        <v>2132337.8807837693</v>
      </c>
      <c r="C75" s="970">
        <f>B75</f>
        <v>2132337.8807837693</v>
      </c>
      <c r="D75" s="970"/>
      <c r="E75" s="969">
        <f>'Sources and Uses Budget'!S75</f>
        <v>2132337.8807837693</v>
      </c>
      <c r="F75" s="970">
        <f>E75</f>
        <v>2132337.8807837693</v>
      </c>
      <c r="G75" s="970"/>
      <c r="H75" s="969">
        <f>'Sources and Uses Budget'!T75</f>
        <v>0</v>
      </c>
      <c r="I75" s="970"/>
      <c r="J75" s="970"/>
      <c r="K75" s="964"/>
    </row>
    <row r="76" spans="1:11" s="1140" customFormat="1">
      <c r="A76" s="387" t="s">
        <v>606</v>
      </c>
      <c r="B76" s="969">
        <f>'Sources and Uses Budget'!C76</f>
        <v>471063.16075000004</v>
      </c>
      <c r="C76" s="970">
        <f>B76</f>
        <v>471063.16075000004</v>
      </c>
      <c r="D76" s="970"/>
      <c r="E76" s="969">
        <f>'Sources and Uses Budget'!S76</f>
        <v>400403.68663750001</v>
      </c>
      <c r="F76" s="970">
        <f>E76</f>
        <v>400403.68663750001</v>
      </c>
      <c r="G76" s="970"/>
      <c r="H76" s="969">
        <f>'Sources and Uses Budget'!T76</f>
        <v>0</v>
      </c>
      <c r="I76" s="970"/>
      <c r="J76" s="970"/>
      <c r="K76" s="964"/>
    </row>
    <row r="77" spans="1:11" s="401" customFormat="1">
      <c r="A77" s="391" t="s">
        <v>2026</v>
      </c>
      <c r="B77" s="969">
        <f>'Sources and Uses Budget'!C77</f>
        <v>2603401.0415337691</v>
      </c>
      <c r="C77" s="1176">
        <f>SUM(C75:C76)</f>
        <v>2603401.0415337691</v>
      </c>
      <c r="D77" s="1176">
        <f>SUM(D75:D76)</f>
        <v>0</v>
      </c>
      <c r="E77" s="969">
        <f>'Sources and Uses Budget'!S77</f>
        <v>2532741.5674212691</v>
      </c>
      <c r="F77" s="1176">
        <f>SUM(F75:F76)</f>
        <v>2532741.5674212691</v>
      </c>
      <c r="G77" s="1176">
        <f>SUM(G75:G76)</f>
        <v>0</v>
      </c>
      <c r="H77" s="969">
        <f>'Sources and Uses Budget'!T77</f>
        <v>0</v>
      </c>
      <c r="I77" s="1176">
        <f>SUM(I75:I76)</f>
        <v>0</v>
      </c>
      <c r="J77" s="1176">
        <f>SUM(J75:J76)</f>
        <v>0</v>
      </c>
      <c r="K77" s="964"/>
    </row>
    <row r="78" spans="1:11" s="401" customFormat="1">
      <c r="A78" s="383" t="s">
        <v>580</v>
      </c>
      <c r="B78" s="968"/>
      <c r="C78" s="968"/>
      <c r="D78" s="968"/>
      <c r="E78" s="968"/>
      <c r="F78" s="968"/>
      <c r="G78" s="968"/>
      <c r="H78" s="968"/>
      <c r="I78" s="968"/>
      <c r="J78" s="968"/>
      <c r="K78" s="964"/>
    </row>
    <row r="79" spans="1:11" s="401" customFormat="1" ht="13.9" customHeight="1">
      <c r="A79" s="387" t="s">
        <v>581</v>
      </c>
      <c r="B79" s="969">
        <f>'Sources and Uses Budget'!C79</f>
        <v>240000</v>
      </c>
      <c r="C79" s="970">
        <f>B79</f>
        <v>240000</v>
      </c>
      <c r="D79" s="970"/>
      <c r="E79" s="971"/>
      <c r="F79" s="971"/>
      <c r="G79" s="971"/>
      <c r="H79" s="971"/>
      <c r="I79" s="971"/>
      <c r="J79" s="971"/>
      <c r="K79" s="964"/>
    </row>
    <row r="80" spans="1:11" s="401" customFormat="1">
      <c r="A80" s="387" t="s">
        <v>582</v>
      </c>
      <c r="B80" s="969">
        <f>'Sources and Uses Budget'!C80</f>
        <v>6500</v>
      </c>
      <c r="C80" s="970">
        <f t="shared" ref="C80:C93" si="2">B80</f>
        <v>6500</v>
      </c>
      <c r="D80" s="970"/>
      <c r="E80" s="969">
        <f>'Sources and Uses Budget'!S80</f>
        <v>6500</v>
      </c>
      <c r="F80" s="970">
        <f>E80</f>
        <v>6500</v>
      </c>
      <c r="G80" s="970"/>
      <c r="H80" s="969">
        <f>'Sources and Uses Budget'!T80</f>
        <v>0</v>
      </c>
      <c r="I80" s="970"/>
      <c r="J80" s="970"/>
      <c r="K80" s="964"/>
    </row>
    <row r="81" spans="1:11" s="401" customFormat="1">
      <c r="A81" s="387" t="s">
        <v>583</v>
      </c>
      <c r="B81" s="969">
        <f>'Sources and Uses Budget'!C81</f>
        <v>4975128.16</v>
      </c>
      <c r="C81" s="970">
        <f t="shared" si="2"/>
        <v>4975128.16</v>
      </c>
      <c r="D81" s="970"/>
      <c r="E81" s="969">
        <f>'Sources and Uses Budget'!S81</f>
        <v>4975128.16</v>
      </c>
      <c r="F81" s="970">
        <f t="shared" ref="F81:F83" si="3">E81</f>
        <v>4975128.16</v>
      </c>
      <c r="G81" s="970"/>
      <c r="H81" s="969">
        <f>'Sources and Uses Budget'!T81</f>
        <v>0</v>
      </c>
      <c r="I81" s="970"/>
      <c r="J81" s="970"/>
      <c r="K81" s="964"/>
    </row>
    <row r="82" spans="1:11" s="401" customFormat="1">
      <c r="A82" s="387" t="s">
        <v>584</v>
      </c>
      <c r="B82" s="969">
        <f>'Sources and Uses Budget'!C82</f>
        <v>299965.45499999996</v>
      </c>
      <c r="C82" s="970">
        <f t="shared" si="2"/>
        <v>299965.45499999996</v>
      </c>
      <c r="D82" s="970"/>
      <c r="E82" s="969">
        <f>'Sources and Uses Budget'!S82</f>
        <v>299965.45499999996</v>
      </c>
      <c r="F82" s="970">
        <f t="shared" si="3"/>
        <v>299965.45499999996</v>
      </c>
      <c r="G82" s="970"/>
      <c r="H82" s="969">
        <f>'Sources and Uses Budget'!T82</f>
        <v>0</v>
      </c>
      <c r="I82" s="970"/>
      <c r="J82" s="970"/>
      <c r="K82" s="964"/>
    </row>
    <row r="83" spans="1:11" s="401" customFormat="1">
      <c r="A83" s="387" t="s">
        <v>585</v>
      </c>
      <c r="B83" s="969">
        <f>'Sources and Uses Budget'!C83</f>
        <v>0</v>
      </c>
      <c r="C83" s="970">
        <f t="shared" si="2"/>
        <v>0</v>
      </c>
      <c r="D83" s="970"/>
      <c r="E83" s="969">
        <f>'Sources and Uses Budget'!S83</f>
        <v>0</v>
      </c>
      <c r="F83" s="970">
        <f t="shared" si="3"/>
        <v>0</v>
      </c>
      <c r="G83" s="970"/>
      <c r="H83" s="969">
        <f>'Sources and Uses Budget'!T83</f>
        <v>0</v>
      </c>
      <c r="I83" s="970"/>
      <c r="J83" s="970"/>
      <c r="K83" s="964"/>
    </row>
    <row r="84" spans="1:11" s="401" customFormat="1">
      <c r="A84" s="387" t="s">
        <v>586</v>
      </c>
      <c r="B84" s="969">
        <f>'Sources and Uses Budget'!C84</f>
        <v>134500</v>
      </c>
      <c r="C84" s="970">
        <f t="shared" si="2"/>
        <v>134500</v>
      </c>
      <c r="D84" s="970"/>
      <c r="E84" s="971"/>
      <c r="F84" s="971"/>
      <c r="G84" s="971"/>
      <c r="H84" s="971"/>
      <c r="I84" s="971"/>
      <c r="J84" s="971"/>
      <c r="K84" s="964"/>
    </row>
    <row r="85" spans="1:11" s="401" customFormat="1">
      <c r="A85" s="387" t="s">
        <v>587</v>
      </c>
      <c r="B85" s="969">
        <f>'Sources and Uses Budget'!C85</f>
        <v>207980.44</v>
      </c>
      <c r="C85" s="970">
        <f t="shared" si="2"/>
        <v>207980.44</v>
      </c>
      <c r="D85" s="970"/>
      <c r="E85" s="969">
        <f>'Sources and Uses Budget'!S85</f>
        <v>207980.44</v>
      </c>
      <c r="F85" s="970">
        <f>E85</f>
        <v>207980.44</v>
      </c>
      <c r="G85" s="970"/>
      <c r="H85" s="969">
        <f>'Sources and Uses Budget'!T85</f>
        <v>0</v>
      </c>
      <c r="I85" s="970"/>
      <c r="J85" s="970"/>
      <c r="K85" s="964"/>
    </row>
    <row r="86" spans="1:11" s="401" customFormat="1">
      <c r="A86" s="387" t="s">
        <v>588</v>
      </c>
      <c r="B86" s="969">
        <f>'Sources and Uses Budget'!C86</f>
        <v>11125</v>
      </c>
      <c r="C86" s="970">
        <f t="shared" si="2"/>
        <v>11125</v>
      </c>
      <c r="D86" s="970"/>
      <c r="E86" s="969">
        <f>'Sources and Uses Budget'!S86</f>
        <v>11125</v>
      </c>
      <c r="F86" s="970">
        <f t="shared" ref="F86:F93" si="4">E86</f>
        <v>11125</v>
      </c>
      <c r="G86" s="970"/>
      <c r="H86" s="969">
        <f>'Sources and Uses Budget'!T86</f>
        <v>0</v>
      </c>
      <c r="I86" s="970"/>
      <c r="J86" s="970"/>
      <c r="K86" s="964"/>
    </row>
    <row r="87" spans="1:11" s="401" customFormat="1">
      <c r="A87" s="756" t="s">
        <v>1484</v>
      </c>
      <c r="B87" s="969">
        <f>'Sources and Uses Budget'!C87</f>
        <v>80000</v>
      </c>
      <c r="C87" s="970">
        <f t="shared" si="2"/>
        <v>80000</v>
      </c>
      <c r="D87" s="970"/>
      <c r="E87" s="969">
        <f>'Sources and Uses Budget'!S87</f>
        <v>40000</v>
      </c>
      <c r="F87" s="970">
        <f t="shared" si="4"/>
        <v>40000</v>
      </c>
      <c r="G87" s="970"/>
      <c r="H87" s="969">
        <f>'Sources and Uses Budget'!T87</f>
        <v>0</v>
      </c>
      <c r="I87" s="970"/>
      <c r="J87" s="970"/>
      <c r="K87" s="964"/>
    </row>
    <row r="88" spans="1:11" s="401" customFormat="1">
      <c r="A88" s="756" t="s">
        <v>2024</v>
      </c>
      <c r="B88" s="969">
        <f>'Sources and Uses Budget'!C88</f>
        <v>0</v>
      </c>
      <c r="C88" s="970">
        <f t="shared" si="2"/>
        <v>0</v>
      </c>
      <c r="D88" s="970"/>
      <c r="E88" s="969">
        <f>'Sources and Uses Budget'!S88</f>
        <v>0</v>
      </c>
      <c r="F88" s="970">
        <f t="shared" si="4"/>
        <v>0</v>
      </c>
      <c r="G88" s="970"/>
      <c r="H88" s="969">
        <f>'Sources and Uses Budget'!T88</f>
        <v>0</v>
      </c>
      <c r="I88" s="970"/>
      <c r="J88" s="970"/>
      <c r="K88" s="964"/>
    </row>
    <row r="89" spans="1:11" s="401" customFormat="1">
      <c r="A89" s="756" t="str">
        <f>'Sources and Uses Budget'!$A89</f>
        <v>Other: Misc.</v>
      </c>
      <c r="B89" s="969">
        <f>'Sources and Uses Budget'!C89</f>
        <v>25200</v>
      </c>
      <c r="C89" s="970">
        <f t="shared" si="2"/>
        <v>25200</v>
      </c>
      <c r="D89" s="970"/>
      <c r="E89" s="969">
        <f>'Sources and Uses Budget'!S89</f>
        <v>17000</v>
      </c>
      <c r="F89" s="970">
        <f t="shared" si="4"/>
        <v>17000</v>
      </c>
      <c r="G89" s="970"/>
      <c r="H89" s="969">
        <f>'Sources and Uses Budget'!T89</f>
        <v>0</v>
      </c>
      <c r="I89" s="970"/>
      <c r="J89" s="970"/>
      <c r="K89" s="964"/>
    </row>
    <row r="90" spans="1:11" s="401" customFormat="1">
      <c r="A90" s="756" t="str">
        <f>'Sources and Uses Budget'!$A90</f>
        <v>Other: Utilities</v>
      </c>
      <c r="B90" s="969">
        <f>'Sources and Uses Budget'!C90</f>
        <v>328530.16000000003</v>
      </c>
      <c r="C90" s="970">
        <f t="shared" si="2"/>
        <v>328530.16000000003</v>
      </c>
      <c r="D90" s="970"/>
      <c r="E90" s="969">
        <f>'Sources and Uses Budget'!S90</f>
        <v>328530.16000000003</v>
      </c>
      <c r="F90" s="970">
        <f t="shared" si="4"/>
        <v>328530.16000000003</v>
      </c>
      <c r="G90" s="970"/>
      <c r="H90" s="969">
        <f>'Sources and Uses Budget'!T90</f>
        <v>0</v>
      </c>
      <c r="I90" s="970"/>
      <c r="J90" s="970"/>
      <c r="K90" s="964"/>
    </row>
    <row r="91" spans="1:11" s="401" customFormat="1">
      <c r="A91" s="756" t="str">
        <f>'Sources and Uses Budget'!$A91</f>
        <v>Other: (Specify)</v>
      </c>
      <c r="B91" s="969">
        <f>'Sources and Uses Budget'!C91</f>
        <v>0</v>
      </c>
      <c r="C91" s="970">
        <f t="shared" si="2"/>
        <v>0</v>
      </c>
      <c r="D91" s="970"/>
      <c r="E91" s="969">
        <f>'Sources and Uses Budget'!S91</f>
        <v>0</v>
      </c>
      <c r="F91" s="970">
        <f t="shared" si="4"/>
        <v>0</v>
      </c>
      <c r="G91" s="970"/>
      <c r="H91" s="969">
        <f>'Sources and Uses Budget'!T91</f>
        <v>0</v>
      </c>
      <c r="I91" s="970"/>
      <c r="J91" s="970"/>
      <c r="K91" s="964"/>
    </row>
    <row r="92" spans="1:11" s="401" customFormat="1">
      <c r="A92" s="756" t="str">
        <f>'Sources and Uses Budget'!$A92</f>
        <v>Other: (Specify)</v>
      </c>
      <c r="B92" s="969">
        <f>'Sources and Uses Budget'!C92</f>
        <v>0</v>
      </c>
      <c r="C92" s="970">
        <f t="shared" si="2"/>
        <v>0</v>
      </c>
      <c r="D92" s="970"/>
      <c r="E92" s="969">
        <f>'Sources and Uses Budget'!S92</f>
        <v>0</v>
      </c>
      <c r="F92" s="970">
        <f t="shared" si="4"/>
        <v>0</v>
      </c>
      <c r="G92" s="970"/>
      <c r="H92" s="969">
        <f>'Sources and Uses Budget'!T92</f>
        <v>0</v>
      </c>
      <c r="I92" s="970"/>
      <c r="J92" s="970"/>
      <c r="K92" s="964"/>
    </row>
    <row r="93" spans="1:11" s="401" customFormat="1">
      <c r="A93" s="756" t="str">
        <f>'Sources and Uses Budget'!$A93</f>
        <v>Other: (Specify)</v>
      </c>
      <c r="B93" s="969">
        <f>'Sources and Uses Budget'!C93</f>
        <v>0</v>
      </c>
      <c r="C93" s="970">
        <f t="shared" si="2"/>
        <v>0</v>
      </c>
      <c r="D93" s="970"/>
      <c r="E93" s="969">
        <f>'Sources and Uses Budget'!S93</f>
        <v>0</v>
      </c>
      <c r="F93" s="970">
        <f t="shared" si="4"/>
        <v>0</v>
      </c>
      <c r="G93" s="970"/>
      <c r="H93" s="969">
        <f>'Sources and Uses Budget'!T93</f>
        <v>0</v>
      </c>
      <c r="I93" s="970"/>
      <c r="J93" s="970"/>
      <c r="K93" s="964"/>
    </row>
    <row r="94" spans="1:11" s="401" customFormat="1">
      <c r="A94" s="391" t="s">
        <v>589</v>
      </c>
      <c r="B94" s="969">
        <f>'Sources and Uses Budget'!C94</f>
        <v>6308929.2150000008</v>
      </c>
      <c r="C94" s="969">
        <f>SUM(C79:C93)</f>
        <v>6308929.2150000008</v>
      </c>
      <c r="D94" s="969">
        <f>SUM(D79:D93)</f>
        <v>0</v>
      </c>
      <c r="E94" s="969">
        <f>'Sources and Uses Budget'!S94</f>
        <v>5886229.2150000008</v>
      </c>
      <c r="F94" s="972">
        <f>SUM(F80:F83,F85:F93)</f>
        <v>5886229.2150000008</v>
      </c>
      <c r="G94" s="972">
        <f>SUM(G80:G83,G85:G93)</f>
        <v>0</v>
      </c>
      <c r="H94" s="969">
        <f>'Sources and Uses Budget'!T94</f>
        <v>0</v>
      </c>
      <c r="I94" s="969">
        <f>SUM(I80:I83,I85:I93)</f>
        <v>0</v>
      </c>
      <c r="J94" s="969">
        <f>SUM(J80:J83,J85:J93)</f>
        <v>0</v>
      </c>
      <c r="K94" s="964"/>
    </row>
    <row r="95" spans="1:11" s="401" customFormat="1">
      <c r="A95" s="391" t="s">
        <v>1538</v>
      </c>
      <c r="B95" s="969">
        <f>'Sources and Uses Budget'!C95</f>
        <v>43577084.892653897</v>
      </c>
      <c r="C95" s="969">
        <f>SUM(C62+C66+C73+C77+C94)</f>
        <v>43577084.892653897</v>
      </c>
      <c r="D95" s="969">
        <f>SUM(D62+D66+D73+D77+D94)</f>
        <v>0</v>
      </c>
      <c r="E95" s="969">
        <f>'Sources and Uses Budget'!S95</f>
        <v>40030664.041680537</v>
      </c>
      <c r="F95" s="972">
        <f>SUM(+F62+F66+F77+F94)</f>
        <v>40030664.041680537</v>
      </c>
      <c r="G95" s="972">
        <f>SUM(+G62+G66+G77+G94)</f>
        <v>0</v>
      </c>
      <c r="H95" s="969">
        <f>'Sources and Uses Budget'!T95</f>
        <v>0</v>
      </c>
      <c r="I95" s="972">
        <f>SUM(I62+I66+I77+I94)</f>
        <v>0</v>
      </c>
      <c r="J95" s="972">
        <f>SUM(J62+J66+J77+J94)</f>
        <v>0</v>
      </c>
      <c r="K95" s="964"/>
    </row>
    <row r="96" spans="1:11" s="401" customFormat="1">
      <c r="A96" s="383" t="s">
        <v>591</v>
      </c>
      <c r="B96" s="968"/>
      <c r="C96" s="968"/>
      <c r="D96" s="968"/>
      <c r="E96" s="968"/>
      <c r="F96" s="968"/>
      <c r="G96" s="968"/>
      <c r="H96" s="968"/>
      <c r="I96" s="968"/>
      <c r="J96" s="968"/>
      <c r="K96" s="964"/>
    </row>
    <row r="97" spans="1:11" s="401" customFormat="1">
      <c r="A97" s="387" t="s">
        <v>592</v>
      </c>
      <c r="B97" s="969">
        <f>'Sources and Uses Budget'!C97</f>
        <v>2200000</v>
      </c>
      <c r="C97" s="970">
        <f>B97</f>
        <v>2200000</v>
      </c>
      <c r="D97" s="970"/>
      <c r="E97" s="969">
        <f>'Sources and Uses Budget'!S97</f>
        <v>1400000</v>
      </c>
      <c r="F97" s="970">
        <f>E97</f>
        <v>1400000</v>
      </c>
      <c r="G97" s="970"/>
      <c r="H97" s="969">
        <f>'Sources and Uses Budget'!T97</f>
        <v>0</v>
      </c>
      <c r="I97" s="970"/>
      <c r="J97" s="970"/>
      <c r="K97" s="964"/>
    </row>
    <row r="98" spans="1:11" s="401" customFormat="1">
      <c r="A98" s="387" t="s">
        <v>593</v>
      </c>
      <c r="B98" s="969">
        <f>'Sources and Uses Budget'!C98</f>
        <v>0</v>
      </c>
      <c r="C98" s="970"/>
      <c r="D98" s="970"/>
      <c r="E98" s="969">
        <f>'Sources and Uses Budget'!S98</f>
        <v>0</v>
      </c>
      <c r="F98" s="970"/>
      <c r="G98" s="970"/>
      <c r="H98" s="969">
        <f>'Sources and Uses Budget'!T98</f>
        <v>0</v>
      </c>
      <c r="I98" s="970"/>
      <c r="J98" s="970"/>
      <c r="K98" s="964"/>
    </row>
    <row r="99" spans="1:11" s="401" customFormat="1">
      <c r="A99" s="387" t="s">
        <v>594</v>
      </c>
      <c r="B99" s="969">
        <f>'Sources and Uses Budget'!C99</f>
        <v>0</v>
      </c>
      <c r="C99" s="970"/>
      <c r="D99" s="970"/>
      <c r="E99" s="969">
        <f>'Sources and Uses Budget'!S99</f>
        <v>0</v>
      </c>
      <c r="F99" s="970"/>
      <c r="G99" s="970"/>
      <c r="H99" s="969">
        <f>'Sources and Uses Budget'!T99</f>
        <v>0</v>
      </c>
      <c r="I99" s="970"/>
      <c r="J99" s="970"/>
      <c r="K99" s="964"/>
    </row>
    <row r="100" spans="1:11" s="401" customFormat="1" ht="12" customHeight="1">
      <c r="A100" s="387" t="s">
        <v>595</v>
      </c>
      <c r="B100" s="969">
        <f>'Sources and Uses Budget'!C100</f>
        <v>0</v>
      </c>
      <c r="C100" s="970"/>
      <c r="D100" s="970"/>
      <c r="E100" s="969">
        <f>'Sources and Uses Budget'!S100</f>
        <v>0</v>
      </c>
      <c r="F100" s="970"/>
      <c r="G100" s="970"/>
      <c r="H100" s="969">
        <f>'Sources and Uses Budget'!T100</f>
        <v>0</v>
      </c>
      <c r="I100" s="970"/>
      <c r="J100" s="970"/>
      <c r="K100" s="964"/>
    </row>
    <row r="101" spans="1:11" s="401" customFormat="1">
      <c r="A101" s="387" t="s">
        <v>1402</v>
      </c>
      <c r="B101" s="969">
        <f>'Sources and Uses Budget'!C101</f>
        <v>0</v>
      </c>
      <c r="C101" s="970"/>
      <c r="D101" s="970"/>
      <c r="E101" s="969">
        <f>'Sources and Uses Budget'!S101</f>
        <v>0</v>
      </c>
      <c r="F101" s="970"/>
      <c r="G101" s="970"/>
      <c r="H101" s="969">
        <f>'Sources and Uses Budget'!T101</f>
        <v>0</v>
      </c>
      <c r="I101" s="970"/>
      <c r="J101" s="970"/>
      <c r="K101" s="964"/>
    </row>
    <row r="102" spans="1:11" s="401" customFormat="1">
      <c r="A102" s="756" t="str">
        <f>'Sources and Uses Budget'!$A102</f>
        <v>Other: (Specify)</v>
      </c>
      <c r="B102" s="969">
        <f>'Sources and Uses Budget'!C102</f>
        <v>0</v>
      </c>
      <c r="C102" s="970"/>
      <c r="D102" s="970"/>
      <c r="E102" s="969">
        <f>'Sources and Uses Budget'!S102</f>
        <v>0</v>
      </c>
      <c r="F102" s="970"/>
      <c r="G102" s="970"/>
      <c r="H102" s="969">
        <f>'Sources and Uses Budget'!T102</f>
        <v>0</v>
      </c>
      <c r="I102" s="970"/>
      <c r="J102" s="970"/>
      <c r="K102" s="964"/>
    </row>
    <row r="103" spans="1:11" s="401" customFormat="1">
      <c r="A103" s="391" t="s">
        <v>596</v>
      </c>
      <c r="B103" s="969">
        <f>'Sources and Uses Budget'!C103</f>
        <v>2200000</v>
      </c>
      <c r="C103" s="969">
        <f>SUM(C97:C102)</f>
        <v>2200000</v>
      </c>
      <c r="D103" s="969">
        <f>SUM(D97:D102)</f>
        <v>0</v>
      </c>
      <c r="E103" s="969">
        <f>'Sources and Uses Budget'!S103</f>
        <v>1400000</v>
      </c>
      <c r="F103" s="972">
        <f>SUM(F97:F102)</f>
        <v>1400000</v>
      </c>
      <c r="G103" s="972">
        <f>SUM(G97:G102)</f>
        <v>0</v>
      </c>
      <c r="H103" s="969">
        <f>'Sources and Uses Budget'!T103</f>
        <v>0</v>
      </c>
      <c r="I103" s="972">
        <f>SUM(I97:I102)</f>
        <v>0</v>
      </c>
      <c r="J103" s="972">
        <f>SUM(J97:J102)</f>
        <v>0</v>
      </c>
      <c r="K103" s="964"/>
    </row>
    <row r="104" spans="1:11" s="401" customFormat="1">
      <c r="A104" s="391" t="s">
        <v>1539</v>
      </c>
      <c r="B104" s="969">
        <f>'Sources and Uses Budget'!C104</f>
        <v>45777084.892653897</v>
      </c>
      <c r="C104" s="972">
        <f>SUM(C95+C103)</f>
        <v>45777084.892653897</v>
      </c>
      <c r="D104" s="972">
        <f>SUM(D95+D103)</f>
        <v>0</v>
      </c>
      <c r="E104" s="969">
        <f>'Sources and Uses Budget'!S104</f>
        <v>41430664.041680537</v>
      </c>
      <c r="F104" s="972">
        <f>F95+F103</f>
        <v>41430664.041680537</v>
      </c>
      <c r="G104" s="972">
        <f>G95+G103</f>
        <v>0</v>
      </c>
      <c r="H104" s="969">
        <f>'Sources and Uses Budget'!T104</f>
        <v>0</v>
      </c>
      <c r="I104" s="972">
        <f>I95+I103</f>
        <v>0</v>
      </c>
      <c r="J104" s="972">
        <f>J95+J103</f>
        <v>0</v>
      </c>
      <c r="K104" s="964"/>
    </row>
    <row r="105" spans="1:11" s="401" customFormat="1">
      <c r="A105" s="399"/>
      <c r="B105" s="973"/>
      <c r="C105" s="973"/>
      <c r="D105" s="973"/>
      <c r="E105" s="969">
        <f>'Sources and Uses Budget'!S105</f>
        <v>0</v>
      </c>
      <c r="F105" s="970"/>
      <c r="G105" s="970"/>
      <c r="H105" s="969">
        <f>'Sources and Uses Budget'!T105</f>
        <v>0</v>
      </c>
      <c r="I105" s="970"/>
      <c r="J105" s="970"/>
      <c r="K105" s="964"/>
    </row>
    <row r="106" spans="1:11" s="401" customFormat="1">
      <c r="A106" s="942"/>
      <c r="B106" s="974"/>
      <c r="C106" s="973"/>
      <c r="D106" s="973"/>
      <c r="E106" s="969">
        <f>'Sources and Uses Budget'!S106</f>
        <v>41430664.041680537</v>
      </c>
      <c r="F106" s="975">
        <f>F104+F105</f>
        <v>41430664.041680537</v>
      </c>
      <c r="G106" s="975">
        <f>G104+G105</f>
        <v>0</v>
      </c>
      <c r="H106" s="969">
        <f>'Sources and Uses Budget'!T106</f>
        <v>0</v>
      </c>
      <c r="I106" s="975">
        <f>I104+I105</f>
        <v>0</v>
      </c>
      <c r="J106" s="975">
        <f>J104+J105</f>
        <v>0</v>
      </c>
      <c r="K106" s="964"/>
    </row>
    <row r="107" spans="1:11" s="401" customFormat="1" hidden="1">
      <c r="A107" s="942"/>
      <c r="B107" s="400"/>
      <c r="C107" s="400"/>
      <c r="D107" s="400"/>
      <c r="J107" s="967"/>
      <c r="K107" s="964"/>
    </row>
    <row r="108" spans="1:11" hidden="1"/>
    <row r="109" spans="1:11" hidden="1"/>
    <row r="110" spans="1:11" hidden="1"/>
    <row r="111" spans="1:11" hidden="1"/>
    <row r="112" spans="1:11"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row r="377" hidden="1"/>
    <row r="378" hidden="1"/>
    <row r="379" hidden="1"/>
    <row r="380" hidden="1"/>
    <row r="381" hidden="1"/>
    <row r="382" hidden="1"/>
    <row r="383" hidden="1"/>
    <row r="384" hidden="1"/>
    <row r="385" hidden="1"/>
    <row r="386" hidden="1"/>
    <row r="387" hidden="1"/>
    <row r="388" hidden="1"/>
    <row r="389" hidden="1"/>
    <row r="390" hidden="1"/>
    <row r="391" hidden="1"/>
    <row r="392" hidden="1"/>
    <row r="393" hidden="1"/>
    <row r="394" hidden="1"/>
    <row r="395" hidden="1"/>
    <row r="396" hidden="1"/>
    <row r="397" hidden="1"/>
    <row r="398" hidden="1"/>
    <row r="399" hidden="1"/>
    <row r="400" hidden="1"/>
    <row r="401" hidden="1"/>
    <row r="402" hidden="1"/>
    <row r="403" hidden="1"/>
    <row r="404" hidden="1"/>
    <row r="405" hidden="1"/>
    <row r="406" hidden="1"/>
    <row r="407" hidden="1"/>
    <row r="408" hidden="1"/>
    <row r="409" hidden="1"/>
    <row r="410" hidden="1"/>
    <row r="411" hidden="1"/>
    <row r="412" hidden="1"/>
    <row r="413" hidden="1"/>
    <row r="414" hidden="1"/>
    <row r="415" hidden="1"/>
    <row r="416" hidden="1"/>
    <row r="417" hidden="1"/>
    <row r="418" hidden="1"/>
    <row r="419" hidden="1"/>
    <row r="420" hidden="1"/>
    <row r="421" hidden="1"/>
    <row r="422" hidden="1"/>
    <row r="423" hidden="1"/>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row r="673" hidden="1"/>
    <row r="674" hidden="1"/>
    <row r="675" hidden="1"/>
    <row r="676" hidden="1"/>
    <row r="677" hidden="1"/>
    <row r="678" hidden="1"/>
    <row r="679" hidden="1"/>
    <row r="680" hidden="1"/>
    <row r="681" hidden="1"/>
    <row r="682" hidden="1"/>
    <row r="683" hidden="1"/>
    <row r="684" hidden="1"/>
    <row r="685" hidden="1"/>
    <row r="686" hidden="1"/>
    <row r="687" hidden="1"/>
    <row r="688" hidden="1"/>
    <row r="689" hidden="1"/>
    <row r="690" hidden="1"/>
    <row r="691" hidden="1"/>
    <row r="692" hidden="1"/>
    <row r="693" hidden="1"/>
    <row r="694" hidden="1"/>
    <row r="695" hidden="1"/>
    <row r="696" hidden="1"/>
    <row r="697" hidden="1"/>
    <row r="698" hidden="1"/>
    <row r="699" hidden="1"/>
    <row r="700" hidden="1"/>
    <row r="701" hidden="1"/>
    <row r="702" hidden="1"/>
    <row r="703" hidden="1"/>
    <row r="704" hidden="1"/>
    <row r="705" hidden="1"/>
    <row r="706" hidden="1"/>
    <row r="707" hidden="1"/>
    <row r="708" hidden="1"/>
    <row r="709" hidden="1"/>
    <row r="710" hidden="1"/>
    <row r="711" hidden="1"/>
    <row r="712" hidden="1"/>
    <row r="713" hidden="1"/>
    <row r="714" hidden="1"/>
    <row r="715" hidden="1"/>
    <row r="716" hidden="1"/>
    <row r="717" hidden="1"/>
    <row r="718" hidden="1"/>
    <row r="719" hidden="1"/>
    <row r="720" hidden="1"/>
    <row r="721" hidden="1"/>
    <row r="722" hidden="1"/>
    <row r="723" hidden="1"/>
    <row r="724" hidden="1"/>
    <row r="725" hidden="1"/>
    <row r="726" hidden="1"/>
    <row r="727" hidden="1"/>
    <row r="728" hidden="1"/>
    <row r="729" hidden="1"/>
    <row r="730" hidden="1"/>
    <row r="731" hidden="1"/>
    <row r="732" hidden="1"/>
    <row r="733" hidden="1"/>
    <row r="734" hidden="1"/>
    <row r="735" hidden="1"/>
    <row r="736" hidden="1"/>
    <row r="737" hidden="1"/>
    <row r="738" hidden="1"/>
    <row r="739" hidden="1"/>
    <row r="740" hidden="1"/>
    <row r="741" hidden="1"/>
    <row r="742" hidden="1"/>
    <row r="743" hidden="1"/>
    <row r="744" hidden="1"/>
    <row r="745" hidden="1"/>
    <row r="746" hidden="1"/>
    <row r="747" hidden="1"/>
    <row r="748" hidden="1"/>
    <row r="749" hidden="1"/>
    <row r="750" hidden="1"/>
    <row r="751" hidden="1"/>
    <row r="752" hidden="1"/>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hidden="1"/>
    <row r="877" hidden="1"/>
    <row r="878" hidden="1"/>
    <row r="879" hidden="1"/>
    <row r="880" hidden="1"/>
    <row r="881" hidden="1"/>
    <row r="882" hidden="1"/>
    <row r="883" hidden="1"/>
    <row r="884" hidden="1"/>
    <row r="885" hidden="1"/>
    <row r="886" hidden="1"/>
    <row r="887" hidden="1"/>
    <row r="888" hidden="1"/>
    <row r="889" hidden="1"/>
    <row r="890" hidden="1"/>
    <row r="891" hidden="1"/>
    <row r="892" hidden="1"/>
    <row r="893" hidden="1"/>
    <row r="894" hidden="1"/>
    <row r="895" hidden="1"/>
    <row r="896" hidden="1"/>
    <row r="897" hidden="1"/>
    <row r="898" hidden="1"/>
    <row r="899" hidden="1"/>
    <row r="900" hidden="1"/>
    <row r="901" hidden="1"/>
    <row r="902" hidden="1"/>
    <row r="903" hidden="1"/>
    <row r="904" hidden="1"/>
    <row r="905" hidden="1"/>
    <row r="906" hidden="1"/>
    <row r="907" hidden="1"/>
    <row r="908" hidden="1"/>
    <row r="909" hidden="1"/>
    <row r="910" hidden="1"/>
    <row r="911" hidden="1"/>
    <row r="912" hidden="1"/>
    <row r="913" hidden="1"/>
    <row r="914" hidden="1"/>
    <row r="915" hidden="1"/>
    <row r="916" hidden="1"/>
    <row r="917" hidden="1"/>
    <row r="918" hidden="1"/>
    <row r="919" hidden="1"/>
    <row r="920" hidden="1"/>
    <row r="921" hidden="1"/>
    <row r="922" hidden="1"/>
    <row r="923" hidden="1"/>
    <row r="924" hidden="1"/>
    <row r="925" hidden="1"/>
    <row r="926" hidden="1"/>
    <row r="927" hidden="1"/>
    <row r="928" hidden="1"/>
    <row r="929" hidden="1"/>
    <row r="930" hidden="1"/>
    <row r="931" hidden="1"/>
    <row r="932" hidden="1"/>
    <row r="933" hidden="1"/>
    <row r="934" hidden="1"/>
    <row r="935" hidden="1"/>
    <row r="936" hidden="1"/>
    <row r="937" hidden="1"/>
    <row r="938" hidden="1"/>
    <row r="939" hidden="1"/>
    <row r="940" hidden="1"/>
    <row r="941" hidden="1"/>
    <row r="942" hidden="1"/>
    <row r="943" hidden="1"/>
    <row r="944" hidden="1"/>
    <row r="945" hidden="1"/>
    <row r="946" hidden="1"/>
    <row r="947" hidden="1"/>
    <row r="948" hidden="1"/>
    <row r="949" hidden="1"/>
    <row r="950" hidden="1"/>
    <row r="951" hidden="1"/>
    <row r="952" hidden="1"/>
    <row r="953" hidden="1"/>
    <row r="954" hidden="1"/>
    <row r="955" hidden="1"/>
    <row r="956" hidden="1"/>
    <row r="957" hidden="1"/>
    <row r="958" hidden="1"/>
    <row r="959" hidden="1"/>
    <row r="960" hidden="1"/>
    <row r="961" hidden="1"/>
    <row r="962" hidden="1"/>
    <row r="963" hidden="1"/>
    <row r="964" hidden="1"/>
    <row r="965" hidden="1"/>
    <row r="966" hidden="1"/>
    <row r="967" hidden="1"/>
    <row r="968" hidden="1"/>
    <row r="969" hidden="1"/>
    <row r="970" hidden="1"/>
    <row r="971" hidden="1"/>
    <row r="972" hidden="1"/>
    <row r="973" hidden="1"/>
    <row r="974" hidden="1"/>
    <row r="975" hidden="1"/>
    <row r="976" hidden="1"/>
    <row r="977" hidden="1"/>
    <row r="978" hidden="1"/>
    <row r="979" hidden="1"/>
    <row r="980" hidden="1"/>
    <row r="981" hidden="1"/>
    <row r="982" hidden="1"/>
    <row r="983" hidden="1"/>
    <row r="984" hidden="1"/>
    <row r="985" hidden="1"/>
    <row r="986" hidden="1"/>
    <row r="987" hidden="1"/>
    <row r="988" hidden="1"/>
    <row r="989" hidden="1"/>
    <row r="990" hidden="1"/>
    <row r="991" hidden="1"/>
    <row r="992" hidden="1"/>
    <row r="993" hidden="1"/>
    <row r="994" hidden="1"/>
    <row r="995" hidden="1"/>
    <row r="996" hidden="1"/>
    <row r="997" hidden="1"/>
    <row r="998" hidden="1"/>
    <row r="999" hidden="1"/>
    <row r="1000" hidden="1"/>
    <row r="1001" hidden="1"/>
    <row r="1002" hidden="1"/>
    <row r="1003" hidden="1"/>
    <row r="1004" hidden="1"/>
    <row r="1005" hidden="1"/>
    <row r="1006" hidden="1"/>
    <row r="1007" hidden="1"/>
    <row r="1008" hidden="1"/>
    <row r="1009" hidden="1"/>
    <row r="1010" hidden="1"/>
    <row r="1011" hidden="1"/>
    <row r="1012" hidden="1"/>
    <row r="1013" hidden="1"/>
    <row r="1014" hidden="1"/>
    <row r="1015" hidden="1"/>
    <row r="1016" hidden="1"/>
    <row r="1017" hidden="1"/>
    <row r="1018" hidden="1"/>
    <row r="1019" hidden="1"/>
    <row r="1020" hidden="1"/>
    <row r="1021" hidden="1"/>
    <row r="1022" hidden="1"/>
    <row r="1023" hidden="1"/>
    <row r="1024" hidden="1"/>
    <row r="1025" hidden="1"/>
    <row r="1026" hidden="1"/>
    <row r="1027" hidden="1"/>
    <row r="1028" hidden="1"/>
    <row r="1029" hidden="1"/>
    <row r="1030" hidden="1"/>
    <row r="1031" hidden="1"/>
    <row r="1032" hidden="1"/>
    <row r="1033" hidden="1"/>
    <row r="1034" hidden="1"/>
    <row r="1035" hidden="1"/>
    <row r="1036" hidden="1"/>
    <row r="1037" hidden="1"/>
    <row r="1038" hidden="1"/>
    <row r="1039" hidden="1"/>
    <row r="1040" hidden="1"/>
    <row r="1041" hidden="1"/>
    <row r="1042" hidden="1"/>
    <row r="1043" hidden="1"/>
    <row r="1044" hidden="1"/>
    <row r="1045" hidden="1"/>
    <row r="1046" hidden="1"/>
    <row r="1047" hidden="1"/>
    <row r="1048" hidden="1"/>
    <row r="1049" hidden="1"/>
    <row r="1050" hidden="1"/>
    <row r="1051" hidden="1"/>
    <row r="1052" hidden="1"/>
    <row r="1053" hidden="1"/>
    <row r="1054" hidden="1"/>
    <row r="1055" hidden="1"/>
    <row r="1056" hidden="1"/>
    <row r="1057" hidden="1"/>
    <row r="1058" hidden="1"/>
    <row r="1059" hidden="1"/>
    <row r="1060" hidden="1"/>
    <row r="1061" hidden="1"/>
    <row r="1062" hidden="1"/>
    <row r="1063" hidden="1"/>
    <row r="1064" hidden="1"/>
    <row r="1065" hidden="1"/>
    <row r="1066" hidden="1"/>
    <row r="1067" hidden="1"/>
    <row r="1068" hidden="1"/>
    <row r="1069" hidden="1"/>
    <row r="1070" hidden="1"/>
    <row r="1071" hidden="1"/>
    <row r="1072" hidden="1"/>
    <row r="1073" hidden="1"/>
    <row r="1074" hidden="1"/>
    <row r="1075" hidden="1"/>
    <row r="1076" hidden="1"/>
    <row r="1077" hidden="1"/>
    <row r="1078" hidden="1"/>
    <row r="1079" hidden="1"/>
    <row r="1080" hidden="1"/>
    <row r="1081" hidden="1"/>
    <row r="1082" hidden="1"/>
    <row r="1083" hidden="1"/>
    <row r="1084" hidden="1"/>
    <row r="1085" hidden="1"/>
    <row r="1086" hidden="1"/>
    <row r="1087" hidden="1"/>
    <row r="1088" hidden="1"/>
    <row r="1089" hidden="1"/>
    <row r="1090" hidden="1"/>
    <row r="1091" hidden="1"/>
    <row r="1092" hidden="1"/>
    <row r="1093" hidden="1"/>
    <row r="1094" hidden="1"/>
    <row r="1095" hidden="1"/>
    <row r="1096" hidden="1"/>
    <row r="1097" hidden="1"/>
    <row r="1098" hidden="1"/>
    <row r="1099" hidden="1"/>
    <row r="1100" hidden="1"/>
    <row r="1101" hidden="1"/>
    <row r="1102" hidden="1"/>
    <row r="1103" hidden="1"/>
    <row r="1104" hidden="1"/>
    <row r="1105" hidden="1"/>
    <row r="1106" hidden="1"/>
    <row r="1107" hidden="1"/>
    <row r="1108" hidden="1"/>
    <row r="1109" hidden="1"/>
    <row r="1110" hidden="1"/>
    <row r="1111" hidden="1"/>
    <row r="1112" hidden="1"/>
    <row r="1113" hidden="1"/>
    <row r="1114" hidden="1"/>
    <row r="1115" hidden="1"/>
    <row r="1116" hidden="1"/>
    <row r="1117" hidden="1"/>
    <row r="1118" hidden="1"/>
    <row r="1119" hidden="1"/>
    <row r="1120" hidden="1"/>
    <row r="1121" hidden="1"/>
    <row r="1122" hidden="1"/>
    <row r="1123" hidden="1"/>
    <row r="1124" hidden="1"/>
    <row r="1125" hidden="1"/>
    <row r="1126" hidden="1"/>
    <row r="1127" hidden="1"/>
    <row r="1128" hidden="1"/>
    <row r="1129" hidden="1"/>
    <row r="1130" hidden="1"/>
    <row r="1131" hidden="1"/>
    <row r="1132" hidden="1"/>
    <row r="1133" hidden="1"/>
    <row r="1134" hidden="1"/>
    <row r="1135" hidden="1"/>
    <row r="1136" hidden="1"/>
    <row r="1137" hidden="1"/>
    <row r="1138" hidden="1"/>
    <row r="1139" hidden="1"/>
    <row r="1140" hidden="1"/>
    <row r="1141" hidden="1"/>
    <row r="1142" hidden="1"/>
    <row r="1143" hidden="1"/>
    <row r="1144" hidden="1"/>
    <row r="1145" hidden="1"/>
    <row r="1146" hidden="1"/>
    <row r="1147" hidden="1"/>
    <row r="1148" hidden="1"/>
    <row r="1149" hidden="1"/>
    <row r="1150" hidden="1"/>
    <row r="1151" hidden="1"/>
    <row r="1152" hidden="1"/>
    <row r="1153" hidden="1"/>
    <row r="1154" hidden="1"/>
    <row r="1155" hidden="1"/>
    <row r="1156" hidden="1"/>
    <row r="1157" hidden="1"/>
    <row r="1158" hidden="1"/>
    <row r="1159" hidden="1"/>
    <row r="1160" hidden="1"/>
    <row r="1161" hidden="1"/>
    <row r="1162" hidden="1"/>
    <row r="1163" hidden="1"/>
    <row r="1164" hidden="1"/>
    <row r="1165" hidden="1"/>
    <row r="1166" hidden="1"/>
    <row r="1167" hidden="1"/>
    <row r="1168" hidden="1"/>
    <row r="1169" hidden="1"/>
    <row r="1170" hidden="1"/>
    <row r="1171" hidden="1"/>
    <row r="1172" hidden="1"/>
    <row r="1173" hidden="1"/>
    <row r="1174" hidden="1"/>
    <row r="1175" hidden="1"/>
    <row r="1176" hidden="1"/>
    <row r="1177" hidden="1"/>
    <row r="1178" hidden="1"/>
    <row r="1179" hidden="1"/>
    <row r="1180" hidden="1"/>
    <row r="1181" hidden="1"/>
    <row r="1182" hidden="1"/>
    <row r="1183" hidden="1"/>
    <row r="1184" hidden="1"/>
    <row r="1185" hidden="1"/>
    <row r="1186" hidden="1"/>
    <row r="1187" hidden="1"/>
    <row r="1188" hidden="1"/>
    <row r="1189" hidden="1"/>
    <row r="1190" hidden="1"/>
    <row r="1191" hidden="1"/>
    <row r="1192" hidden="1"/>
    <row r="1193" hidden="1"/>
    <row r="1194" hidden="1"/>
    <row r="1195" hidden="1"/>
    <row r="1196" hidden="1"/>
    <row r="1197" hidden="1"/>
    <row r="1198" hidden="1"/>
    <row r="1199" hidden="1"/>
    <row r="1200" hidden="1"/>
    <row r="1201" hidden="1"/>
    <row r="1202" hidden="1"/>
    <row r="1203" hidden="1"/>
    <row r="1204" hidden="1"/>
    <row r="1205" hidden="1"/>
    <row r="1206" hidden="1"/>
    <row r="1207" hidden="1"/>
    <row r="1208" hidden="1"/>
    <row r="1209" hidden="1"/>
    <row r="1210" hidden="1"/>
    <row r="1211" hidden="1"/>
    <row r="1212" hidden="1"/>
    <row r="1213" hidden="1"/>
    <row r="1214" hidden="1"/>
    <row r="1215" hidden="1"/>
    <row r="1216" hidden="1"/>
    <row r="1217" hidden="1"/>
    <row r="1218" hidden="1"/>
    <row r="1219" hidden="1"/>
    <row r="1220" hidden="1"/>
    <row r="1221" hidden="1"/>
    <row r="1222" hidden="1"/>
    <row r="1223" hidden="1"/>
    <row r="1224" hidden="1"/>
    <row r="1225" hidden="1"/>
    <row r="1226" hidden="1"/>
    <row r="1227" hidden="1"/>
    <row r="1228" hidden="1"/>
    <row r="1229" hidden="1"/>
    <row r="1230" hidden="1"/>
    <row r="1231" hidden="1"/>
    <row r="1232" hidden="1"/>
    <row r="1233" hidden="1"/>
    <row r="1234" hidden="1"/>
    <row r="1235" hidden="1"/>
    <row r="1236" hidden="1"/>
    <row r="1237" hidden="1"/>
    <row r="1238" hidden="1"/>
    <row r="1239" hidden="1"/>
    <row r="1240" hidden="1"/>
    <row r="1241" hidden="1"/>
    <row r="1242" hidden="1"/>
    <row r="1243" hidden="1"/>
    <row r="1244" hidden="1"/>
    <row r="1245" hidden="1"/>
    <row r="1246" hidden="1"/>
    <row r="1247" hidden="1"/>
    <row r="1248" hidden="1"/>
    <row r="1249" hidden="1"/>
    <row r="1250" hidden="1"/>
    <row r="1251" hidden="1"/>
    <row r="1252" hidden="1"/>
    <row r="1253" hidden="1"/>
    <row r="1254" hidden="1"/>
    <row r="1255" hidden="1"/>
    <row r="1256" hidden="1"/>
    <row r="1257" hidden="1"/>
    <row r="1258" hidden="1"/>
    <row r="1259" hidden="1"/>
    <row r="1260" hidden="1"/>
    <row r="1261" hidden="1"/>
    <row r="1262" hidden="1"/>
    <row r="1263" hidden="1"/>
    <row r="1264" hidden="1"/>
    <row r="1265" hidden="1"/>
    <row r="1266" hidden="1"/>
    <row r="1267" hidden="1"/>
    <row r="1268" hidden="1"/>
    <row r="1269" hidden="1"/>
    <row r="1270" hidden="1"/>
    <row r="1271" hidden="1"/>
    <row r="1272" hidden="1"/>
    <row r="1273" hidden="1"/>
    <row r="1274" hidden="1"/>
    <row r="1275" hidden="1"/>
    <row r="1276" hidden="1"/>
    <row r="1277" hidden="1"/>
    <row r="1278" hidden="1"/>
    <row r="1279" hidden="1"/>
    <row r="1280" hidden="1"/>
    <row r="1281" hidden="1"/>
    <row r="1282" hidden="1"/>
    <row r="1283" hidden="1"/>
    <row r="1284" hidden="1"/>
    <row r="1285" hidden="1"/>
    <row r="1286" hidden="1"/>
    <row r="1287" hidden="1"/>
    <row r="1288" hidden="1"/>
    <row r="1289" hidden="1"/>
    <row r="1290" hidden="1"/>
    <row r="1291" hidden="1"/>
    <row r="1292" hidden="1"/>
    <row r="1293" hidden="1"/>
    <row r="1294" hidden="1"/>
    <row r="1295" hidden="1"/>
    <row r="1296" hidden="1"/>
    <row r="1297" hidden="1"/>
    <row r="1298" hidden="1"/>
    <row r="1299" hidden="1"/>
    <row r="1300" hidden="1"/>
    <row r="1301" hidden="1"/>
    <row r="1302" hidden="1"/>
    <row r="1303" hidden="1"/>
    <row r="1304" hidden="1"/>
    <row r="1305" hidden="1"/>
    <row r="1306" hidden="1"/>
    <row r="1307" hidden="1"/>
    <row r="1308" hidden="1"/>
    <row r="1309" hidden="1"/>
    <row r="1310" hidden="1"/>
    <row r="1311" hidden="1"/>
    <row r="1312" hidden="1"/>
    <row r="1313" hidden="1"/>
    <row r="1314" hidden="1"/>
    <row r="1315" hidden="1"/>
    <row r="1316" hidden="1"/>
    <row r="1317" hidden="1"/>
    <row r="1318" hidden="1"/>
    <row r="1319" hidden="1"/>
    <row r="1320" hidden="1"/>
    <row r="1321" hidden="1"/>
    <row r="1322" hidden="1"/>
    <row r="1323" hidden="1"/>
    <row r="1324" hidden="1"/>
    <row r="1325" hidden="1"/>
    <row r="1326" hidden="1"/>
    <row r="1327" hidden="1"/>
    <row r="1328" hidden="1"/>
    <row r="1329" hidden="1"/>
    <row r="1330" hidden="1"/>
    <row r="1331" hidden="1"/>
    <row r="1332" hidden="1"/>
    <row r="1333" hidden="1"/>
    <row r="1334" hidden="1"/>
    <row r="1335" hidden="1"/>
    <row r="1336" hidden="1"/>
    <row r="1337" hidden="1"/>
    <row r="1338" hidden="1"/>
    <row r="1339" hidden="1"/>
    <row r="1340" hidden="1"/>
    <row r="1341" hidden="1"/>
    <row r="1342" hidden="1"/>
    <row r="1343" hidden="1"/>
    <row r="1344" hidden="1"/>
    <row r="1345" hidden="1"/>
    <row r="1346" hidden="1"/>
    <row r="1347" hidden="1"/>
    <row r="1348" hidden="1"/>
    <row r="1349" hidden="1"/>
    <row r="1350" hidden="1"/>
    <row r="1351" hidden="1"/>
    <row r="1352" hidden="1"/>
    <row r="1353" hidden="1"/>
    <row r="1354" hidden="1"/>
    <row r="1355" hidden="1"/>
    <row r="1356" hidden="1"/>
    <row r="1357" hidden="1"/>
    <row r="1358" hidden="1"/>
    <row r="1359" hidden="1"/>
    <row r="1360" hidden="1"/>
    <row r="1361" hidden="1"/>
    <row r="1362" hidden="1"/>
    <row r="1363" hidden="1"/>
    <row r="1364" hidden="1"/>
    <row r="1365" hidden="1"/>
    <row r="1366" hidden="1"/>
    <row r="1367" hidden="1"/>
    <row r="1368" hidden="1"/>
    <row r="1369" hidden="1"/>
    <row r="1370" hidden="1"/>
    <row r="1371" hidden="1"/>
    <row r="1372" hidden="1"/>
    <row r="1373" hidden="1"/>
    <row r="1374" hidden="1"/>
    <row r="1375" hidden="1"/>
    <row r="1376" hidden="1"/>
    <row r="1377" hidden="1"/>
    <row r="1378" hidden="1"/>
    <row r="1379" hidden="1"/>
    <row r="1380" hidden="1"/>
    <row r="1381" hidden="1"/>
    <row r="1382" hidden="1"/>
    <row r="1383" hidden="1"/>
    <row r="1384" hidden="1"/>
    <row r="1385" hidden="1"/>
    <row r="1386" hidden="1"/>
    <row r="1387" hidden="1"/>
    <row r="1388" hidden="1"/>
    <row r="1389" hidden="1"/>
    <row r="1390" hidden="1"/>
    <row r="1391" hidden="1"/>
    <row r="1392" hidden="1"/>
    <row r="1393" hidden="1"/>
    <row r="1394" hidden="1"/>
    <row r="1395" hidden="1"/>
    <row r="1396" hidden="1"/>
    <row r="1397" hidden="1"/>
    <row r="1398" hidden="1"/>
    <row r="1399" hidden="1"/>
    <row r="1400" hidden="1"/>
    <row r="1401" hidden="1"/>
    <row r="1402" hidden="1"/>
    <row r="1403" hidden="1"/>
    <row r="1404" hidden="1"/>
    <row r="1405" hidden="1"/>
    <row r="1406" hidden="1"/>
    <row r="1407" hidden="1"/>
    <row r="1408" hidden="1"/>
    <row r="1409" hidden="1"/>
    <row r="1410" hidden="1"/>
    <row r="1411" hidden="1"/>
    <row r="1412" hidden="1"/>
    <row r="1413" hidden="1"/>
    <row r="1414" hidden="1"/>
    <row r="1415" hidden="1"/>
    <row r="1416" hidden="1"/>
    <row r="1417" hidden="1"/>
    <row r="1418" hidden="1"/>
    <row r="1419" hidden="1"/>
    <row r="1420" hidden="1"/>
    <row r="1421" hidden="1"/>
    <row r="1422" hidden="1"/>
    <row r="1423" hidden="1"/>
    <row r="1424" hidden="1"/>
    <row r="1425" hidden="1"/>
    <row r="1426" hidden="1"/>
    <row r="1427" hidden="1"/>
    <row r="1428" hidden="1"/>
    <row r="1429" hidden="1"/>
    <row r="1430" hidden="1"/>
    <row r="1431" hidden="1"/>
    <row r="1432" hidden="1"/>
    <row r="1433" hidden="1"/>
    <row r="1434" hidden="1"/>
    <row r="1435" hidden="1"/>
    <row r="1436" hidden="1"/>
    <row r="1437" hidden="1"/>
    <row r="1438" hidden="1"/>
    <row r="1439" hidden="1"/>
    <row r="1440" hidden="1"/>
    <row r="1441" hidden="1"/>
    <row r="1442" hidden="1"/>
    <row r="1443" hidden="1"/>
    <row r="1444" hidden="1"/>
    <row r="1445" hidden="1"/>
    <row r="1446" hidden="1"/>
    <row r="1447" hidden="1"/>
    <row r="1448" hidden="1"/>
    <row r="1449" hidden="1"/>
    <row r="1450" hidden="1"/>
    <row r="1451" hidden="1"/>
    <row r="1452" hidden="1"/>
    <row r="1453" hidden="1"/>
    <row r="1454" hidden="1"/>
    <row r="1455" hidden="1"/>
    <row r="1456" hidden="1"/>
    <row r="1457" hidden="1"/>
    <row r="1458" hidden="1"/>
    <row r="1459" hidden="1"/>
    <row r="1460" hidden="1"/>
    <row r="1461" hidden="1"/>
    <row r="1462" hidden="1"/>
    <row r="1463" hidden="1"/>
    <row r="1464" hidden="1"/>
    <row r="1465" hidden="1"/>
    <row r="1466" hidden="1"/>
    <row r="1467" hidden="1"/>
    <row r="1468" hidden="1"/>
    <row r="1469" hidden="1"/>
    <row r="1470" hidden="1"/>
    <row r="1471" hidden="1"/>
    <row r="1472" hidden="1"/>
    <row r="1473" hidden="1"/>
    <row r="1474" hidden="1"/>
    <row r="1475" hidden="1"/>
    <row r="1476" hidden="1"/>
    <row r="1477" hidden="1"/>
    <row r="1478" hidden="1"/>
    <row r="1479" hidden="1"/>
    <row r="1480" hidden="1"/>
    <row r="1481" hidden="1"/>
    <row r="1482" hidden="1"/>
    <row r="1483" hidden="1"/>
    <row r="1484" hidden="1"/>
    <row r="1485" hidden="1"/>
    <row r="1486" hidden="1"/>
    <row r="1487" hidden="1"/>
    <row r="1488" hidden="1"/>
    <row r="1489" hidden="1"/>
    <row r="1490" hidden="1"/>
    <row r="1491" hidden="1"/>
    <row r="1492" hidden="1"/>
    <row r="1493" hidden="1"/>
    <row r="1494" hidden="1"/>
    <row r="1495" hidden="1"/>
    <row r="1496" hidden="1"/>
    <row r="1497" hidden="1"/>
    <row r="1498" hidden="1"/>
    <row r="1499" hidden="1"/>
    <row r="1500" hidden="1"/>
    <row r="1501" hidden="1"/>
    <row r="1502" hidden="1"/>
    <row r="1503" hidden="1"/>
    <row r="1504" hidden="1"/>
    <row r="1505" hidden="1"/>
    <row r="1506" hidden="1"/>
    <row r="1507" hidden="1"/>
    <row r="1508" hidden="1"/>
    <row r="1509" hidden="1"/>
    <row r="1510" hidden="1"/>
    <row r="1511" hidden="1"/>
    <row r="1512" hidden="1"/>
    <row r="1513" hidden="1"/>
    <row r="1514" hidden="1"/>
    <row r="1515" hidden="1"/>
    <row r="1516" hidden="1"/>
    <row r="1517" hidden="1"/>
    <row r="1518" hidden="1"/>
    <row r="1519" hidden="1"/>
    <row r="1520" hidden="1"/>
    <row r="1521" hidden="1"/>
    <row r="1522" hidden="1"/>
    <row r="1523" hidden="1"/>
    <row r="1524" hidden="1"/>
    <row r="1525" hidden="1"/>
    <row r="1526" hidden="1"/>
    <row r="1527" hidden="1"/>
    <row r="1528" hidden="1"/>
    <row r="1529" hidden="1"/>
    <row r="1530" hidden="1"/>
    <row r="1531" hidden="1"/>
    <row r="1532" hidden="1"/>
    <row r="1533" hidden="1"/>
    <row r="1534" hidden="1"/>
    <row r="1535" hidden="1"/>
    <row r="1536" hidden="1"/>
    <row r="1537" hidden="1"/>
    <row r="1538" hidden="1"/>
    <row r="1539" hidden="1"/>
    <row r="1540" hidden="1"/>
    <row r="1541" hidden="1"/>
    <row r="1542" hidden="1"/>
    <row r="1543" hidden="1"/>
    <row r="1544" hidden="1"/>
    <row r="1545" hidden="1"/>
    <row r="1546" hidden="1"/>
    <row r="1547" hidden="1"/>
    <row r="1548" hidden="1"/>
    <row r="1549" hidden="1"/>
    <row r="1550" hidden="1"/>
    <row r="1551" hidden="1"/>
    <row r="1552" hidden="1"/>
    <row r="1553" hidden="1"/>
    <row r="1554" hidden="1"/>
    <row r="1555" hidden="1"/>
    <row r="1556" hidden="1"/>
    <row r="1557" hidden="1"/>
    <row r="1558" hidden="1"/>
    <row r="1559" hidden="1"/>
    <row r="1560" hidden="1"/>
    <row r="1561" hidden="1"/>
    <row r="1562" hidden="1"/>
    <row r="1563" hidden="1"/>
    <row r="1564" hidden="1"/>
    <row r="1565" hidden="1"/>
    <row r="1566" hidden="1"/>
    <row r="1567" hidden="1"/>
    <row r="1568" hidden="1"/>
    <row r="1569" hidden="1"/>
    <row r="1570" hidden="1"/>
    <row r="1571" hidden="1"/>
    <row r="1572" hidden="1"/>
    <row r="1573" hidden="1"/>
    <row r="1574" hidden="1"/>
    <row r="1575" hidden="1"/>
    <row r="1576" hidden="1"/>
    <row r="1577" hidden="1"/>
    <row r="1578" hidden="1"/>
    <row r="1579" hidden="1"/>
    <row r="1580" hidden="1"/>
    <row r="1581" hidden="1"/>
    <row r="1582" hidden="1"/>
    <row r="1583" hidden="1"/>
    <row r="1584"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row r="1687" hidden="1"/>
    <row r="1688" hidden="1"/>
    <row r="1689" hidden="1"/>
    <row r="1690" hidden="1"/>
    <row r="1691" hidden="1"/>
    <row r="1692" hidden="1"/>
    <row r="1693" hidden="1"/>
    <row r="1694" hidden="1"/>
    <row r="1695" hidden="1"/>
    <row r="1696" hidden="1"/>
    <row r="1697" hidden="1"/>
    <row r="1698" hidden="1"/>
    <row r="1699" hidden="1"/>
    <row r="1700" hidden="1"/>
    <row r="1701" hidden="1"/>
    <row r="1702" hidden="1"/>
    <row r="1703" hidden="1"/>
    <row r="1704" hidden="1"/>
    <row r="1705" hidden="1"/>
    <row r="1706" hidden="1"/>
    <row r="1707" hidden="1"/>
    <row r="1708" hidden="1"/>
    <row r="1709" hidden="1"/>
    <row r="1710" hidden="1"/>
    <row r="1711" hidden="1"/>
    <row r="1712" hidden="1"/>
    <row r="1713" hidden="1"/>
    <row r="1714" hidden="1"/>
    <row r="1715" hidden="1"/>
    <row r="1716" hidden="1"/>
    <row r="1717" hidden="1"/>
    <row r="1718" hidden="1"/>
    <row r="1719" hidden="1"/>
    <row r="1720" hidden="1"/>
    <row r="1721" hidden="1"/>
    <row r="1722" hidden="1"/>
    <row r="1723" hidden="1"/>
    <row r="1724" hidden="1"/>
    <row r="1725" hidden="1"/>
    <row r="1726" hidden="1"/>
    <row r="1727" hidden="1"/>
    <row r="1728" hidden="1"/>
    <row r="1729" hidden="1"/>
    <row r="1730" hidden="1"/>
    <row r="1731" hidden="1"/>
    <row r="1732" hidden="1"/>
    <row r="1733" hidden="1"/>
    <row r="1734" hidden="1"/>
    <row r="1735" hidden="1"/>
    <row r="1736" hidden="1"/>
    <row r="1737" hidden="1"/>
    <row r="1738" hidden="1"/>
    <row r="1739" hidden="1"/>
    <row r="1740" hidden="1"/>
    <row r="1741" hidden="1"/>
    <row r="1742" hidden="1"/>
    <row r="1743" hidden="1"/>
    <row r="1744" hidden="1"/>
    <row r="1745" hidden="1"/>
    <row r="1746" hidden="1"/>
    <row r="1747" hidden="1"/>
    <row r="1748" hidden="1"/>
    <row r="1749" hidden="1"/>
    <row r="1750" hidden="1"/>
    <row r="1751" hidden="1"/>
    <row r="1752" hidden="1"/>
    <row r="1753" hidden="1"/>
    <row r="1754" hidden="1"/>
    <row r="1755" hidden="1"/>
    <row r="1756" hidden="1"/>
    <row r="1757" hidden="1"/>
    <row r="1758" hidden="1"/>
    <row r="1759" hidden="1"/>
    <row r="1760" hidden="1"/>
    <row r="1761" hidden="1"/>
    <row r="1762" hidden="1"/>
    <row r="1763" hidden="1"/>
    <row r="1764" hidden="1"/>
    <row r="1765" hidden="1"/>
    <row r="1766" hidden="1"/>
    <row r="1767" hidden="1"/>
    <row r="1768" hidden="1"/>
    <row r="1769" hidden="1"/>
    <row r="1770" hidden="1"/>
    <row r="1771" hidden="1"/>
    <row r="1772" hidden="1"/>
    <row r="1773" hidden="1"/>
    <row r="1774" hidden="1"/>
    <row r="1775" hidden="1"/>
    <row r="1776" hidden="1"/>
    <row r="1777" hidden="1"/>
    <row r="1778" hidden="1"/>
    <row r="1779" hidden="1"/>
    <row r="1780" hidden="1"/>
    <row r="1781" hidden="1"/>
    <row r="1782" hidden="1"/>
    <row r="1783" hidden="1"/>
    <row r="1784" hidden="1"/>
    <row r="1785" hidden="1"/>
    <row r="1786" hidden="1"/>
    <row r="1787" hidden="1"/>
    <row r="1788" hidden="1"/>
    <row r="1789" hidden="1"/>
    <row r="1790" hidden="1"/>
    <row r="1791" hidden="1"/>
    <row r="1792" hidden="1"/>
    <row r="1793" hidden="1"/>
    <row r="1794" hidden="1"/>
    <row r="1795" hidden="1"/>
    <row r="1796" hidden="1"/>
    <row r="1797" hidden="1"/>
    <row r="1798" hidden="1"/>
    <row r="1799" hidden="1"/>
    <row r="1800" hidden="1"/>
    <row r="1801" hidden="1"/>
    <row r="1802" hidden="1"/>
    <row r="1803" hidden="1"/>
    <row r="1804" hidden="1"/>
    <row r="1805" hidden="1"/>
    <row r="1806" hidden="1"/>
    <row r="1807" hidden="1"/>
    <row r="1808" hidden="1"/>
    <row r="1809" hidden="1"/>
    <row r="1810" hidden="1"/>
    <row r="1811" hidden="1"/>
    <row r="1812" hidden="1"/>
    <row r="1813" hidden="1"/>
    <row r="1814" hidden="1"/>
    <row r="1815" hidden="1"/>
    <row r="1816" hidden="1"/>
    <row r="1817" hidden="1"/>
    <row r="1818" hidden="1"/>
    <row r="1819" hidden="1"/>
    <row r="1820" hidden="1"/>
    <row r="1821" hidden="1"/>
    <row r="1822" hidden="1"/>
    <row r="1823" hidden="1"/>
    <row r="1824" hidden="1"/>
    <row r="1825" hidden="1"/>
    <row r="1826" hidden="1"/>
    <row r="1827" hidden="1"/>
    <row r="1828" hidden="1"/>
    <row r="1829" hidden="1"/>
    <row r="1830" hidden="1"/>
    <row r="1831" hidden="1"/>
    <row r="1832" hidden="1"/>
    <row r="1833" hidden="1"/>
    <row r="1834" hidden="1"/>
    <row r="1835" hidden="1"/>
    <row r="1836" hidden="1"/>
    <row r="1837" hidden="1"/>
    <row r="1838" hidden="1"/>
    <row r="1839" hidden="1"/>
    <row r="1840" hidden="1"/>
    <row r="1841" hidden="1"/>
    <row r="1842" hidden="1"/>
    <row r="1843" hidden="1"/>
    <row r="1844" hidden="1"/>
    <row r="1845" hidden="1"/>
    <row r="1846" hidden="1"/>
    <row r="1847" hidden="1"/>
    <row r="1848" hidden="1"/>
    <row r="1849" hidden="1"/>
    <row r="1850" hidden="1"/>
    <row r="1851" hidden="1"/>
    <row r="1852" hidden="1"/>
    <row r="1853" hidden="1"/>
    <row r="1854" hidden="1"/>
    <row r="1855" hidden="1"/>
    <row r="1856" hidden="1"/>
    <row r="1857" hidden="1"/>
    <row r="1858" hidden="1"/>
    <row r="1859" hidden="1"/>
    <row r="1860" hidden="1"/>
    <row r="1861" hidden="1"/>
    <row r="1862" hidden="1"/>
    <row r="1863" hidden="1"/>
    <row r="1864" hidden="1"/>
    <row r="1865" hidden="1"/>
    <row r="1866" hidden="1"/>
    <row r="1867" hidden="1"/>
    <row r="1868" hidden="1"/>
    <row r="1869" hidden="1"/>
    <row r="1870" hidden="1"/>
    <row r="1871" hidden="1"/>
    <row r="1872" hidden="1"/>
    <row r="1873" hidden="1"/>
    <row r="1874" hidden="1"/>
    <row r="1875" hidden="1"/>
    <row r="1876" hidden="1"/>
    <row r="1877" hidden="1"/>
    <row r="1878" hidden="1"/>
    <row r="1879" hidden="1"/>
    <row r="1880" hidden="1"/>
    <row r="1881" hidden="1"/>
    <row r="1882" hidden="1"/>
    <row r="1883" hidden="1"/>
    <row r="1884" hidden="1"/>
    <row r="1885" hidden="1"/>
    <row r="1886" hidden="1"/>
    <row r="1887" hidden="1"/>
    <row r="1888" hidden="1"/>
    <row r="1889" hidden="1"/>
    <row r="1890" hidden="1"/>
    <row r="1891" hidden="1"/>
    <row r="1892" hidden="1"/>
    <row r="1893" hidden="1"/>
    <row r="1894" hidden="1"/>
    <row r="1895" hidden="1"/>
    <row r="1896" hidden="1"/>
    <row r="1897" hidden="1"/>
    <row r="1898" hidden="1"/>
    <row r="1899" hidden="1"/>
    <row r="1900" hidden="1"/>
    <row r="1901" hidden="1"/>
    <row r="1902" hidden="1"/>
    <row r="1903" hidden="1"/>
    <row r="1904" hidden="1"/>
    <row r="1905" hidden="1"/>
    <row r="1906" hidden="1"/>
    <row r="1907" hidden="1"/>
    <row r="1908" hidden="1"/>
    <row r="1909" hidden="1"/>
    <row r="1910" hidden="1"/>
    <row r="1911" hidden="1"/>
    <row r="1912" hidden="1"/>
    <row r="1913" hidden="1"/>
    <row r="1914" hidden="1"/>
    <row r="1915" hidden="1"/>
    <row r="1916" hidden="1"/>
    <row r="1917" hidden="1"/>
    <row r="1918" hidden="1"/>
    <row r="1919" hidden="1"/>
    <row r="1920" hidden="1"/>
    <row r="1921" hidden="1"/>
    <row r="1922" hidden="1"/>
    <row r="1923" hidden="1"/>
    <row r="1924" hidden="1"/>
    <row r="1925" hidden="1"/>
    <row r="1926" hidden="1"/>
    <row r="1927" hidden="1"/>
    <row r="1928" hidden="1"/>
    <row r="1929" hidden="1"/>
    <row r="1930" hidden="1"/>
    <row r="1931" hidden="1"/>
    <row r="1932" hidden="1"/>
    <row r="1933" hidden="1"/>
    <row r="1934" hidden="1"/>
    <row r="1935" hidden="1"/>
    <row r="1936" hidden="1"/>
    <row r="1937" hidden="1"/>
    <row r="1938" hidden="1"/>
    <row r="1939" hidden="1"/>
    <row r="1940" hidden="1"/>
    <row r="1941" hidden="1"/>
    <row r="1942" hidden="1"/>
    <row r="1943" hidden="1"/>
    <row r="1944" hidden="1"/>
    <row r="1945" hidden="1"/>
    <row r="1946" hidden="1"/>
    <row r="1947" hidden="1"/>
    <row r="1948" hidden="1"/>
    <row r="1949" hidden="1"/>
    <row r="1950" hidden="1"/>
    <row r="1951" hidden="1"/>
    <row r="1952" hidden="1"/>
    <row r="1953" hidden="1"/>
    <row r="1954" hidden="1"/>
    <row r="1955" hidden="1"/>
    <row r="1956" hidden="1"/>
    <row r="1957" hidden="1"/>
    <row r="1958" hidden="1"/>
    <row r="1959" hidden="1"/>
    <row r="1960" hidden="1"/>
    <row r="1961" hidden="1"/>
    <row r="1962" hidden="1"/>
    <row r="1963" hidden="1"/>
    <row r="1964" hidden="1"/>
    <row r="1965" hidden="1"/>
    <row r="1966" hidden="1"/>
    <row r="1967" hidden="1"/>
    <row r="1968" hidden="1"/>
    <row r="1969" hidden="1"/>
    <row r="1970" hidden="1"/>
    <row r="1971" hidden="1"/>
    <row r="1972" hidden="1"/>
    <row r="1973" hidden="1"/>
    <row r="1974" hidden="1"/>
    <row r="1975" hidden="1"/>
    <row r="1976" hidden="1"/>
    <row r="1977" hidden="1"/>
    <row r="1978" hidden="1"/>
    <row r="1979" hidden="1"/>
    <row r="1980" hidden="1"/>
    <row r="1981" hidden="1"/>
    <row r="1982" hidden="1"/>
    <row r="1983" hidden="1"/>
    <row r="1984" hidden="1"/>
    <row r="1985" hidden="1"/>
    <row r="1986" hidden="1"/>
    <row r="1987" hidden="1"/>
    <row r="1988" hidden="1"/>
    <row r="1989" hidden="1"/>
    <row r="1990" hidden="1"/>
    <row r="1991" hidden="1"/>
    <row r="1992" hidden="1"/>
    <row r="1993" hidden="1"/>
    <row r="1994" hidden="1"/>
    <row r="1995" hidden="1"/>
    <row r="1996" hidden="1"/>
    <row r="1997" hidden="1"/>
    <row r="1998" hidden="1"/>
    <row r="1999" hidden="1"/>
    <row r="2000" hidden="1"/>
    <row r="2001" hidden="1"/>
    <row r="2002" hidden="1"/>
    <row r="2003" hidden="1"/>
    <row r="2004" hidden="1"/>
    <row r="2005" hidden="1"/>
    <row r="2006" hidden="1"/>
    <row r="2007" hidden="1"/>
    <row r="2008" hidden="1"/>
    <row r="2009" hidden="1"/>
    <row r="2010" hidden="1"/>
    <row r="2011" hidden="1"/>
    <row r="2012" hidden="1"/>
    <row r="2013" hidden="1"/>
    <row r="2014" hidden="1"/>
    <row r="2015" hidden="1"/>
    <row r="2016" hidden="1"/>
    <row r="2017" hidden="1"/>
    <row r="2018" hidden="1"/>
    <row r="2019" hidden="1"/>
    <row r="2020" hidden="1"/>
    <row r="2021" hidden="1"/>
    <row r="2022" hidden="1"/>
    <row r="2023" hidden="1"/>
    <row r="2024" hidden="1"/>
    <row r="2025" hidden="1"/>
    <row r="2026" hidden="1"/>
    <row r="2027" hidden="1"/>
    <row r="2028" hidden="1"/>
    <row r="2029" hidden="1"/>
    <row r="2030" hidden="1"/>
    <row r="2031" hidden="1"/>
    <row r="2032" hidden="1"/>
    <row r="2033" hidden="1"/>
    <row r="2034" hidden="1"/>
    <row r="2035" hidden="1"/>
    <row r="2036" hidden="1"/>
    <row r="2037" hidden="1"/>
    <row r="2038" hidden="1"/>
    <row r="2039" hidden="1"/>
    <row r="2040" hidden="1"/>
    <row r="2041" hidden="1"/>
    <row r="2042" hidden="1"/>
    <row r="2043" hidden="1"/>
    <row r="2044" hidden="1"/>
    <row r="2045" hidden="1"/>
    <row r="2046" hidden="1"/>
    <row r="2047" hidden="1"/>
    <row r="2048" hidden="1"/>
    <row r="2049" hidden="1"/>
    <row r="2050" hidden="1"/>
    <row r="2051" hidden="1"/>
    <row r="2052" hidden="1"/>
    <row r="2053" hidden="1"/>
    <row r="2054" hidden="1"/>
    <row r="2055" hidden="1"/>
    <row r="2056" hidden="1"/>
    <row r="2057" hidden="1"/>
    <row r="2058" hidden="1"/>
    <row r="2059" hidden="1"/>
    <row r="2060" hidden="1"/>
    <row r="2061" hidden="1"/>
    <row r="2062" hidden="1"/>
    <row r="2063" hidden="1"/>
    <row r="2064" hidden="1"/>
    <row r="2065" hidden="1"/>
    <row r="2066" hidden="1"/>
    <row r="2067" hidden="1"/>
    <row r="2068" hidden="1"/>
    <row r="2069" hidden="1"/>
    <row r="2070" hidden="1"/>
    <row r="2071" hidden="1"/>
    <row r="2072" hidden="1"/>
    <row r="2073" hidden="1"/>
    <row r="2074" hidden="1"/>
    <row r="2075" hidden="1"/>
    <row r="2076" hidden="1"/>
    <row r="2077" hidden="1"/>
    <row r="2078" hidden="1"/>
    <row r="2079" hidden="1"/>
    <row r="2080" hidden="1"/>
    <row r="2081" hidden="1"/>
    <row r="2082" hidden="1"/>
    <row r="2083" hidden="1"/>
    <row r="2084" hidden="1"/>
    <row r="2085" hidden="1"/>
    <row r="2086" hidden="1"/>
    <row r="2087" hidden="1"/>
    <row r="2088" hidden="1"/>
    <row r="2089" hidden="1"/>
    <row r="2090" hidden="1"/>
    <row r="2091" hidden="1"/>
    <row r="2092" hidden="1"/>
    <row r="2093" hidden="1"/>
    <row r="2094" hidden="1"/>
    <row r="2095" hidden="1"/>
    <row r="2096" hidden="1"/>
    <row r="2097" hidden="1"/>
    <row r="2098" hidden="1"/>
    <row r="2099" hidden="1"/>
    <row r="2100" hidden="1"/>
    <row r="2101" hidden="1"/>
    <row r="2102" hidden="1"/>
    <row r="2103" hidden="1"/>
    <row r="2104" hidden="1"/>
    <row r="2105" hidden="1"/>
    <row r="2106" hidden="1"/>
    <row r="2107" hidden="1"/>
    <row r="2108" hidden="1"/>
    <row r="2109" hidden="1"/>
    <row r="2110" hidden="1"/>
    <row r="2111" hidden="1"/>
    <row r="2112" hidden="1"/>
    <row r="2113" hidden="1"/>
    <row r="2114" hidden="1"/>
    <row r="2115" hidden="1"/>
    <row r="2116" hidden="1"/>
    <row r="2117" hidden="1"/>
    <row r="2118" hidden="1"/>
    <row r="2119" hidden="1"/>
    <row r="2120" hidden="1"/>
    <row r="2121" hidden="1"/>
    <row r="2122" hidden="1"/>
    <row r="2123" hidden="1"/>
    <row r="2124" hidden="1"/>
    <row r="2125" hidden="1"/>
    <row r="2126" hidden="1"/>
    <row r="2127" hidden="1"/>
    <row r="2128" hidden="1"/>
    <row r="2129" hidden="1"/>
    <row r="2130" hidden="1"/>
    <row r="2131" hidden="1"/>
    <row r="2132" hidden="1"/>
    <row r="2133" hidden="1"/>
    <row r="2134" hidden="1"/>
    <row r="2135" hidden="1"/>
    <row r="2136" hidden="1"/>
    <row r="2137" hidden="1"/>
    <row r="2138" hidden="1"/>
    <row r="2139" hidden="1"/>
    <row r="2140" hidden="1"/>
    <row r="2141" hidden="1"/>
    <row r="2142" hidden="1"/>
    <row r="2143" hidden="1"/>
    <row r="2144" hidden="1"/>
    <row r="2145" hidden="1"/>
    <row r="2146" hidden="1"/>
    <row r="2147" hidden="1"/>
    <row r="2148" hidden="1"/>
    <row r="2149" hidden="1"/>
    <row r="2150" hidden="1"/>
    <row r="2151" hidden="1"/>
    <row r="2152" hidden="1"/>
    <row r="2153" hidden="1"/>
    <row r="2154" hidden="1"/>
    <row r="2155" hidden="1"/>
    <row r="2156" hidden="1"/>
    <row r="2157" hidden="1"/>
    <row r="2158" hidden="1"/>
    <row r="2159" hidden="1"/>
    <row r="2160" hidden="1"/>
    <row r="2161" hidden="1"/>
    <row r="2162" hidden="1"/>
    <row r="2163" hidden="1"/>
    <row r="2164" hidden="1"/>
    <row r="2165" hidden="1"/>
    <row r="2166" hidden="1"/>
    <row r="2167" hidden="1"/>
    <row r="2168" hidden="1"/>
    <row r="2169" hidden="1"/>
    <row r="2170" hidden="1"/>
    <row r="2171" hidden="1"/>
    <row r="2172" hidden="1"/>
    <row r="2173" hidden="1"/>
    <row r="2174" hidden="1"/>
    <row r="2175" hidden="1"/>
    <row r="2176" hidden="1"/>
    <row r="2177" hidden="1"/>
    <row r="2178" hidden="1"/>
    <row r="2179" hidden="1"/>
    <row r="2180" hidden="1"/>
    <row r="2181" hidden="1"/>
    <row r="2182" hidden="1"/>
    <row r="2183" hidden="1"/>
    <row r="2184" hidden="1"/>
    <row r="2185" hidden="1"/>
    <row r="2186" hidden="1"/>
    <row r="2187" hidden="1"/>
    <row r="2188" hidden="1"/>
    <row r="2189" hidden="1"/>
    <row r="2190" hidden="1"/>
    <row r="2191" hidden="1"/>
    <row r="2192" hidden="1"/>
    <row r="2193" hidden="1"/>
    <row r="2194" hidden="1"/>
    <row r="2195" hidden="1"/>
    <row r="2196" hidden="1"/>
    <row r="2197" hidden="1"/>
    <row r="2198" hidden="1"/>
    <row r="2199" hidden="1"/>
    <row r="2200" hidden="1"/>
    <row r="2201" hidden="1"/>
    <row r="2202" hidden="1"/>
    <row r="2203" hidden="1"/>
    <row r="2204" hidden="1"/>
    <row r="2205" hidden="1"/>
    <row r="2206" hidden="1"/>
    <row r="2207" hidden="1"/>
    <row r="2208" hidden="1"/>
    <row r="2209" hidden="1"/>
    <row r="2210" hidden="1"/>
    <row r="2211" hidden="1"/>
    <row r="2212" hidden="1"/>
    <row r="2213" hidden="1"/>
    <row r="2214" hidden="1"/>
    <row r="2215" hidden="1"/>
    <row r="2216" hidden="1"/>
    <row r="2217" hidden="1"/>
    <row r="2218" hidden="1"/>
    <row r="2219" hidden="1"/>
    <row r="2220" hidden="1"/>
    <row r="2221" hidden="1"/>
    <row r="2222" hidden="1"/>
    <row r="2223" hidden="1"/>
    <row r="2224" hidden="1"/>
    <row r="2225" hidden="1"/>
    <row r="2226" hidden="1"/>
    <row r="2227" hidden="1"/>
    <row r="2228" hidden="1"/>
    <row r="2229" hidden="1"/>
    <row r="2230" hidden="1"/>
    <row r="2231" hidden="1"/>
    <row r="2232" hidden="1"/>
    <row r="2233" hidden="1"/>
    <row r="2234" hidden="1"/>
    <row r="2235" hidden="1"/>
    <row r="2236" hidden="1"/>
    <row r="2237" hidden="1"/>
    <row r="2238" hidden="1"/>
    <row r="2239" hidden="1"/>
    <row r="2240" hidden="1"/>
    <row r="2241" hidden="1"/>
    <row r="2242" hidden="1"/>
    <row r="2243" hidden="1"/>
    <row r="2244" hidden="1"/>
    <row r="2245" hidden="1"/>
    <row r="2246" hidden="1"/>
    <row r="2247" hidden="1"/>
    <row r="2248" hidden="1"/>
    <row r="2249" hidden="1"/>
    <row r="2250" hidden="1"/>
    <row r="2251" hidden="1"/>
    <row r="2252" hidden="1"/>
    <row r="2253" hidden="1"/>
    <row r="2254" hidden="1"/>
    <row r="2255" hidden="1"/>
    <row r="2256" hidden="1"/>
    <row r="2257" hidden="1"/>
    <row r="2258" hidden="1"/>
    <row r="2259" hidden="1"/>
    <row r="2260" hidden="1"/>
    <row r="2261" hidden="1"/>
    <row r="2262" hidden="1"/>
    <row r="2263" hidden="1"/>
    <row r="2264" hidden="1"/>
    <row r="2265" hidden="1"/>
    <row r="2266" hidden="1"/>
    <row r="2267" hidden="1"/>
    <row r="2268" hidden="1"/>
    <row r="2269" hidden="1"/>
    <row r="2270" hidden="1"/>
    <row r="2271" hidden="1"/>
    <row r="2272" hidden="1"/>
    <row r="2273" hidden="1"/>
    <row r="2274" hidden="1"/>
    <row r="2275" hidden="1"/>
    <row r="2276" hidden="1"/>
    <row r="2277" hidden="1"/>
    <row r="2278" hidden="1"/>
    <row r="2279" hidden="1"/>
    <row r="2280" hidden="1"/>
    <row r="2281" hidden="1"/>
    <row r="2282" hidden="1"/>
    <row r="2283" hidden="1"/>
    <row r="2284" hidden="1"/>
    <row r="2285" hidden="1"/>
    <row r="2286" hidden="1"/>
    <row r="2287" hidden="1"/>
    <row r="2288" hidden="1"/>
    <row r="2289" hidden="1"/>
    <row r="2290" hidden="1"/>
    <row r="2291" hidden="1"/>
    <row r="2292" hidden="1"/>
    <row r="2293" hidden="1"/>
    <row r="2294" hidden="1"/>
    <row r="2295" hidden="1"/>
    <row r="2296" hidden="1"/>
    <row r="2297" hidden="1"/>
    <row r="2298" hidden="1"/>
    <row r="2299" hidden="1"/>
    <row r="2300" hidden="1"/>
    <row r="2301" hidden="1"/>
    <row r="2302" hidden="1"/>
    <row r="2303" hidden="1"/>
    <row r="2304" hidden="1"/>
    <row r="2305" hidden="1"/>
    <row r="2306" hidden="1"/>
    <row r="2307" hidden="1"/>
    <row r="2308" hidden="1"/>
    <row r="2309" hidden="1"/>
    <row r="2310" hidden="1"/>
    <row r="2311" hidden="1"/>
    <row r="2312" hidden="1"/>
    <row r="2313" hidden="1"/>
    <row r="2314" hidden="1"/>
    <row r="2315" hidden="1"/>
    <row r="2316" hidden="1"/>
    <row r="2317" hidden="1"/>
    <row r="2318" hidden="1"/>
    <row r="2319" hidden="1"/>
    <row r="2320" hidden="1"/>
    <row r="2321" hidden="1"/>
    <row r="2322" hidden="1"/>
    <row r="2323" hidden="1"/>
    <row r="2324" hidden="1"/>
    <row r="2325" hidden="1"/>
    <row r="2326" hidden="1"/>
    <row r="2327" hidden="1"/>
    <row r="2328" hidden="1"/>
    <row r="2329" hidden="1"/>
    <row r="2330" hidden="1"/>
    <row r="2331" hidden="1"/>
    <row r="2332" hidden="1"/>
    <row r="2333" hidden="1"/>
    <row r="2334" hidden="1"/>
    <row r="2335" hidden="1"/>
    <row r="2336" hidden="1"/>
    <row r="2337" hidden="1"/>
    <row r="2338" hidden="1"/>
    <row r="2339" hidden="1"/>
    <row r="2340" hidden="1"/>
    <row r="2341" hidden="1"/>
    <row r="2342" hidden="1"/>
    <row r="2343" hidden="1"/>
    <row r="2344" hidden="1"/>
    <row r="2345" hidden="1"/>
    <row r="2346" hidden="1"/>
    <row r="2347" hidden="1"/>
    <row r="2348" hidden="1"/>
    <row r="2349" hidden="1"/>
    <row r="2350" hidden="1"/>
    <row r="2351" hidden="1"/>
    <row r="2352" hidden="1"/>
    <row r="2353" hidden="1"/>
    <row r="2354" hidden="1"/>
    <row r="2355" hidden="1"/>
    <row r="2356" hidden="1"/>
    <row r="2357" hidden="1"/>
    <row r="2358" hidden="1"/>
    <row r="2359" hidden="1"/>
    <row r="2360" hidden="1"/>
    <row r="2361" hidden="1"/>
    <row r="2362" hidden="1"/>
    <row r="2363" hidden="1"/>
    <row r="2364" hidden="1"/>
    <row r="2365" hidden="1"/>
    <row r="2366" hidden="1"/>
    <row r="2367" hidden="1"/>
    <row r="2368" hidden="1"/>
    <row r="2369" hidden="1"/>
    <row r="2370" hidden="1"/>
    <row r="2371" hidden="1"/>
    <row r="2372" hidden="1"/>
    <row r="2373" hidden="1"/>
    <row r="2374" hidden="1"/>
    <row r="2375" hidden="1"/>
    <row r="2376" hidden="1"/>
    <row r="2377" hidden="1"/>
    <row r="2378" hidden="1"/>
    <row r="2379" hidden="1"/>
    <row r="2380" hidden="1"/>
    <row r="2381" hidden="1"/>
    <row r="2382" hidden="1"/>
    <row r="2383" hidden="1"/>
    <row r="2384" hidden="1"/>
    <row r="2385" hidden="1"/>
    <row r="2386" hidden="1"/>
    <row r="2387" hidden="1"/>
    <row r="2388" hidden="1"/>
    <row r="2389" hidden="1"/>
    <row r="2390" hidden="1"/>
    <row r="2391" hidden="1"/>
    <row r="2392" hidden="1"/>
    <row r="2393" hidden="1"/>
    <row r="2394" hidden="1"/>
    <row r="2395" hidden="1"/>
    <row r="2396" hidden="1"/>
    <row r="2397" hidden="1"/>
    <row r="2398" hidden="1"/>
    <row r="2399" hidden="1"/>
    <row r="2400" hidden="1"/>
    <row r="2401" hidden="1"/>
    <row r="2402" hidden="1"/>
    <row r="2403" hidden="1"/>
    <row r="2404" hidden="1"/>
    <row r="2405" hidden="1"/>
    <row r="2406" hidden="1"/>
    <row r="2407" hidden="1"/>
    <row r="2408" hidden="1"/>
    <row r="2409" hidden="1"/>
    <row r="2410" hidden="1"/>
    <row r="2411" hidden="1"/>
    <row r="2412" hidden="1"/>
    <row r="2413" hidden="1"/>
    <row r="2414" hidden="1"/>
    <row r="2415" hidden="1"/>
    <row r="2416" hidden="1"/>
    <row r="2417" hidden="1"/>
    <row r="2418" hidden="1"/>
    <row r="2419" hidden="1"/>
    <row r="2420" hidden="1"/>
    <row r="2421" hidden="1"/>
    <row r="2422" hidden="1"/>
    <row r="2423" hidden="1"/>
    <row r="2424" hidden="1"/>
    <row r="2425" hidden="1"/>
    <row r="2426" hidden="1"/>
    <row r="2427" hidden="1"/>
    <row r="2428" hidden="1"/>
    <row r="2429" hidden="1"/>
    <row r="2430" hidden="1"/>
    <row r="2431" hidden="1"/>
    <row r="2432" hidden="1"/>
    <row r="2433" hidden="1"/>
    <row r="2434" hidden="1"/>
    <row r="2435" hidden="1"/>
    <row r="2436" hidden="1"/>
    <row r="2437" hidden="1"/>
    <row r="2438" hidden="1"/>
    <row r="2439" hidden="1"/>
    <row r="2440" hidden="1"/>
    <row r="2441" hidden="1"/>
    <row r="2442" hidden="1"/>
    <row r="2443" hidden="1"/>
    <row r="2444" hidden="1"/>
    <row r="2445" hidden="1"/>
    <row r="2446" hidden="1"/>
    <row r="2447" hidden="1"/>
    <row r="2448" hidden="1"/>
    <row r="2449" hidden="1"/>
    <row r="2450" hidden="1"/>
    <row r="2451" hidden="1"/>
    <row r="2452" hidden="1"/>
    <row r="2453" hidden="1"/>
    <row r="2454" hidden="1"/>
    <row r="2455" hidden="1"/>
    <row r="2456" hidden="1"/>
    <row r="2457" hidden="1"/>
    <row r="2458" hidden="1"/>
    <row r="2459" hidden="1"/>
    <row r="2460" hidden="1"/>
    <row r="2461" hidden="1"/>
    <row r="2462" hidden="1"/>
    <row r="2463" hidden="1"/>
    <row r="2464" hidden="1"/>
    <row r="2465" hidden="1"/>
    <row r="2466" hidden="1"/>
    <row r="2467" hidden="1"/>
    <row r="2468" hidden="1"/>
    <row r="2469" hidden="1"/>
    <row r="2470" hidden="1"/>
    <row r="2471" hidden="1"/>
    <row r="2472" hidden="1"/>
    <row r="2473" hidden="1"/>
    <row r="2474" hidden="1"/>
    <row r="2475" hidden="1"/>
    <row r="2476" hidden="1"/>
    <row r="2477" hidden="1"/>
    <row r="2478" hidden="1"/>
    <row r="2479" hidden="1"/>
    <row r="2480" hidden="1"/>
    <row r="2481" hidden="1"/>
    <row r="2482" hidden="1"/>
    <row r="2483" hidden="1"/>
    <row r="2484" hidden="1"/>
    <row r="2485" hidden="1"/>
    <row r="2486" hidden="1"/>
    <row r="2487" hidden="1"/>
    <row r="2488" hidden="1"/>
    <row r="2489" hidden="1"/>
    <row r="2490" hidden="1"/>
    <row r="2491" hidden="1"/>
    <row r="2492" hidden="1"/>
    <row r="2493" hidden="1"/>
    <row r="2494" hidden="1"/>
    <row r="2495" hidden="1"/>
    <row r="2496" hidden="1"/>
    <row r="2497" hidden="1"/>
    <row r="2498" hidden="1"/>
    <row r="2499" hidden="1"/>
    <row r="2500" hidden="1"/>
    <row r="2501" hidden="1"/>
    <row r="2502" hidden="1"/>
    <row r="2503" hidden="1"/>
    <row r="2504" hidden="1"/>
    <row r="2505" hidden="1"/>
    <row r="2506" hidden="1"/>
    <row r="2507" hidden="1"/>
    <row r="2508" hidden="1"/>
    <row r="2509" hidden="1"/>
    <row r="2510" hidden="1"/>
    <row r="2511" hidden="1"/>
    <row r="2512" hidden="1"/>
    <row r="2513" hidden="1"/>
    <row r="2514" hidden="1"/>
    <row r="2515" hidden="1"/>
    <row r="2516" hidden="1"/>
    <row r="2517" hidden="1"/>
    <row r="2518" hidden="1"/>
    <row r="2519" hidden="1"/>
    <row r="2520" hidden="1"/>
    <row r="2521" hidden="1"/>
    <row r="2522" hidden="1"/>
    <row r="2523" hidden="1"/>
    <row r="2524" hidden="1"/>
    <row r="2525" hidden="1"/>
    <row r="2526" hidden="1"/>
    <row r="2527" hidden="1"/>
    <row r="2528" hidden="1"/>
    <row r="2529" hidden="1"/>
    <row r="2530" hidden="1"/>
    <row r="2531" hidden="1"/>
    <row r="2532" hidden="1"/>
    <row r="2533" hidden="1"/>
    <row r="2534" hidden="1"/>
    <row r="2535" hidden="1"/>
    <row r="2536" hidden="1"/>
    <row r="2537" hidden="1"/>
    <row r="2538" hidden="1"/>
    <row r="2539" hidden="1"/>
    <row r="2540" hidden="1"/>
    <row r="2541" hidden="1"/>
    <row r="2542" hidden="1"/>
    <row r="2543" hidden="1"/>
    <row r="2544" hidden="1"/>
    <row r="2545" hidden="1"/>
    <row r="2546" hidden="1"/>
    <row r="2547" hidden="1"/>
    <row r="2548" hidden="1"/>
    <row r="2549" hidden="1"/>
    <row r="2550" hidden="1"/>
    <row r="2551" hidden="1"/>
    <row r="2552" hidden="1"/>
    <row r="2553" hidden="1"/>
    <row r="2554" hidden="1"/>
    <row r="2555" hidden="1"/>
    <row r="2556" hidden="1"/>
    <row r="2557" hidden="1"/>
    <row r="2558" hidden="1"/>
    <row r="2559" hidden="1"/>
    <row r="2560" hidden="1"/>
    <row r="2561" hidden="1"/>
    <row r="2562" hidden="1"/>
    <row r="2563" hidden="1"/>
    <row r="2564" hidden="1"/>
    <row r="2565" hidden="1"/>
    <row r="2566" hidden="1"/>
    <row r="2567" hidden="1"/>
    <row r="2568" hidden="1"/>
    <row r="2569" hidden="1"/>
    <row r="2570" hidden="1"/>
    <row r="2571" hidden="1"/>
    <row r="2572" hidden="1"/>
    <row r="2573" hidden="1"/>
    <row r="2574" hidden="1"/>
    <row r="2575" hidden="1"/>
    <row r="2576" hidden="1"/>
    <row r="2577" hidden="1"/>
    <row r="2578" hidden="1"/>
    <row r="2579" hidden="1"/>
    <row r="2580" hidden="1"/>
    <row r="2581" hidden="1"/>
    <row r="2582" hidden="1"/>
    <row r="2583" hidden="1"/>
    <row r="2584" hidden="1"/>
    <row r="2585" hidden="1"/>
    <row r="2586" hidden="1"/>
    <row r="2587" hidden="1"/>
    <row r="2588" hidden="1"/>
    <row r="2589" hidden="1"/>
    <row r="2590" hidden="1"/>
    <row r="2591" hidden="1"/>
    <row r="2592" hidden="1"/>
    <row r="2593" hidden="1"/>
    <row r="2594" hidden="1"/>
    <row r="2595" hidden="1"/>
    <row r="2596" hidden="1"/>
    <row r="2597" hidden="1"/>
    <row r="2598" hidden="1"/>
    <row r="2599" hidden="1"/>
    <row r="2600" hidden="1"/>
    <row r="2601" hidden="1"/>
    <row r="2602" hidden="1"/>
    <row r="2603" hidden="1"/>
    <row r="2604" hidden="1"/>
    <row r="2605" hidden="1"/>
    <row r="2606" hidden="1"/>
    <row r="2607" hidden="1"/>
    <row r="2608" hidden="1"/>
    <row r="2609" hidden="1"/>
    <row r="2610" hidden="1"/>
    <row r="2611" hidden="1"/>
    <row r="2612" hidden="1"/>
    <row r="2613" hidden="1"/>
    <row r="2614" hidden="1"/>
    <row r="2615" hidden="1"/>
    <row r="2616" hidden="1"/>
    <row r="2617" hidden="1"/>
    <row r="2618" hidden="1"/>
    <row r="2619" hidden="1"/>
    <row r="2620" hidden="1"/>
    <row r="2621" hidden="1"/>
    <row r="2622" hidden="1"/>
    <row r="2623" hidden="1"/>
    <row r="2624" hidden="1"/>
    <row r="2625" hidden="1"/>
    <row r="2626" hidden="1"/>
    <row r="2627" hidden="1"/>
    <row r="2628" hidden="1"/>
    <row r="2629" hidden="1"/>
    <row r="2630" hidden="1"/>
    <row r="2631" hidden="1"/>
    <row r="2632" hidden="1"/>
    <row r="2633" hidden="1"/>
    <row r="2634" hidden="1"/>
    <row r="2635" hidden="1"/>
    <row r="2636" hidden="1"/>
    <row r="2637" hidden="1"/>
    <row r="2638" hidden="1"/>
    <row r="2639" hidden="1"/>
    <row r="2640" hidden="1"/>
    <row r="2641" hidden="1"/>
    <row r="2642" hidden="1"/>
    <row r="2643" hidden="1"/>
    <row r="2644" hidden="1"/>
    <row r="2645" hidden="1"/>
    <row r="2646" hidden="1"/>
    <row r="2647" hidden="1"/>
    <row r="2648" hidden="1"/>
    <row r="2649" hidden="1"/>
    <row r="2650" hidden="1"/>
    <row r="2651" hidden="1"/>
    <row r="2652" hidden="1"/>
    <row r="2653" hidden="1"/>
    <row r="2654" hidden="1"/>
    <row r="2655" hidden="1"/>
    <row r="2656" hidden="1"/>
    <row r="2657" hidden="1"/>
    <row r="2658" hidden="1"/>
    <row r="2659" hidden="1"/>
    <row r="2660" hidden="1"/>
    <row r="2661" hidden="1"/>
    <row r="2662" hidden="1"/>
    <row r="2663" hidden="1"/>
    <row r="2664" hidden="1"/>
    <row r="2665" hidden="1"/>
    <row r="2666" hidden="1"/>
    <row r="2667" hidden="1"/>
    <row r="2668" hidden="1"/>
    <row r="2669" hidden="1"/>
    <row r="2670" hidden="1"/>
    <row r="2671" hidden="1"/>
    <row r="2672" hidden="1"/>
    <row r="2673" hidden="1"/>
    <row r="2674" hidden="1"/>
    <row r="2675" hidden="1"/>
    <row r="2676" hidden="1"/>
    <row r="2677" hidden="1"/>
    <row r="2678" hidden="1"/>
    <row r="2679" hidden="1"/>
    <row r="2680" hidden="1"/>
    <row r="2681" hidden="1"/>
    <row r="2682" hidden="1"/>
    <row r="2683" hidden="1"/>
    <row r="2684" hidden="1"/>
    <row r="2685" hidden="1"/>
    <row r="2686" hidden="1"/>
    <row r="2687" hidden="1"/>
    <row r="2688" hidden="1"/>
    <row r="2689" hidden="1"/>
    <row r="2690" hidden="1"/>
    <row r="2691" hidden="1"/>
    <row r="2692" hidden="1"/>
    <row r="2693" hidden="1"/>
    <row r="2694" hidden="1"/>
    <row r="2695" hidden="1"/>
    <row r="2696" hidden="1"/>
    <row r="2697" hidden="1"/>
    <row r="2698" hidden="1"/>
    <row r="2699" hidden="1"/>
    <row r="2700" hidden="1"/>
    <row r="2701" hidden="1"/>
    <row r="2702" hidden="1"/>
    <row r="2703" hidden="1"/>
    <row r="2704" hidden="1"/>
    <row r="2705" hidden="1"/>
    <row r="2706" hidden="1"/>
    <row r="2707" hidden="1"/>
    <row r="2708" hidden="1"/>
    <row r="2709" hidden="1"/>
    <row r="2710" hidden="1"/>
    <row r="2711" hidden="1"/>
    <row r="2712" hidden="1"/>
    <row r="2713" hidden="1"/>
    <row r="2714" hidden="1"/>
    <row r="2715" hidden="1"/>
    <row r="2716" hidden="1"/>
    <row r="2717" hidden="1"/>
    <row r="2718" hidden="1"/>
    <row r="2719" hidden="1"/>
    <row r="2720" hidden="1"/>
    <row r="2721" hidden="1"/>
    <row r="2722" hidden="1"/>
    <row r="2723" hidden="1"/>
    <row r="2724" hidden="1"/>
    <row r="2725" hidden="1"/>
    <row r="2726" hidden="1"/>
    <row r="2727" hidden="1"/>
    <row r="2728" hidden="1"/>
    <row r="2729" hidden="1"/>
    <row r="2730" hidden="1"/>
    <row r="2731" hidden="1"/>
    <row r="2732" hidden="1"/>
    <row r="2733" hidden="1"/>
    <row r="2734" hidden="1"/>
    <row r="2735" hidden="1"/>
    <row r="2736" hidden="1"/>
    <row r="2737" hidden="1"/>
    <row r="2738" hidden="1"/>
    <row r="2739" hidden="1"/>
    <row r="2740" hidden="1"/>
    <row r="2741" hidden="1"/>
    <row r="2742" hidden="1"/>
    <row r="2743" hidden="1"/>
    <row r="2744" hidden="1"/>
    <row r="2745" hidden="1"/>
    <row r="2746" hidden="1"/>
    <row r="2747" hidden="1"/>
    <row r="2748" hidden="1"/>
    <row r="2749" hidden="1"/>
    <row r="2750" hidden="1"/>
    <row r="2751" hidden="1"/>
    <row r="2752" hidden="1"/>
    <row r="2753" hidden="1"/>
    <row r="2754" hidden="1"/>
    <row r="2755" hidden="1"/>
    <row r="2756" hidden="1"/>
    <row r="2757" hidden="1"/>
    <row r="2758" hidden="1"/>
    <row r="2759" hidden="1"/>
    <row r="2760" hidden="1"/>
    <row r="2761" hidden="1"/>
    <row r="2762" hidden="1"/>
    <row r="2763" hidden="1"/>
    <row r="2764" hidden="1"/>
    <row r="2765" hidden="1"/>
    <row r="2766" hidden="1"/>
    <row r="2767" hidden="1"/>
    <row r="2768" hidden="1"/>
    <row r="2769" hidden="1"/>
    <row r="2770" hidden="1"/>
    <row r="2771" hidden="1"/>
    <row r="2772" hidden="1"/>
    <row r="2773" hidden="1"/>
    <row r="2774" hidden="1"/>
    <row r="2775" hidden="1"/>
    <row r="2776" hidden="1"/>
    <row r="2777" hidden="1"/>
    <row r="2778" hidden="1"/>
    <row r="2779" hidden="1"/>
    <row r="2780" hidden="1"/>
    <row r="2781" hidden="1"/>
    <row r="2782" hidden="1"/>
    <row r="2783" hidden="1"/>
    <row r="2784" hidden="1"/>
    <row r="2785" hidden="1"/>
    <row r="2786" hidden="1"/>
    <row r="2787" hidden="1"/>
    <row r="2788" hidden="1"/>
    <row r="2789" hidden="1"/>
    <row r="2790" hidden="1"/>
    <row r="2791" hidden="1"/>
    <row r="2792" hidden="1"/>
    <row r="2793" hidden="1"/>
    <row r="2794" hidden="1"/>
    <row r="2795" hidden="1"/>
    <row r="2796" hidden="1"/>
    <row r="2797" hidden="1"/>
    <row r="2798" hidden="1"/>
    <row r="2799" hidden="1"/>
    <row r="2800" hidden="1"/>
    <row r="2801" hidden="1"/>
    <row r="2802" hidden="1"/>
    <row r="2803" hidden="1"/>
    <row r="2804" hidden="1"/>
    <row r="2805" hidden="1"/>
    <row r="2806" hidden="1"/>
    <row r="2807" hidden="1"/>
    <row r="2808" hidden="1"/>
    <row r="2809" hidden="1"/>
    <row r="2810" hidden="1"/>
    <row r="2811" hidden="1"/>
    <row r="2812" hidden="1"/>
    <row r="2813" hidden="1"/>
    <row r="2814" hidden="1"/>
    <row r="2815" hidden="1"/>
    <row r="2816" hidden="1"/>
    <row r="2817" hidden="1"/>
    <row r="2818" hidden="1"/>
    <row r="2819" hidden="1"/>
    <row r="2820" hidden="1"/>
    <row r="2821" hidden="1"/>
    <row r="2822" hidden="1"/>
    <row r="2823" hidden="1"/>
    <row r="2824" hidden="1"/>
    <row r="2825" hidden="1"/>
    <row r="2826" hidden="1"/>
    <row r="2827" hidden="1"/>
    <row r="2828" hidden="1"/>
    <row r="2829" hidden="1"/>
    <row r="2830" hidden="1"/>
    <row r="2831" hidden="1"/>
    <row r="2832" hidden="1"/>
    <row r="2833" hidden="1"/>
    <row r="2834" hidden="1"/>
    <row r="2835" hidden="1"/>
    <row r="2836" hidden="1"/>
    <row r="2837" hidden="1"/>
    <row r="2838" hidden="1"/>
    <row r="2839" hidden="1"/>
    <row r="2840" hidden="1"/>
    <row r="2841" hidden="1"/>
    <row r="2842" hidden="1"/>
    <row r="2843" hidden="1"/>
    <row r="2844" hidden="1"/>
    <row r="2845" hidden="1"/>
    <row r="2846" hidden="1"/>
    <row r="2847" hidden="1"/>
    <row r="2848" hidden="1"/>
    <row r="2849" hidden="1"/>
    <row r="2850" hidden="1"/>
    <row r="2851" hidden="1"/>
    <row r="2852" hidden="1"/>
    <row r="2853" hidden="1"/>
    <row r="2854" hidden="1"/>
    <row r="2855" hidden="1"/>
    <row r="2856" hidden="1"/>
    <row r="2857" hidden="1"/>
    <row r="2858" hidden="1"/>
    <row r="2859" hidden="1"/>
    <row r="2860" hidden="1"/>
    <row r="2861" hidden="1"/>
    <row r="2862" hidden="1"/>
    <row r="2863" hidden="1"/>
    <row r="2864" hidden="1"/>
    <row r="2865" hidden="1"/>
    <row r="2866" hidden="1"/>
    <row r="2867" hidden="1"/>
    <row r="2868" hidden="1"/>
    <row r="2869" hidden="1"/>
    <row r="2870" hidden="1"/>
    <row r="2871" hidden="1"/>
    <row r="2872" hidden="1"/>
    <row r="2873" hidden="1"/>
    <row r="2874" hidden="1"/>
    <row r="2875" hidden="1"/>
    <row r="2876" hidden="1"/>
    <row r="2877" hidden="1"/>
    <row r="2878" hidden="1"/>
    <row r="2879" hidden="1"/>
    <row r="2880" hidden="1"/>
    <row r="2881" hidden="1"/>
    <row r="2882" hidden="1"/>
    <row r="2883" hidden="1"/>
    <row r="2884" hidden="1"/>
    <row r="2885" hidden="1"/>
    <row r="2886" hidden="1"/>
    <row r="2887" hidden="1"/>
    <row r="2888" hidden="1"/>
    <row r="2889" hidden="1"/>
    <row r="2890" hidden="1"/>
    <row r="2891" hidden="1"/>
    <row r="2892" hidden="1"/>
    <row r="2893" hidden="1"/>
    <row r="2894" hidden="1"/>
    <row r="2895" hidden="1"/>
    <row r="2896" hidden="1"/>
    <row r="2897" hidden="1"/>
    <row r="2898" hidden="1"/>
    <row r="2899" hidden="1"/>
    <row r="2900" hidden="1"/>
    <row r="2901" hidden="1"/>
    <row r="2902" hidden="1"/>
    <row r="2903" hidden="1"/>
    <row r="2904" hidden="1"/>
    <row r="2905" hidden="1"/>
    <row r="2906" hidden="1"/>
    <row r="2907" hidden="1"/>
    <row r="2908" hidden="1"/>
    <row r="2909" hidden="1"/>
    <row r="2910" hidden="1"/>
    <row r="2911" hidden="1"/>
    <row r="2912" hidden="1"/>
    <row r="2913" hidden="1"/>
    <row r="2914" hidden="1"/>
    <row r="2915" hidden="1"/>
    <row r="2916" hidden="1"/>
    <row r="2917" hidden="1"/>
    <row r="2918" hidden="1"/>
    <row r="2919" hidden="1"/>
    <row r="2920" hidden="1"/>
    <row r="2921" hidden="1"/>
    <row r="2922" hidden="1"/>
    <row r="2923" hidden="1"/>
    <row r="2924" hidden="1"/>
    <row r="2925" hidden="1"/>
    <row r="2926" hidden="1"/>
    <row r="2927" hidden="1"/>
    <row r="2928" hidden="1"/>
    <row r="2929" hidden="1"/>
    <row r="2930" hidden="1"/>
    <row r="2931" hidden="1"/>
    <row r="2932" hidden="1"/>
    <row r="2933" hidden="1"/>
    <row r="2934" hidden="1"/>
    <row r="2935" hidden="1"/>
    <row r="2936" hidden="1"/>
    <row r="2937" hidden="1"/>
    <row r="2938" hidden="1"/>
    <row r="2939" hidden="1"/>
    <row r="2940" hidden="1"/>
    <row r="2941" hidden="1"/>
    <row r="2942" hidden="1"/>
    <row r="2943" hidden="1"/>
    <row r="2944" hidden="1"/>
    <row r="2945" hidden="1"/>
    <row r="2946" hidden="1"/>
    <row r="2947" hidden="1"/>
    <row r="2948" hidden="1"/>
    <row r="2949" hidden="1"/>
    <row r="2950" hidden="1"/>
    <row r="2951" hidden="1"/>
    <row r="2952" hidden="1"/>
    <row r="2953" hidden="1"/>
    <row r="2954" hidden="1"/>
    <row r="2955" hidden="1"/>
    <row r="2956" hidden="1"/>
    <row r="2957" hidden="1"/>
    <row r="2958" hidden="1"/>
    <row r="2959" hidden="1"/>
    <row r="2960" hidden="1"/>
    <row r="2961" hidden="1"/>
    <row r="2962" hidden="1"/>
    <row r="2963" hidden="1"/>
    <row r="2964" hidden="1"/>
    <row r="2965" hidden="1"/>
    <row r="2966" hidden="1"/>
    <row r="2967" hidden="1"/>
    <row r="2968" hidden="1"/>
    <row r="2969" hidden="1"/>
    <row r="2970" hidden="1"/>
    <row r="2971" hidden="1"/>
    <row r="2972" hidden="1"/>
    <row r="2973" hidden="1"/>
    <row r="2974" hidden="1"/>
    <row r="2975" hidden="1"/>
    <row r="2976" hidden="1"/>
    <row r="2977" hidden="1"/>
    <row r="2978" hidden="1"/>
    <row r="2979" hidden="1"/>
    <row r="2980" hidden="1"/>
    <row r="2981" hidden="1"/>
    <row r="2982" hidden="1"/>
    <row r="2983" hidden="1"/>
    <row r="2984" hidden="1"/>
    <row r="2985" hidden="1"/>
    <row r="2986" hidden="1"/>
    <row r="2987" hidden="1"/>
    <row r="2988" hidden="1"/>
    <row r="2989" hidden="1"/>
    <row r="2990" hidden="1"/>
    <row r="2991" hidden="1"/>
    <row r="2992" hidden="1"/>
    <row r="2993" hidden="1"/>
    <row r="2994" hidden="1"/>
    <row r="2995" hidden="1"/>
    <row r="2996" hidden="1"/>
    <row r="2997" hidden="1"/>
    <row r="2998" hidden="1"/>
    <row r="2999" hidden="1"/>
    <row r="3000" hidden="1"/>
    <row r="3001" hidden="1"/>
    <row r="3002" hidden="1"/>
    <row r="3003" hidden="1"/>
    <row r="3004" hidden="1"/>
    <row r="3005" hidden="1"/>
    <row r="3006" hidden="1"/>
    <row r="3007" hidden="1"/>
    <row r="3008" hidden="1"/>
    <row r="3009" hidden="1"/>
    <row r="3010" hidden="1"/>
    <row r="3011" hidden="1"/>
    <row r="3012" hidden="1"/>
    <row r="3013" hidden="1"/>
    <row r="3014" hidden="1"/>
    <row r="3015" hidden="1"/>
    <row r="3016" hidden="1"/>
    <row r="3017" hidden="1"/>
    <row r="3018" hidden="1"/>
    <row r="3019" hidden="1"/>
    <row r="3020" hidden="1"/>
    <row r="3021" hidden="1"/>
    <row r="3022" hidden="1"/>
    <row r="3023" hidden="1"/>
    <row r="3024" hidden="1"/>
    <row r="3025" hidden="1"/>
    <row r="3026" hidden="1"/>
    <row r="3027" hidden="1"/>
    <row r="3028" hidden="1"/>
    <row r="3029" hidden="1"/>
    <row r="3030" hidden="1"/>
    <row r="3031" hidden="1"/>
    <row r="3032" hidden="1"/>
    <row r="3033" hidden="1"/>
    <row r="3034" hidden="1"/>
    <row r="3035" hidden="1"/>
    <row r="3036" hidden="1"/>
    <row r="3037" hidden="1"/>
    <row r="3038" hidden="1"/>
    <row r="3039" hidden="1"/>
    <row r="3040" hidden="1"/>
    <row r="3041" hidden="1"/>
    <row r="3042" hidden="1"/>
    <row r="3043" hidden="1"/>
    <row r="3044" hidden="1"/>
    <row r="3045" hidden="1"/>
    <row r="3046" hidden="1"/>
    <row r="3047" hidden="1"/>
    <row r="3048" hidden="1"/>
    <row r="3049" hidden="1"/>
    <row r="3050" hidden="1"/>
    <row r="3051" hidden="1"/>
    <row r="3052" hidden="1"/>
    <row r="3053" hidden="1"/>
    <row r="3054" hidden="1"/>
    <row r="3055" hidden="1"/>
    <row r="3056" hidden="1"/>
    <row r="3057" hidden="1"/>
    <row r="3058" hidden="1"/>
    <row r="3059" hidden="1"/>
    <row r="3060" hidden="1"/>
    <row r="3061" hidden="1"/>
    <row r="3062" hidden="1"/>
    <row r="3063" hidden="1"/>
    <row r="3064" hidden="1"/>
    <row r="3065" hidden="1"/>
    <row r="3066" hidden="1"/>
    <row r="3067" hidden="1"/>
    <row r="3068" hidden="1"/>
    <row r="3069" hidden="1"/>
    <row r="3070" hidden="1"/>
    <row r="3071" hidden="1"/>
    <row r="3072" hidden="1"/>
    <row r="3073" hidden="1"/>
    <row r="3074" hidden="1"/>
    <row r="3075" hidden="1"/>
    <row r="3076" hidden="1"/>
    <row r="3077" hidden="1"/>
    <row r="3078" hidden="1"/>
    <row r="3079" hidden="1"/>
    <row r="3080" hidden="1"/>
    <row r="3081" hidden="1"/>
    <row r="3082" hidden="1"/>
    <row r="3083" hidden="1"/>
    <row r="3084" hidden="1"/>
    <row r="3085" hidden="1"/>
    <row r="3086" hidden="1"/>
    <row r="3087" hidden="1"/>
    <row r="3088" hidden="1"/>
    <row r="3089" hidden="1"/>
    <row r="3090" hidden="1"/>
    <row r="3091" hidden="1"/>
    <row r="3092" hidden="1"/>
    <row r="3093" hidden="1"/>
    <row r="3094" hidden="1"/>
    <row r="3095" hidden="1"/>
    <row r="3096" hidden="1"/>
    <row r="3097" hidden="1"/>
    <row r="3098" hidden="1"/>
    <row r="3099" hidden="1"/>
    <row r="3100" hidden="1"/>
    <row r="3101" hidden="1"/>
    <row r="3102" hidden="1"/>
    <row r="3103" hidden="1"/>
    <row r="3104" hidden="1"/>
    <row r="3105" hidden="1"/>
    <row r="3106" hidden="1"/>
    <row r="3107" hidden="1"/>
    <row r="3108" hidden="1"/>
    <row r="3109" hidden="1"/>
    <row r="3110" hidden="1"/>
    <row r="3111" hidden="1"/>
    <row r="3112" hidden="1"/>
    <row r="3113" hidden="1"/>
    <row r="3114" hidden="1"/>
    <row r="3115" hidden="1"/>
    <row r="3116" hidden="1"/>
    <row r="3117" hidden="1"/>
    <row r="3118" hidden="1"/>
    <row r="3119" hidden="1"/>
    <row r="3120" hidden="1"/>
    <row r="3121" hidden="1"/>
    <row r="3122" hidden="1"/>
    <row r="3123" hidden="1"/>
    <row r="3124" hidden="1"/>
    <row r="3125" hidden="1"/>
    <row r="3126" hidden="1"/>
    <row r="3127" hidden="1"/>
    <row r="3128" hidden="1"/>
    <row r="3129" hidden="1"/>
    <row r="3130" hidden="1"/>
    <row r="3131" hidden="1"/>
    <row r="3132" hidden="1"/>
    <row r="3133" hidden="1"/>
    <row r="3134" hidden="1"/>
    <row r="3135" hidden="1"/>
    <row r="3136" hidden="1"/>
    <row r="3137" hidden="1"/>
    <row r="3138" hidden="1"/>
    <row r="3139" hidden="1"/>
    <row r="3140" hidden="1"/>
    <row r="3141" hidden="1"/>
    <row r="3142" hidden="1"/>
    <row r="3143" hidden="1"/>
    <row r="3144" hidden="1"/>
    <row r="3145" hidden="1"/>
    <row r="3146" hidden="1"/>
    <row r="3147" hidden="1"/>
    <row r="3148" hidden="1"/>
    <row r="3149" hidden="1"/>
    <row r="3150" hidden="1"/>
    <row r="3151" hidden="1"/>
    <row r="3152" hidden="1"/>
    <row r="3153" hidden="1"/>
    <row r="3154" hidden="1"/>
    <row r="3155" hidden="1"/>
    <row r="3156" hidden="1"/>
    <row r="3157" hidden="1"/>
    <row r="3158" hidden="1"/>
    <row r="3159" hidden="1"/>
    <row r="3160" hidden="1"/>
    <row r="3161" hidden="1"/>
    <row r="3162" hidden="1"/>
    <row r="3163" hidden="1"/>
    <row r="3164" hidden="1"/>
    <row r="3165" hidden="1"/>
    <row r="3166" hidden="1"/>
    <row r="3167" hidden="1"/>
    <row r="3168" hidden="1"/>
    <row r="3169" hidden="1"/>
    <row r="3170" hidden="1"/>
    <row r="3171" hidden="1"/>
    <row r="3172" hidden="1"/>
    <row r="3173" hidden="1"/>
    <row r="3174" hidden="1"/>
    <row r="3175" hidden="1"/>
    <row r="3176" hidden="1"/>
    <row r="3177" hidden="1"/>
    <row r="3178" hidden="1"/>
    <row r="3179" hidden="1"/>
    <row r="3180" hidden="1"/>
    <row r="3181" hidden="1"/>
    <row r="3182" hidden="1"/>
    <row r="3183" hidden="1"/>
    <row r="3184" hidden="1"/>
    <row r="3185" hidden="1"/>
    <row r="3186" hidden="1"/>
    <row r="3187" hidden="1"/>
    <row r="3188" hidden="1"/>
    <row r="3189" hidden="1"/>
    <row r="3190" hidden="1"/>
    <row r="3191" hidden="1"/>
    <row r="3192" hidden="1"/>
    <row r="3193" hidden="1"/>
    <row r="3194" hidden="1"/>
    <row r="3195" hidden="1"/>
    <row r="3196" hidden="1"/>
    <row r="3197" hidden="1"/>
    <row r="3198" hidden="1"/>
    <row r="3199" hidden="1"/>
    <row r="3200" hidden="1"/>
    <row r="3201" hidden="1"/>
    <row r="3202" hidden="1"/>
    <row r="3203" hidden="1"/>
    <row r="3204" hidden="1"/>
    <row r="3205" hidden="1"/>
    <row r="3206" hidden="1"/>
    <row r="3207" hidden="1"/>
    <row r="3208" hidden="1"/>
    <row r="3209" hidden="1"/>
    <row r="3210" hidden="1"/>
    <row r="3211" hidden="1"/>
    <row r="3212" hidden="1"/>
    <row r="3213" hidden="1"/>
    <row r="3214" hidden="1"/>
    <row r="3215" hidden="1"/>
    <row r="3216" hidden="1"/>
    <row r="3217" hidden="1"/>
    <row r="3218" hidden="1"/>
    <row r="3219" hidden="1"/>
    <row r="3220" hidden="1"/>
    <row r="3221" hidden="1"/>
    <row r="3222" hidden="1"/>
    <row r="3223" hidden="1"/>
    <row r="3224" hidden="1"/>
    <row r="3225" hidden="1"/>
    <row r="3226" hidden="1"/>
    <row r="3227" hidden="1"/>
    <row r="3228" hidden="1"/>
    <row r="3229" hidden="1"/>
    <row r="3230" hidden="1"/>
    <row r="3231" hidden="1"/>
    <row r="3232" hidden="1"/>
    <row r="3233" hidden="1"/>
    <row r="3234" hidden="1"/>
    <row r="3235" hidden="1"/>
    <row r="3236" hidden="1"/>
    <row r="3237" hidden="1"/>
    <row r="3238" hidden="1"/>
    <row r="3239" hidden="1"/>
    <row r="3240" hidden="1"/>
    <row r="3241" hidden="1"/>
    <row r="3242" hidden="1"/>
    <row r="3243" hidden="1"/>
    <row r="3244" hidden="1"/>
    <row r="3245" hidden="1"/>
    <row r="3246" hidden="1"/>
    <row r="3247" hidden="1"/>
    <row r="3248" hidden="1"/>
    <row r="3249" hidden="1"/>
    <row r="3250" hidden="1"/>
    <row r="3251" hidden="1"/>
    <row r="3252" hidden="1"/>
    <row r="3253" hidden="1"/>
    <row r="3254" hidden="1"/>
    <row r="3255" hidden="1"/>
    <row r="3256" hidden="1"/>
    <row r="3257" hidden="1"/>
    <row r="3258" hidden="1"/>
    <row r="3259" hidden="1"/>
    <row r="3260" hidden="1"/>
    <row r="3261" hidden="1"/>
    <row r="3262" hidden="1"/>
    <row r="3263" hidden="1"/>
    <row r="3264" hidden="1"/>
    <row r="3265" hidden="1"/>
    <row r="3266" hidden="1"/>
    <row r="3267" hidden="1"/>
    <row r="3268" hidden="1"/>
    <row r="3269" hidden="1"/>
    <row r="3270" hidden="1"/>
    <row r="3271" hidden="1"/>
    <row r="3272" hidden="1"/>
    <row r="3273" hidden="1"/>
    <row r="3274" hidden="1"/>
    <row r="3275" hidden="1"/>
    <row r="3276" hidden="1"/>
    <row r="3277" hidden="1"/>
    <row r="3278" hidden="1"/>
    <row r="3279" hidden="1"/>
    <row r="3280" hidden="1"/>
    <row r="3281" hidden="1"/>
    <row r="3282" hidden="1"/>
    <row r="3283" hidden="1"/>
    <row r="3284" hidden="1"/>
    <row r="3285" hidden="1"/>
    <row r="3286" hidden="1"/>
    <row r="3287" hidden="1"/>
    <row r="3288" hidden="1"/>
    <row r="3289" hidden="1"/>
    <row r="3290" hidden="1"/>
    <row r="3291" hidden="1"/>
    <row r="3292" hidden="1"/>
    <row r="3293" hidden="1"/>
    <row r="3294" hidden="1"/>
    <row r="3295" hidden="1"/>
    <row r="3296" hidden="1"/>
    <row r="3297" hidden="1"/>
    <row r="3298" hidden="1"/>
    <row r="3299" hidden="1"/>
    <row r="3300" hidden="1"/>
    <row r="3301" hidden="1"/>
    <row r="3302" hidden="1"/>
    <row r="3303" hidden="1"/>
    <row r="3304" hidden="1"/>
    <row r="3305" hidden="1"/>
    <row r="3306" hidden="1"/>
    <row r="3307" hidden="1"/>
    <row r="3308" hidden="1"/>
    <row r="3309" hidden="1"/>
    <row r="3310" hidden="1"/>
    <row r="3311" hidden="1"/>
    <row r="3312" hidden="1"/>
    <row r="3313" hidden="1"/>
    <row r="3314" hidden="1"/>
    <row r="3315" hidden="1"/>
    <row r="3316" hidden="1"/>
    <row r="3317" hidden="1"/>
    <row r="3318" hidden="1"/>
    <row r="3319" hidden="1"/>
    <row r="3320" hidden="1"/>
    <row r="3321" hidden="1"/>
    <row r="3322" hidden="1"/>
    <row r="3323" hidden="1"/>
    <row r="3324" hidden="1"/>
    <row r="3325" hidden="1"/>
    <row r="3326" hidden="1"/>
    <row r="3327" hidden="1"/>
    <row r="3328" hidden="1"/>
    <row r="3329" hidden="1"/>
    <row r="3330" hidden="1"/>
    <row r="3331" hidden="1"/>
    <row r="3332" hidden="1"/>
    <row r="3333" hidden="1"/>
    <row r="3334" hidden="1"/>
    <row r="3335" hidden="1"/>
    <row r="3336" hidden="1"/>
    <row r="3337" hidden="1"/>
    <row r="3338" hidden="1"/>
    <row r="3339" hidden="1"/>
    <row r="3340" hidden="1"/>
    <row r="3341" hidden="1"/>
    <row r="3342" hidden="1"/>
    <row r="3343" hidden="1"/>
    <row r="3344" hidden="1"/>
    <row r="3345" hidden="1"/>
    <row r="3346" hidden="1"/>
    <row r="3347" hidden="1"/>
    <row r="3348" hidden="1"/>
    <row r="3349" hidden="1"/>
    <row r="3350" hidden="1"/>
    <row r="3351" hidden="1"/>
    <row r="3352" hidden="1"/>
    <row r="3353" hidden="1"/>
    <row r="3354" hidden="1"/>
    <row r="3355" hidden="1"/>
    <row r="3356" hidden="1"/>
    <row r="3357" hidden="1"/>
    <row r="3358" hidden="1"/>
    <row r="3359" hidden="1"/>
    <row r="3360" hidden="1"/>
    <row r="3361" hidden="1"/>
    <row r="3362" hidden="1"/>
    <row r="3363" hidden="1"/>
    <row r="3364" hidden="1"/>
    <row r="3365" hidden="1"/>
    <row r="3366" hidden="1"/>
    <row r="3367" hidden="1"/>
    <row r="3368" hidden="1"/>
    <row r="3369" hidden="1"/>
    <row r="3370" hidden="1"/>
    <row r="3371" hidden="1"/>
    <row r="3372" hidden="1"/>
    <row r="3373" hidden="1"/>
    <row r="3374" hidden="1"/>
    <row r="3375" hidden="1"/>
    <row r="3376" hidden="1"/>
    <row r="3377" hidden="1"/>
    <row r="3378" hidden="1"/>
    <row r="3379" hidden="1"/>
    <row r="3380" hidden="1"/>
    <row r="3381" hidden="1"/>
    <row r="3382" hidden="1"/>
    <row r="3383" hidden="1"/>
    <row r="3384" hidden="1"/>
    <row r="3385" hidden="1"/>
    <row r="3386" hidden="1"/>
    <row r="3387" hidden="1"/>
    <row r="3388" hidden="1"/>
    <row r="3389" hidden="1"/>
    <row r="3390" hidden="1"/>
    <row r="3391" hidden="1"/>
    <row r="3392" hidden="1"/>
    <row r="3393" hidden="1"/>
    <row r="3394" hidden="1"/>
    <row r="3395" hidden="1"/>
    <row r="3396" hidden="1"/>
    <row r="3397" hidden="1"/>
    <row r="3398" hidden="1"/>
    <row r="3399" hidden="1"/>
    <row r="3400" hidden="1"/>
    <row r="3401" hidden="1"/>
    <row r="3402" hidden="1"/>
    <row r="3403" hidden="1"/>
    <row r="3404" hidden="1"/>
    <row r="3405" hidden="1"/>
    <row r="3406" hidden="1"/>
    <row r="3407" hidden="1"/>
    <row r="3408" hidden="1"/>
    <row r="3409" hidden="1"/>
    <row r="3410" hidden="1"/>
    <row r="3411" hidden="1"/>
    <row r="3412" hidden="1"/>
    <row r="3413" hidden="1"/>
    <row r="3414" hidden="1"/>
    <row r="3415" hidden="1"/>
    <row r="3416" hidden="1"/>
    <row r="3417" hidden="1"/>
    <row r="3418" hidden="1"/>
    <row r="3419" hidden="1"/>
    <row r="3420" hidden="1"/>
    <row r="3421" hidden="1"/>
    <row r="3422" hidden="1"/>
    <row r="3423" hidden="1"/>
    <row r="3424" hidden="1"/>
    <row r="3425" hidden="1"/>
    <row r="3426" hidden="1"/>
    <row r="3427" hidden="1"/>
    <row r="3428" hidden="1"/>
    <row r="3429" hidden="1"/>
    <row r="3430" hidden="1"/>
    <row r="3431" hidden="1"/>
    <row r="3432" hidden="1"/>
    <row r="3433" hidden="1"/>
    <row r="3434" hidden="1"/>
    <row r="3435" hidden="1"/>
    <row r="3436" hidden="1"/>
    <row r="3437" hidden="1"/>
    <row r="3438" hidden="1"/>
    <row r="3439" hidden="1"/>
    <row r="3440" hidden="1"/>
    <row r="3441" hidden="1"/>
    <row r="3442" hidden="1"/>
    <row r="3443" hidden="1"/>
    <row r="3444" hidden="1"/>
    <row r="3445" hidden="1"/>
    <row r="3446" hidden="1"/>
    <row r="3447" hidden="1"/>
    <row r="3448" hidden="1"/>
    <row r="3449" hidden="1"/>
    <row r="3450" hidden="1"/>
    <row r="3451" hidden="1"/>
    <row r="3452" hidden="1"/>
    <row r="3453" hidden="1"/>
    <row r="3454" hidden="1"/>
    <row r="3455" hidden="1"/>
    <row r="3456" hidden="1"/>
    <row r="3457" hidden="1"/>
    <row r="3458" hidden="1"/>
    <row r="3459" hidden="1"/>
    <row r="3460" hidden="1"/>
    <row r="3461" hidden="1"/>
    <row r="3462" hidden="1"/>
    <row r="3463" hidden="1"/>
    <row r="3464" hidden="1"/>
    <row r="3465" hidden="1"/>
    <row r="3466" hidden="1"/>
    <row r="3467" hidden="1"/>
    <row r="3468" hidden="1"/>
    <row r="3469" hidden="1"/>
    <row r="3470" hidden="1"/>
    <row r="3471" hidden="1"/>
    <row r="3472" hidden="1"/>
    <row r="3473" hidden="1"/>
    <row r="3474" hidden="1"/>
    <row r="3475" hidden="1"/>
    <row r="3476" hidden="1"/>
    <row r="3477" hidden="1"/>
    <row r="3478" hidden="1"/>
    <row r="3479" hidden="1"/>
    <row r="3480" hidden="1"/>
    <row r="3481" hidden="1"/>
    <row r="3482" hidden="1"/>
    <row r="3483" hidden="1"/>
    <row r="3484" hidden="1"/>
    <row r="3485" hidden="1"/>
    <row r="3486" hidden="1"/>
    <row r="3487" hidden="1"/>
    <row r="3488" hidden="1"/>
    <row r="3489" hidden="1"/>
    <row r="3490" hidden="1"/>
    <row r="3491" hidden="1"/>
    <row r="3492" hidden="1"/>
    <row r="3493" hidden="1"/>
    <row r="3494" hidden="1"/>
    <row r="3495" hidden="1"/>
    <row r="3496" hidden="1"/>
    <row r="3497" hidden="1"/>
    <row r="3498" hidden="1"/>
    <row r="3499" hidden="1"/>
    <row r="3500" hidden="1"/>
    <row r="3501" hidden="1"/>
    <row r="3502" hidden="1"/>
    <row r="3503" hidden="1"/>
    <row r="3504" hidden="1"/>
    <row r="3505" hidden="1"/>
    <row r="3506" hidden="1"/>
    <row r="3507" hidden="1"/>
    <row r="3508" hidden="1"/>
    <row r="3509" hidden="1"/>
    <row r="3510" hidden="1"/>
    <row r="3511" hidden="1"/>
    <row r="3512" hidden="1"/>
    <row r="3513" hidden="1"/>
    <row r="3514" hidden="1"/>
    <row r="3515" hidden="1"/>
    <row r="3516" hidden="1"/>
    <row r="3517" hidden="1"/>
    <row r="3518" hidden="1"/>
    <row r="3519" hidden="1"/>
    <row r="3520" hidden="1"/>
    <row r="3521" hidden="1"/>
    <row r="3522" hidden="1"/>
    <row r="3523" hidden="1"/>
    <row r="3524" hidden="1"/>
    <row r="3525" hidden="1"/>
    <row r="3526" hidden="1"/>
    <row r="3527" hidden="1"/>
    <row r="3528" hidden="1"/>
    <row r="3529" hidden="1"/>
    <row r="3530" hidden="1"/>
    <row r="3531" hidden="1"/>
    <row r="3532" hidden="1"/>
    <row r="3533" hidden="1"/>
    <row r="3534" hidden="1"/>
    <row r="3535" hidden="1"/>
    <row r="3536" hidden="1"/>
    <row r="3537" hidden="1"/>
    <row r="3538" hidden="1"/>
    <row r="3539" hidden="1"/>
    <row r="3540" hidden="1"/>
    <row r="3541" hidden="1"/>
    <row r="3542" hidden="1"/>
    <row r="3543" hidden="1"/>
    <row r="3544" hidden="1"/>
    <row r="3545" hidden="1"/>
    <row r="3546" hidden="1"/>
    <row r="3547" hidden="1"/>
    <row r="3548" hidden="1"/>
    <row r="3549" hidden="1"/>
    <row r="3550" hidden="1"/>
    <row r="3551" hidden="1"/>
    <row r="3552" hidden="1"/>
    <row r="3553" hidden="1"/>
    <row r="3554" hidden="1"/>
    <row r="3555" hidden="1"/>
    <row r="3556" hidden="1"/>
    <row r="3557" hidden="1"/>
    <row r="3558" hidden="1"/>
    <row r="3559" hidden="1"/>
    <row r="3560" hidden="1"/>
    <row r="3561" hidden="1"/>
    <row r="3562" hidden="1"/>
    <row r="3563" hidden="1"/>
    <row r="3564" hidden="1"/>
    <row r="3565" hidden="1"/>
    <row r="3566" hidden="1"/>
    <row r="3567" hidden="1"/>
    <row r="3568" hidden="1"/>
    <row r="3569" hidden="1"/>
    <row r="3570" hidden="1"/>
    <row r="3571" hidden="1"/>
    <row r="3572" hidden="1"/>
    <row r="3573" hidden="1"/>
    <row r="3574" hidden="1"/>
    <row r="3575" hidden="1"/>
    <row r="3576" hidden="1"/>
    <row r="3577" hidden="1"/>
    <row r="3578" hidden="1"/>
    <row r="3579" hidden="1"/>
    <row r="3580" hidden="1"/>
    <row r="3581" hidden="1"/>
    <row r="3582" hidden="1"/>
    <row r="3583" hidden="1"/>
    <row r="3584" hidden="1"/>
    <row r="3585" hidden="1"/>
    <row r="3586" hidden="1"/>
    <row r="3587" hidden="1"/>
    <row r="3588" hidden="1"/>
    <row r="3589" hidden="1"/>
    <row r="3590" hidden="1"/>
    <row r="3591" hidden="1"/>
    <row r="3592" hidden="1"/>
    <row r="3593" hidden="1"/>
    <row r="3594" hidden="1"/>
    <row r="3595" hidden="1"/>
    <row r="3596" hidden="1"/>
    <row r="3597" hidden="1"/>
    <row r="3598" hidden="1"/>
    <row r="3599" hidden="1"/>
    <row r="3600" hidden="1"/>
    <row r="3601" hidden="1"/>
    <row r="3602" hidden="1"/>
    <row r="3603" hidden="1"/>
    <row r="3604" hidden="1"/>
    <row r="3605" hidden="1"/>
    <row r="3606" hidden="1"/>
    <row r="3607" hidden="1"/>
    <row r="3608" hidden="1"/>
    <row r="3609" hidden="1"/>
    <row r="3610" hidden="1"/>
    <row r="3611" hidden="1"/>
    <row r="3612" hidden="1"/>
    <row r="3613" hidden="1"/>
    <row r="3614" hidden="1"/>
    <row r="3615" hidden="1"/>
    <row r="3616" hidden="1"/>
    <row r="3617" hidden="1"/>
    <row r="3618" hidden="1"/>
    <row r="3619" hidden="1"/>
    <row r="3620" hidden="1"/>
    <row r="3621" hidden="1"/>
    <row r="3622" hidden="1"/>
    <row r="3623" hidden="1"/>
    <row r="3624" hidden="1"/>
    <row r="3625" hidden="1"/>
    <row r="3626" hidden="1"/>
    <row r="3627" hidden="1"/>
    <row r="3628" hidden="1"/>
    <row r="3629" hidden="1"/>
    <row r="3630" hidden="1"/>
    <row r="3631" hidden="1"/>
    <row r="3632" hidden="1"/>
    <row r="3633" hidden="1"/>
    <row r="3634" hidden="1"/>
    <row r="3635" hidden="1"/>
    <row r="3636" hidden="1"/>
    <row r="3637" hidden="1"/>
    <row r="3638" hidden="1"/>
    <row r="3639" hidden="1"/>
    <row r="3640" hidden="1"/>
    <row r="3641" hidden="1"/>
    <row r="3642" hidden="1"/>
    <row r="3643" hidden="1"/>
    <row r="3644" hidden="1"/>
    <row r="3645" hidden="1"/>
    <row r="3646" hidden="1"/>
    <row r="3647" hidden="1"/>
    <row r="3648" hidden="1"/>
    <row r="3649" hidden="1"/>
    <row r="3650" hidden="1"/>
    <row r="3651" hidden="1"/>
    <row r="3652" hidden="1"/>
    <row r="3653" hidden="1"/>
    <row r="3654" hidden="1"/>
    <row r="3655" hidden="1"/>
    <row r="3656" hidden="1"/>
    <row r="3657" hidden="1"/>
    <row r="3658" hidden="1"/>
    <row r="3659" hidden="1"/>
    <row r="3660" hidden="1"/>
    <row r="3661" hidden="1"/>
    <row r="3662" hidden="1"/>
    <row r="3663" hidden="1"/>
    <row r="3664" hidden="1"/>
    <row r="3665" hidden="1"/>
    <row r="3666" hidden="1"/>
    <row r="3667" hidden="1"/>
    <row r="3668" hidden="1"/>
    <row r="3669" hidden="1"/>
    <row r="3670" hidden="1"/>
    <row r="3671" hidden="1"/>
    <row r="3672" hidden="1"/>
    <row r="3673" hidden="1"/>
    <row r="3674" hidden="1"/>
    <row r="3675" hidden="1"/>
    <row r="3676" hidden="1"/>
    <row r="3677" hidden="1"/>
    <row r="3678" hidden="1"/>
    <row r="3679" hidden="1"/>
    <row r="3680" hidden="1"/>
    <row r="3681" hidden="1"/>
    <row r="3682" hidden="1"/>
    <row r="3683" hidden="1"/>
    <row r="3684" hidden="1"/>
    <row r="3685" hidden="1"/>
    <row r="3686" hidden="1"/>
    <row r="3687" hidden="1"/>
    <row r="3688" hidden="1"/>
    <row r="3689" hidden="1"/>
    <row r="3690" hidden="1"/>
    <row r="3691" hidden="1"/>
    <row r="3692" hidden="1"/>
    <row r="3693" hidden="1"/>
    <row r="3694" hidden="1"/>
    <row r="3695" hidden="1"/>
    <row r="3696" hidden="1"/>
    <row r="3697" hidden="1"/>
    <row r="3698" hidden="1"/>
    <row r="3699" hidden="1"/>
    <row r="3700" hidden="1"/>
    <row r="3701" hidden="1"/>
    <row r="3702" hidden="1"/>
    <row r="3703" hidden="1"/>
    <row r="3704" hidden="1"/>
    <row r="3705" hidden="1"/>
    <row r="3706" hidden="1"/>
    <row r="3707" hidden="1"/>
    <row r="3708" hidden="1"/>
    <row r="3709" hidden="1"/>
    <row r="3710" hidden="1"/>
    <row r="3711" hidden="1"/>
    <row r="3712" hidden="1"/>
    <row r="3713" hidden="1"/>
    <row r="3714" hidden="1"/>
    <row r="3715" hidden="1"/>
    <row r="3716" hidden="1"/>
    <row r="3717" hidden="1"/>
    <row r="3718" hidden="1"/>
    <row r="3719" hidden="1"/>
    <row r="3720" hidden="1"/>
    <row r="3721" hidden="1"/>
    <row r="3722" hidden="1"/>
    <row r="3723" hidden="1"/>
    <row r="3724" hidden="1"/>
    <row r="3725" hidden="1"/>
    <row r="3726" hidden="1"/>
    <row r="3727" hidden="1"/>
    <row r="3728" hidden="1"/>
    <row r="3729" hidden="1"/>
    <row r="3730" hidden="1"/>
    <row r="3731" hidden="1"/>
    <row r="3732" hidden="1"/>
    <row r="3733" hidden="1"/>
    <row r="3734" hidden="1"/>
    <row r="3735" hidden="1"/>
    <row r="3736" hidden="1"/>
    <row r="3737" hidden="1"/>
    <row r="3738" hidden="1"/>
    <row r="3739" hidden="1"/>
    <row r="3740" hidden="1"/>
    <row r="3741" hidden="1"/>
    <row r="3742" hidden="1"/>
    <row r="3743" hidden="1"/>
    <row r="3744" hidden="1"/>
    <row r="3745" hidden="1"/>
    <row r="3746" hidden="1"/>
    <row r="3747" hidden="1"/>
    <row r="3748" hidden="1"/>
    <row r="3749" hidden="1"/>
    <row r="3750" hidden="1"/>
    <row r="3751" hidden="1"/>
    <row r="3752" hidden="1"/>
    <row r="3753" hidden="1"/>
    <row r="3754" hidden="1"/>
    <row r="3755" hidden="1"/>
    <row r="3756" hidden="1"/>
    <row r="3757" hidden="1"/>
    <row r="3758" hidden="1"/>
    <row r="3759" hidden="1"/>
    <row r="3760" hidden="1"/>
    <row r="3761" hidden="1"/>
    <row r="3762" hidden="1"/>
    <row r="3763" hidden="1"/>
    <row r="3764" hidden="1"/>
    <row r="3765" hidden="1"/>
    <row r="3766" hidden="1"/>
    <row r="3767" hidden="1"/>
    <row r="3768" hidden="1"/>
    <row r="3769" hidden="1"/>
    <row r="3770" hidden="1"/>
    <row r="3771" hidden="1"/>
    <row r="3772" hidden="1"/>
    <row r="3773" hidden="1"/>
    <row r="3774" hidden="1"/>
    <row r="3775" hidden="1"/>
    <row r="3776" hidden="1"/>
    <row r="3777" hidden="1"/>
    <row r="3778" hidden="1"/>
    <row r="3779" hidden="1"/>
    <row r="3780" hidden="1"/>
    <row r="3781" hidden="1"/>
    <row r="3782" hidden="1"/>
    <row r="3783" hidden="1"/>
    <row r="3784" hidden="1"/>
    <row r="3785" hidden="1"/>
    <row r="3786" hidden="1"/>
    <row r="3787" hidden="1"/>
    <row r="3788" hidden="1"/>
    <row r="3789" hidden="1"/>
    <row r="3790" hidden="1"/>
    <row r="3791" hidden="1"/>
    <row r="3792" hidden="1"/>
    <row r="3793" hidden="1"/>
    <row r="3794" hidden="1"/>
    <row r="3795" hidden="1"/>
    <row r="3796" hidden="1"/>
    <row r="3797" hidden="1"/>
    <row r="3798" hidden="1"/>
    <row r="3799" hidden="1"/>
    <row r="3800" hidden="1"/>
    <row r="3801" hidden="1"/>
    <row r="3802" hidden="1"/>
    <row r="3803" hidden="1"/>
    <row r="3804" hidden="1"/>
    <row r="3805" hidden="1"/>
    <row r="3806" hidden="1"/>
    <row r="3807" hidden="1"/>
    <row r="3808" hidden="1"/>
    <row r="3809" hidden="1"/>
    <row r="3810" hidden="1"/>
    <row r="3811" hidden="1"/>
    <row r="3812" hidden="1"/>
    <row r="3813" hidden="1"/>
    <row r="3814" hidden="1"/>
    <row r="3815" hidden="1"/>
    <row r="3816" hidden="1"/>
    <row r="3817" hidden="1"/>
    <row r="3818" hidden="1"/>
    <row r="3819" hidden="1"/>
    <row r="3820" hidden="1"/>
    <row r="3821" hidden="1"/>
    <row r="3822" hidden="1"/>
    <row r="3823" hidden="1"/>
    <row r="3824" hidden="1"/>
    <row r="3825" hidden="1"/>
    <row r="3826" hidden="1"/>
    <row r="3827" hidden="1"/>
    <row r="3828" hidden="1"/>
    <row r="3829" hidden="1"/>
    <row r="3830" hidden="1"/>
    <row r="3831" hidden="1"/>
    <row r="3832" hidden="1"/>
    <row r="3833" hidden="1"/>
    <row r="3834" hidden="1"/>
    <row r="3835" hidden="1"/>
    <row r="3836" hidden="1"/>
    <row r="3837" hidden="1"/>
    <row r="3838" hidden="1"/>
    <row r="3839" hidden="1"/>
    <row r="3840" hidden="1"/>
    <row r="3841" hidden="1"/>
    <row r="3842" hidden="1"/>
    <row r="3843" hidden="1"/>
    <row r="3844" hidden="1"/>
    <row r="3845" hidden="1"/>
    <row r="3846" hidden="1"/>
    <row r="3847" hidden="1"/>
    <row r="3848" hidden="1"/>
    <row r="3849" hidden="1"/>
    <row r="3850" hidden="1"/>
    <row r="3851" hidden="1"/>
    <row r="3852" hidden="1"/>
    <row r="3853" hidden="1"/>
    <row r="3854" hidden="1"/>
    <row r="3855" hidden="1"/>
    <row r="3856" hidden="1"/>
    <row r="3857" hidden="1"/>
    <row r="3858" hidden="1"/>
    <row r="3859" hidden="1"/>
    <row r="3860" hidden="1"/>
    <row r="3861" hidden="1"/>
    <row r="3862" hidden="1"/>
    <row r="3863" hidden="1"/>
    <row r="3864" hidden="1"/>
    <row r="3865" hidden="1"/>
    <row r="3866" hidden="1"/>
    <row r="3867" hidden="1"/>
    <row r="3868" hidden="1"/>
    <row r="3869" hidden="1"/>
    <row r="3870" hidden="1"/>
    <row r="3871" hidden="1"/>
    <row r="3872" hidden="1"/>
    <row r="3873" hidden="1"/>
    <row r="3874" hidden="1"/>
    <row r="3875" hidden="1"/>
    <row r="3876" hidden="1"/>
    <row r="3877" hidden="1"/>
    <row r="3878" hidden="1"/>
    <row r="3879" hidden="1"/>
    <row r="3880" hidden="1"/>
    <row r="3881" hidden="1"/>
    <row r="3882" hidden="1"/>
    <row r="3883" hidden="1"/>
    <row r="3884" hidden="1"/>
    <row r="3885" hidden="1"/>
    <row r="3886" hidden="1"/>
    <row r="3887" hidden="1"/>
    <row r="3888" hidden="1"/>
    <row r="3889" hidden="1"/>
    <row r="3890" hidden="1"/>
    <row r="3891" hidden="1"/>
    <row r="3892" hidden="1"/>
    <row r="3893" hidden="1"/>
    <row r="3894" hidden="1"/>
    <row r="3895" hidden="1"/>
    <row r="3896" hidden="1"/>
    <row r="3897" hidden="1"/>
    <row r="3898" hidden="1"/>
    <row r="3899" hidden="1"/>
    <row r="3900" hidden="1"/>
    <row r="3901" hidden="1"/>
    <row r="3902" hidden="1"/>
    <row r="3903" hidden="1"/>
    <row r="3904" hidden="1"/>
    <row r="3905" hidden="1"/>
    <row r="3906" hidden="1"/>
    <row r="3907" hidden="1"/>
    <row r="3908" hidden="1"/>
    <row r="3909" hidden="1"/>
    <row r="3910" hidden="1"/>
    <row r="3911" hidden="1"/>
    <row r="3912" hidden="1"/>
    <row r="3913" hidden="1"/>
    <row r="3914" hidden="1"/>
    <row r="3915" hidden="1"/>
    <row r="3916" hidden="1"/>
    <row r="3917" hidden="1"/>
    <row r="3918" hidden="1"/>
    <row r="3919" hidden="1"/>
    <row r="3920" hidden="1"/>
    <row r="3921" hidden="1"/>
    <row r="3922" hidden="1"/>
    <row r="3923" hidden="1"/>
    <row r="3924" hidden="1"/>
    <row r="3925" hidden="1"/>
    <row r="3926" hidden="1"/>
    <row r="3927" hidden="1"/>
    <row r="3928" hidden="1"/>
    <row r="3929" hidden="1"/>
    <row r="3930" hidden="1"/>
    <row r="3931" hidden="1"/>
    <row r="3932" hidden="1"/>
    <row r="3933" hidden="1"/>
    <row r="3934" hidden="1"/>
    <row r="3935" hidden="1"/>
    <row r="3936" hidden="1"/>
    <row r="3937" hidden="1"/>
    <row r="3938" hidden="1"/>
    <row r="3939" hidden="1"/>
    <row r="3940" hidden="1"/>
    <row r="3941" hidden="1"/>
    <row r="3942" hidden="1"/>
    <row r="3943" hidden="1"/>
    <row r="3944" hidden="1"/>
    <row r="3945" hidden="1"/>
    <row r="3946" hidden="1"/>
    <row r="3947" hidden="1"/>
    <row r="3948" hidden="1"/>
    <row r="3949" hidden="1"/>
    <row r="3950" hidden="1"/>
    <row r="3951" hidden="1"/>
    <row r="3952" hidden="1"/>
    <row r="3953" hidden="1"/>
    <row r="3954" hidden="1"/>
    <row r="3955" hidden="1"/>
    <row r="3956" hidden="1"/>
    <row r="3957" hidden="1"/>
    <row r="3958" hidden="1"/>
    <row r="3959" hidden="1"/>
    <row r="3960" hidden="1"/>
    <row r="3961" hidden="1"/>
    <row r="3962" hidden="1"/>
    <row r="3963" hidden="1"/>
    <row r="3964" hidden="1"/>
    <row r="3965" hidden="1"/>
    <row r="3966" hidden="1"/>
    <row r="3967" hidden="1"/>
    <row r="3968" hidden="1"/>
    <row r="3969" hidden="1"/>
    <row r="3970" hidden="1"/>
    <row r="3971" hidden="1"/>
    <row r="3972" hidden="1"/>
    <row r="3973" hidden="1"/>
    <row r="3974" hidden="1"/>
    <row r="3975" hidden="1"/>
    <row r="3976" hidden="1"/>
    <row r="3977" hidden="1"/>
    <row r="3978" hidden="1"/>
    <row r="3979" hidden="1"/>
    <row r="3980" hidden="1"/>
    <row r="3981" hidden="1"/>
    <row r="3982" hidden="1"/>
    <row r="3983" hidden="1"/>
    <row r="3984" hidden="1"/>
    <row r="3985" hidden="1"/>
    <row r="3986" hidden="1"/>
    <row r="3987" hidden="1"/>
    <row r="3988" hidden="1"/>
    <row r="3989" hidden="1"/>
    <row r="3990" hidden="1"/>
    <row r="3991" hidden="1"/>
    <row r="3992" hidden="1"/>
    <row r="3993" hidden="1"/>
    <row r="3994" hidden="1"/>
    <row r="3995" hidden="1"/>
    <row r="3996" hidden="1"/>
    <row r="3997" hidden="1"/>
    <row r="3998" hidden="1"/>
    <row r="3999" hidden="1"/>
    <row r="4000" hidden="1"/>
    <row r="4001" hidden="1"/>
    <row r="4002" hidden="1"/>
    <row r="4003" hidden="1"/>
    <row r="4004" hidden="1"/>
    <row r="4005" hidden="1"/>
    <row r="4006" hidden="1"/>
    <row r="4007" hidden="1"/>
    <row r="4008" hidden="1"/>
    <row r="4009" hidden="1"/>
    <row r="4010" hidden="1"/>
    <row r="4011" hidden="1"/>
    <row r="4012" hidden="1"/>
    <row r="4013" hidden="1"/>
    <row r="4014" hidden="1"/>
    <row r="4015" hidden="1"/>
    <row r="4016" hidden="1"/>
    <row r="4017" hidden="1"/>
    <row r="4018" hidden="1"/>
    <row r="4019" hidden="1"/>
    <row r="4020" hidden="1"/>
    <row r="4021" hidden="1"/>
    <row r="4022" hidden="1"/>
    <row r="4023" hidden="1"/>
    <row r="4024" hidden="1"/>
    <row r="4025" hidden="1"/>
    <row r="4026" hidden="1"/>
    <row r="4027" hidden="1"/>
    <row r="4028" hidden="1"/>
    <row r="4029" hidden="1"/>
    <row r="4030" hidden="1"/>
    <row r="4031" hidden="1"/>
    <row r="4032" hidden="1"/>
    <row r="4033" hidden="1"/>
    <row r="4034" hidden="1"/>
    <row r="4035" hidden="1"/>
    <row r="4036" hidden="1"/>
    <row r="4037" hidden="1"/>
    <row r="4038" hidden="1"/>
    <row r="4039" hidden="1"/>
    <row r="4040" hidden="1"/>
    <row r="4041" hidden="1"/>
    <row r="4042" hidden="1"/>
    <row r="4043" hidden="1"/>
    <row r="4044" hidden="1"/>
    <row r="4045" hidden="1"/>
    <row r="4046" hidden="1"/>
    <row r="4047" hidden="1"/>
    <row r="4048" hidden="1"/>
    <row r="4049" hidden="1"/>
    <row r="4050" hidden="1"/>
    <row r="4051" hidden="1"/>
    <row r="4052" hidden="1"/>
    <row r="4053" hidden="1"/>
    <row r="4054" hidden="1"/>
    <row r="4055" hidden="1"/>
    <row r="4056" hidden="1"/>
    <row r="4057" hidden="1"/>
    <row r="4058" hidden="1"/>
    <row r="4059" hidden="1"/>
    <row r="4060" hidden="1"/>
    <row r="4061" hidden="1"/>
    <row r="4062" hidden="1"/>
    <row r="4063" hidden="1"/>
    <row r="4064" hidden="1"/>
    <row r="4065" hidden="1"/>
    <row r="4066" hidden="1"/>
    <row r="4067" hidden="1"/>
    <row r="4068" hidden="1"/>
    <row r="4069" hidden="1"/>
    <row r="4070" hidden="1"/>
    <row r="4071" hidden="1"/>
    <row r="4072" hidden="1"/>
    <row r="4073" hidden="1"/>
    <row r="4074" hidden="1"/>
    <row r="4075" hidden="1"/>
    <row r="4076" hidden="1"/>
    <row r="4077" hidden="1"/>
    <row r="4078" hidden="1"/>
    <row r="4079" hidden="1"/>
    <row r="4080" hidden="1"/>
    <row r="4081" hidden="1"/>
    <row r="4082" hidden="1"/>
    <row r="4083" hidden="1"/>
    <row r="4084" hidden="1"/>
    <row r="4085" hidden="1"/>
    <row r="4086" hidden="1"/>
    <row r="4087" hidden="1"/>
    <row r="4088" hidden="1"/>
    <row r="4089" hidden="1"/>
    <row r="4090" hidden="1"/>
    <row r="4091" hidden="1"/>
    <row r="4092" hidden="1"/>
    <row r="4093" hidden="1"/>
    <row r="4094" hidden="1"/>
    <row r="4095" hidden="1"/>
    <row r="4096" hidden="1"/>
    <row r="4097" hidden="1"/>
    <row r="4098" hidden="1"/>
    <row r="4099" hidden="1"/>
    <row r="4100" hidden="1"/>
    <row r="4101" hidden="1"/>
    <row r="4102" hidden="1"/>
    <row r="4103" hidden="1"/>
    <row r="4104" hidden="1"/>
    <row r="4105" hidden="1"/>
    <row r="4106" hidden="1"/>
    <row r="4107" hidden="1"/>
    <row r="4108" hidden="1"/>
    <row r="4109" hidden="1"/>
    <row r="4110" hidden="1"/>
    <row r="4111" hidden="1"/>
    <row r="4112" hidden="1"/>
    <row r="4113" hidden="1"/>
    <row r="4114" hidden="1"/>
    <row r="4115" hidden="1"/>
    <row r="4116" hidden="1"/>
    <row r="4117" hidden="1"/>
    <row r="4118" hidden="1"/>
    <row r="4119" hidden="1"/>
    <row r="4120" hidden="1"/>
    <row r="4121" hidden="1"/>
    <row r="4122" hidden="1"/>
    <row r="4123" hidden="1"/>
    <row r="4124" hidden="1"/>
    <row r="4125" hidden="1"/>
    <row r="4126" hidden="1"/>
    <row r="4127" hidden="1"/>
    <row r="4128" hidden="1"/>
    <row r="4129" hidden="1"/>
    <row r="4130" hidden="1"/>
    <row r="4131" hidden="1"/>
    <row r="4132" hidden="1"/>
    <row r="4133" hidden="1"/>
    <row r="4134" hidden="1"/>
    <row r="4135" hidden="1"/>
    <row r="4136" hidden="1"/>
    <row r="4137" hidden="1"/>
    <row r="4138" hidden="1"/>
    <row r="4139" hidden="1"/>
    <row r="4140" hidden="1"/>
    <row r="4141" hidden="1"/>
    <row r="4142" hidden="1"/>
    <row r="4143" hidden="1"/>
    <row r="4144" hidden="1"/>
    <row r="4145" hidden="1"/>
    <row r="4146" hidden="1"/>
    <row r="4147" hidden="1"/>
    <row r="4148" hidden="1"/>
    <row r="4149" hidden="1"/>
    <row r="4150" hidden="1"/>
    <row r="4151" hidden="1"/>
    <row r="4152" hidden="1"/>
    <row r="4153" hidden="1"/>
    <row r="4154" hidden="1"/>
    <row r="4155" hidden="1"/>
    <row r="4156" hidden="1"/>
    <row r="4157" hidden="1"/>
    <row r="4158" hidden="1"/>
    <row r="4159" hidden="1"/>
    <row r="4160" hidden="1"/>
    <row r="4161" hidden="1"/>
    <row r="4162" hidden="1"/>
    <row r="4163" hidden="1"/>
    <row r="4164" hidden="1"/>
    <row r="4165" hidden="1"/>
    <row r="4166" hidden="1"/>
    <row r="4167" hidden="1"/>
    <row r="4168" hidden="1"/>
    <row r="4169" hidden="1"/>
    <row r="4170" hidden="1"/>
    <row r="4171" hidden="1"/>
    <row r="4172" hidden="1"/>
    <row r="4173" hidden="1"/>
    <row r="4174" hidden="1"/>
    <row r="4175" hidden="1"/>
    <row r="4176" hidden="1"/>
    <row r="4177" hidden="1"/>
    <row r="4178" hidden="1"/>
    <row r="4179" hidden="1"/>
    <row r="4180" hidden="1"/>
    <row r="4181" hidden="1"/>
    <row r="4182" hidden="1"/>
    <row r="4183" hidden="1"/>
    <row r="4184" hidden="1"/>
    <row r="4185" hidden="1"/>
    <row r="4186" hidden="1"/>
    <row r="4187" hidden="1"/>
    <row r="4188" hidden="1"/>
    <row r="4189" hidden="1"/>
    <row r="4190" hidden="1"/>
    <row r="4191" hidden="1"/>
    <row r="4192" hidden="1"/>
    <row r="4193" hidden="1"/>
    <row r="4194" hidden="1"/>
    <row r="4195" hidden="1"/>
    <row r="4196" hidden="1"/>
    <row r="4197" hidden="1"/>
    <row r="4198" hidden="1"/>
    <row r="4199" hidden="1"/>
    <row r="4200" hidden="1"/>
    <row r="4201" hidden="1"/>
    <row r="4202" hidden="1"/>
    <row r="4203" hidden="1"/>
    <row r="4204" hidden="1"/>
    <row r="4205" hidden="1"/>
    <row r="4206" hidden="1"/>
    <row r="4207" hidden="1"/>
    <row r="4208" hidden="1"/>
    <row r="4209" hidden="1"/>
    <row r="4210" hidden="1"/>
    <row r="4211" hidden="1"/>
    <row r="4212" hidden="1"/>
    <row r="4213" hidden="1"/>
    <row r="4214" hidden="1"/>
    <row r="4215" hidden="1"/>
    <row r="4216" hidden="1"/>
    <row r="4217" hidden="1"/>
    <row r="4218" hidden="1"/>
    <row r="4219" hidden="1"/>
    <row r="4220" hidden="1"/>
    <row r="4221" hidden="1"/>
    <row r="4222" hidden="1"/>
    <row r="4223" hidden="1"/>
    <row r="4224" hidden="1"/>
    <row r="4225" hidden="1"/>
    <row r="4226" hidden="1"/>
    <row r="4227" hidden="1"/>
    <row r="4228" hidden="1"/>
    <row r="4229" hidden="1"/>
    <row r="4230" hidden="1"/>
    <row r="4231" hidden="1"/>
    <row r="4232" hidden="1"/>
    <row r="4233" hidden="1"/>
    <row r="4234" hidden="1"/>
    <row r="4235" hidden="1"/>
    <row r="4236" hidden="1"/>
    <row r="4237" hidden="1"/>
    <row r="4238" hidden="1"/>
    <row r="4239" hidden="1"/>
    <row r="4240" hidden="1"/>
    <row r="4241" hidden="1"/>
    <row r="4242" hidden="1"/>
    <row r="4243" hidden="1"/>
    <row r="4244" hidden="1"/>
    <row r="4245" hidden="1"/>
    <row r="4246" hidden="1"/>
    <row r="4247" hidden="1"/>
    <row r="4248" hidden="1"/>
    <row r="4249" hidden="1"/>
    <row r="4250" hidden="1"/>
    <row r="4251" hidden="1"/>
    <row r="4252" hidden="1"/>
    <row r="4253" hidden="1"/>
    <row r="4254" hidden="1"/>
    <row r="4255" hidden="1"/>
    <row r="4256" hidden="1"/>
    <row r="4257" hidden="1"/>
    <row r="4258" hidden="1"/>
    <row r="4259" hidden="1"/>
    <row r="4260" hidden="1"/>
    <row r="4261" hidden="1"/>
    <row r="4262" hidden="1"/>
    <row r="4263" hidden="1"/>
    <row r="4264" hidden="1"/>
    <row r="4265" hidden="1"/>
    <row r="4266" hidden="1"/>
    <row r="4267" hidden="1"/>
    <row r="4268" hidden="1"/>
    <row r="4269" hidden="1"/>
    <row r="4270" hidden="1"/>
    <row r="4271" hidden="1"/>
    <row r="4272" hidden="1"/>
    <row r="4273" hidden="1"/>
    <row r="4274" hidden="1"/>
    <row r="4275" hidden="1"/>
    <row r="4276" hidden="1"/>
    <row r="4277" hidden="1"/>
    <row r="4278" hidden="1"/>
    <row r="4279" hidden="1"/>
    <row r="4280" hidden="1"/>
    <row r="4281" hidden="1"/>
    <row r="4282" hidden="1"/>
    <row r="4283" hidden="1"/>
    <row r="4284" hidden="1"/>
    <row r="4285" hidden="1"/>
    <row r="4286" hidden="1"/>
    <row r="4287" hidden="1"/>
    <row r="4288" hidden="1"/>
    <row r="4289" hidden="1"/>
    <row r="4290" hidden="1"/>
    <row r="4291" hidden="1"/>
    <row r="4292" hidden="1"/>
    <row r="4293" hidden="1"/>
    <row r="4294" hidden="1"/>
    <row r="4295" hidden="1"/>
    <row r="4296" hidden="1"/>
    <row r="4297" hidden="1"/>
    <row r="4298" hidden="1"/>
    <row r="4299" hidden="1"/>
    <row r="4300" hidden="1"/>
    <row r="4301" hidden="1"/>
    <row r="4302" hidden="1"/>
    <row r="4303" hidden="1"/>
    <row r="4304" hidden="1"/>
    <row r="4305" hidden="1"/>
    <row r="4306" hidden="1"/>
    <row r="4307" hidden="1"/>
    <row r="4308" hidden="1"/>
    <row r="4309" hidden="1"/>
    <row r="4310" hidden="1"/>
    <row r="4311" hidden="1"/>
    <row r="4312" hidden="1"/>
    <row r="4313" hidden="1"/>
    <row r="4314" hidden="1"/>
    <row r="4315" hidden="1"/>
    <row r="4316" hidden="1"/>
    <row r="4317" hidden="1"/>
    <row r="4318" hidden="1"/>
    <row r="4319" hidden="1"/>
    <row r="4320" hidden="1"/>
    <row r="4321" hidden="1"/>
    <row r="4322" hidden="1"/>
    <row r="4323" hidden="1"/>
    <row r="4324" hidden="1"/>
    <row r="4325" hidden="1"/>
    <row r="4326" hidden="1"/>
    <row r="4327" hidden="1"/>
    <row r="4328" hidden="1"/>
    <row r="4329" hidden="1"/>
    <row r="4330" hidden="1"/>
    <row r="4331" hidden="1"/>
    <row r="4332" hidden="1"/>
    <row r="4333" hidden="1"/>
    <row r="4334" hidden="1"/>
    <row r="4335" hidden="1"/>
    <row r="4336" hidden="1"/>
    <row r="4337" hidden="1"/>
    <row r="4338" hidden="1"/>
    <row r="4339" hidden="1"/>
    <row r="4340" hidden="1"/>
    <row r="4341" hidden="1"/>
    <row r="4342" hidden="1"/>
    <row r="4343" hidden="1"/>
    <row r="4344" hidden="1"/>
    <row r="4345" hidden="1"/>
    <row r="4346" hidden="1"/>
    <row r="4347" hidden="1"/>
    <row r="4348" hidden="1"/>
    <row r="4349" hidden="1"/>
    <row r="4350" hidden="1"/>
    <row r="4351" hidden="1"/>
    <row r="4352" hidden="1"/>
    <row r="4353" hidden="1"/>
    <row r="4354" hidden="1"/>
    <row r="4355" hidden="1"/>
    <row r="4356" hidden="1"/>
    <row r="4357" hidden="1"/>
    <row r="4358" hidden="1"/>
    <row r="4359" hidden="1"/>
    <row r="4360" hidden="1"/>
    <row r="4361" hidden="1"/>
    <row r="4362" hidden="1"/>
    <row r="4363" hidden="1"/>
    <row r="4364" hidden="1"/>
    <row r="4365" hidden="1"/>
    <row r="4366" hidden="1"/>
    <row r="4367" hidden="1"/>
    <row r="4368" hidden="1"/>
    <row r="4369" hidden="1"/>
    <row r="4370" hidden="1"/>
    <row r="4371" hidden="1"/>
    <row r="4372" hidden="1"/>
    <row r="4373" hidden="1"/>
    <row r="4374" hidden="1"/>
    <row r="4375" hidden="1"/>
    <row r="4376" hidden="1"/>
    <row r="4377" hidden="1"/>
    <row r="4378" hidden="1"/>
    <row r="4379" hidden="1"/>
    <row r="4380" hidden="1"/>
    <row r="4381" hidden="1"/>
    <row r="4382" hidden="1"/>
    <row r="4383" hidden="1"/>
    <row r="4384" hidden="1"/>
    <row r="4385" hidden="1"/>
    <row r="4386" hidden="1"/>
    <row r="4387" hidden="1"/>
    <row r="4388" hidden="1"/>
    <row r="4389" hidden="1"/>
    <row r="4390" hidden="1"/>
    <row r="4391" hidden="1"/>
    <row r="4392" hidden="1"/>
    <row r="4393" hidden="1"/>
    <row r="4394" hidden="1"/>
    <row r="4395" hidden="1"/>
    <row r="4396" hidden="1"/>
    <row r="4397" hidden="1"/>
    <row r="4398" hidden="1"/>
    <row r="4399" hidden="1"/>
    <row r="4400" hidden="1"/>
    <row r="4401" hidden="1"/>
    <row r="4402" hidden="1"/>
    <row r="4403" hidden="1"/>
    <row r="4404" hidden="1"/>
    <row r="4405" hidden="1"/>
    <row r="4406" hidden="1"/>
    <row r="4407" hidden="1"/>
    <row r="4408" hidden="1"/>
    <row r="4409" hidden="1"/>
    <row r="4410" hidden="1"/>
    <row r="4411" hidden="1"/>
    <row r="4412" hidden="1"/>
    <row r="4413" hidden="1"/>
    <row r="4414" hidden="1"/>
    <row r="4415" hidden="1"/>
    <row r="4416" hidden="1"/>
    <row r="4417" hidden="1"/>
    <row r="4418" hidden="1"/>
    <row r="4419" hidden="1"/>
    <row r="4420" hidden="1"/>
    <row r="4421" hidden="1"/>
    <row r="4422" hidden="1"/>
    <row r="4423" hidden="1"/>
    <row r="4424" hidden="1"/>
    <row r="4425" hidden="1"/>
    <row r="4426" hidden="1"/>
    <row r="4427" hidden="1"/>
    <row r="4428" hidden="1"/>
    <row r="4429" hidden="1"/>
    <row r="4430" hidden="1"/>
    <row r="4431" hidden="1"/>
    <row r="4432" hidden="1"/>
    <row r="4433" hidden="1"/>
    <row r="4434" hidden="1"/>
    <row r="4435" hidden="1"/>
    <row r="4436" hidden="1"/>
    <row r="4437" hidden="1"/>
    <row r="4438" hidden="1"/>
    <row r="4439" hidden="1"/>
    <row r="4440" hidden="1"/>
    <row r="4441" hidden="1"/>
    <row r="4442" hidden="1"/>
    <row r="4443" hidden="1"/>
    <row r="4444" hidden="1"/>
    <row r="4445" hidden="1"/>
    <row r="4446" hidden="1"/>
    <row r="4447" hidden="1"/>
    <row r="4448" hidden="1"/>
    <row r="4449" hidden="1"/>
    <row r="4450" hidden="1"/>
    <row r="4451" hidden="1"/>
    <row r="4452" hidden="1"/>
    <row r="4453" hidden="1"/>
    <row r="4454" hidden="1"/>
    <row r="4455" hidden="1"/>
    <row r="4456" hidden="1"/>
    <row r="4457" hidden="1"/>
    <row r="4458" hidden="1"/>
    <row r="4459" hidden="1"/>
    <row r="4460" hidden="1"/>
    <row r="4461" hidden="1"/>
    <row r="4462" hidden="1"/>
    <row r="4463" hidden="1"/>
    <row r="4464" hidden="1"/>
    <row r="4465" hidden="1"/>
    <row r="4466" hidden="1"/>
    <row r="4467" hidden="1"/>
    <row r="4468" hidden="1"/>
    <row r="4469" hidden="1"/>
    <row r="4470" hidden="1"/>
    <row r="4471" hidden="1"/>
    <row r="4472" hidden="1"/>
    <row r="4473" hidden="1"/>
    <row r="4474" hidden="1"/>
    <row r="4475" hidden="1"/>
    <row r="4476" hidden="1"/>
    <row r="4477" hidden="1"/>
    <row r="4478" hidden="1"/>
    <row r="4479" hidden="1"/>
    <row r="4480" hidden="1"/>
    <row r="4481" hidden="1"/>
    <row r="4482" hidden="1"/>
    <row r="4483" hidden="1"/>
    <row r="4484" hidden="1"/>
    <row r="4485" hidden="1"/>
    <row r="4486" hidden="1"/>
    <row r="4487" hidden="1"/>
    <row r="4488" hidden="1"/>
    <row r="4489" hidden="1"/>
    <row r="4490" hidden="1"/>
    <row r="4491" hidden="1"/>
    <row r="4492" hidden="1"/>
    <row r="4493" hidden="1"/>
    <row r="4494" hidden="1"/>
    <row r="4495" hidden="1"/>
    <row r="4496" hidden="1"/>
    <row r="4497" hidden="1"/>
    <row r="4498" hidden="1"/>
    <row r="4499" hidden="1"/>
    <row r="4500" hidden="1"/>
    <row r="4501" hidden="1"/>
    <row r="4502" hidden="1"/>
    <row r="4503" hidden="1"/>
    <row r="4504" hidden="1"/>
    <row r="4505" hidden="1"/>
    <row r="4506" hidden="1"/>
    <row r="4507" hidden="1"/>
    <row r="4508" hidden="1"/>
    <row r="4509" hidden="1"/>
    <row r="4510" hidden="1"/>
    <row r="4511" hidden="1"/>
    <row r="4512" hidden="1"/>
    <row r="4513" hidden="1"/>
    <row r="4514" hidden="1"/>
    <row r="4515" hidden="1"/>
    <row r="4516" hidden="1"/>
    <row r="4517" hidden="1"/>
    <row r="4518" hidden="1"/>
    <row r="4519" hidden="1"/>
    <row r="4520" hidden="1"/>
    <row r="4521" hidden="1"/>
    <row r="4522" hidden="1"/>
    <row r="4523" hidden="1"/>
    <row r="4524" hidden="1"/>
    <row r="4525" hidden="1"/>
    <row r="4526" hidden="1"/>
    <row r="4527" hidden="1"/>
    <row r="4528" hidden="1"/>
    <row r="4529" hidden="1"/>
    <row r="4530" hidden="1"/>
    <row r="4531" hidden="1"/>
    <row r="4532" hidden="1"/>
    <row r="4533" hidden="1"/>
    <row r="4534" hidden="1"/>
    <row r="4535" hidden="1"/>
    <row r="4536" hidden="1"/>
    <row r="4537" hidden="1"/>
    <row r="4538" hidden="1"/>
    <row r="4539" hidden="1"/>
    <row r="4540" hidden="1"/>
    <row r="4541" hidden="1"/>
    <row r="4542" hidden="1"/>
    <row r="4543" hidden="1"/>
    <row r="4544" hidden="1"/>
    <row r="4545" hidden="1"/>
    <row r="4546" hidden="1"/>
    <row r="4547" hidden="1"/>
    <row r="4548" hidden="1"/>
    <row r="4549" hidden="1"/>
    <row r="4550" hidden="1"/>
    <row r="4551" hidden="1"/>
    <row r="4552" hidden="1"/>
    <row r="4553" hidden="1"/>
    <row r="4554" hidden="1"/>
    <row r="4555" hidden="1"/>
    <row r="4556" hidden="1"/>
    <row r="4557" hidden="1"/>
    <row r="4558" hidden="1"/>
    <row r="4559" hidden="1"/>
    <row r="4560" hidden="1"/>
    <row r="4561" hidden="1"/>
    <row r="4562" hidden="1"/>
    <row r="4563" hidden="1"/>
    <row r="4564" hidden="1"/>
    <row r="4565" hidden="1"/>
    <row r="4566" hidden="1"/>
    <row r="4567" hidden="1"/>
    <row r="4568" hidden="1"/>
    <row r="4569" hidden="1"/>
    <row r="4570" hidden="1"/>
    <row r="4571" hidden="1"/>
    <row r="4572" hidden="1"/>
    <row r="4573" hidden="1"/>
    <row r="4574" hidden="1"/>
    <row r="4575" hidden="1"/>
    <row r="4576" hidden="1"/>
    <row r="4577" hidden="1"/>
    <row r="4578" hidden="1"/>
    <row r="4579" hidden="1"/>
    <row r="4580" hidden="1"/>
    <row r="4581" hidden="1"/>
    <row r="4582" hidden="1"/>
    <row r="4583" hidden="1"/>
    <row r="4584" hidden="1"/>
    <row r="4585" hidden="1"/>
    <row r="4586" hidden="1"/>
    <row r="4587" hidden="1"/>
    <row r="4588" hidden="1"/>
    <row r="4589" hidden="1"/>
    <row r="4590" hidden="1"/>
    <row r="4591" hidden="1"/>
    <row r="4592" hidden="1"/>
    <row r="4593" hidden="1"/>
    <row r="4594" hidden="1"/>
    <row r="4595" hidden="1"/>
    <row r="4596" hidden="1"/>
    <row r="4597" hidden="1"/>
    <row r="4598" hidden="1"/>
    <row r="4599" hidden="1"/>
    <row r="4600" hidden="1"/>
    <row r="4601" hidden="1"/>
    <row r="4602" hidden="1"/>
    <row r="4603" hidden="1"/>
    <row r="4604" hidden="1"/>
    <row r="4605" hidden="1"/>
    <row r="4606" hidden="1"/>
    <row r="4607" hidden="1"/>
    <row r="4608" hidden="1"/>
    <row r="4609" hidden="1"/>
    <row r="4610" hidden="1"/>
    <row r="4611" hidden="1"/>
    <row r="4612" hidden="1"/>
    <row r="4613" hidden="1"/>
    <row r="4614" hidden="1"/>
    <row r="4615" hidden="1"/>
    <row r="4616" hidden="1"/>
    <row r="4617" hidden="1"/>
    <row r="4618" hidden="1"/>
    <row r="4619" hidden="1"/>
    <row r="4620" hidden="1"/>
    <row r="4621" hidden="1"/>
    <row r="4622" hidden="1"/>
    <row r="4623" hidden="1"/>
    <row r="4624" hidden="1"/>
    <row r="4625" hidden="1"/>
    <row r="4626" hidden="1"/>
    <row r="4627" hidden="1"/>
    <row r="4628" hidden="1"/>
    <row r="4629" hidden="1"/>
    <row r="4630" hidden="1"/>
    <row r="4631" hidden="1"/>
    <row r="4632" hidden="1"/>
    <row r="4633" hidden="1"/>
    <row r="4634" hidden="1"/>
    <row r="4635" hidden="1"/>
    <row r="4636" hidden="1"/>
    <row r="4637" hidden="1"/>
    <row r="4638" hidden="1"/>
    <row r="4639" hidden="1"/>
    <row r="4640" hidden="1"/>
    <row r="4641" hidden="1"/>
    <row r="4642" hidden="1"/>
    <row r="4643" hidden="1"/>
    <row r="4644" hidden="1"/>
    <row r="4645" hidden="1"/>
    <row r="4646" hidden="1"/>
    <row r="4647" hidden="1"/>
    <row r="4648" hidden="1"/>
    <row r="4649" hidden="1"/>
    <row r="4650" hidden="1"/>
    <row r="4651" hidden="1"/>
    <row r="4652" hidden="1"/>
    <row r="4653" hidden="1"/>
    <row r="4654" hidden="1"/>
    <row r="4655" hidden="1"/>
    <row r="4656" hidden="1"/>
    <row r="4657" hidden="1"/>
    <row r="4658" hidden="1"/>
    <row r="4659" hidden="1"/>
    <row r="4660" hidden="1"/>
    <row r="4661" hidden="1"/>
    <row r="4662" hidden="1"/>
    <row r="4663" hidden="1"/>
    <row r="4664" hidden="1"/>
    <row r="4665" hidden="1"/>
    <row r="4666" hidden="1"/>
    <row r="4667" hidden="1"/>
    <row r="4668" hidden="1"/>
    <row r="4669" hidden="1"/>
    <row r="4670" hidden="1"/>
    <row r="4671" hidden="1"/>
    <row r="4672" hidden="1"/>
    <row r="4673" hidden="1"/>
    <row r="4674" hidden="1"/>
    <row r="4675" hidden="1"/>
    <row r="4676" hidden="1"/>
    <row r="4677" hidden="1"/>
    <row r="4678" hidden="1"/>
    <row r="4679" hidden="1"/>
    <row r="4680" hidden="1"/>
    <row r="4681" hidden="1"/>
    <row r="4682" hidden="1"/>
    <row r="4683" hidden="1"/>
    <row r="4684" hidden="1"/>
    <row r="4685" hidden="1"/>
    <row r="4686" hidden="1"/>
    <row r="4687" hidden="1"/>
    <row r="4688" hidden="1"/>
    <row r="4689" hidden="1"/>
    <row r="4690" hidden="1"/>
    <row r="4691" hidden="1"/>
    <row r="4692" hidden="1"/>
    <row r="4693" hidden="1"/>
    <row r="4694" hidden="1"/>
    <row r="4695" hidden="1"/>
    <row r="4696" hidden="1"/>
    <row r="4697" hidden="1"/>
    <row r="4698" hidden="1"/>
    <row r="4699" hidden="1"/>
    <row r="4700" hidden="1"/>
    <row r="4701" hidden="1"/>
    <row r="4702" hidden="1"/>
    <row r="4703" hidden="1"/>
    <row r="4704" hidden="1"/>
    <row r="4705" hidden="1"/>
    <row r="4706" hidden="1"/>
    <row r="4707" hidden="1"/>
    <row r="4708" hidden="1"/>
    <row r="4709" hidden="1"/>
    <row r="4710" hidden="1"/>
    <row r="4711" hidden="1"/>
    <row r="4712" hidden="1"/>
    <row r="4713" hidden="1"/>
    <row r="4714" hidden="1"/>
    <row r="4715" hidden="1"/>
    <row r="4716" hidden="1"/>
    <row r="4717" hidden="1"/>
    <row r="4718" hidden="1"/>
    <row r="4719" hidden="1"/>
    <row r="4720" hidden="1"/>
    <row r="4721" hidden="1"/>
    <row r="4722" hidden="1"/>
    <row r="4723" hidden="1"/>
    <row r="4724" hidden="1"/>
    <row r="4725" hidden="1"/>
    <row r="4726" hidden="1"/>
    <row r="4727" hidden="1"/>
    <row r="4728" hidden="1"/>
    <row r="4729" hidden="1"/>
    <row r="4730" hidden="1"/>
    <row r="4731" hidden="1"/>
    <row r="4732" hidden="1"/>
    <row r="4733" hidden="1"/>
    <row r="4734" hidden="1"/>
    <row r="4735" hidden="1"/>
    <row r="4736" hidden="1"/>
    <row r="4737" hidden="1"/>
    <row r="4738" hidden="1"/>
    <row r="4739" hidden="1"/>
    <row r="4740" hidden="1"/>
    <row r="4741" hidden="1"/>
    <row r="4742" hidden="1"/>
    <row r="4743" hidden="1"/>
    <row r="4744" hidden="1"/>
    <row r="4745" hidden="1"/>
    <row r="4746" hidden="1"/>
    <row r="4747" hidden="1"/>
    <row r="4748" hidden="1"/>
    <row r="4749" hidden="1"/>
    <row r="4750" hidden="1"/>
    <row r="4751" hidden="1"/>
    <row r="4752" hidden="1"/>
    <row r="4753" hidden="1"/>
    <row r="4754" hidden="1"/>
    <row r="4755" hidden="1"/>
    <row r="4756" hidden="1"/>
    <row r="4757" hidden="1"/>
    <row r="4758" hidden="1"/>
    <row r="4759" hidden="1"/>
    <row r="4760" hidden="1"/>
    <row r="4761" hidden="1"/>
    <row r="4762" hidden="1"/>
    <row r="4763" hidden="1"/>
    <row r="4764" hidden="1"/>
    <row r="4765" hidden="1"/>
    <row r="4766" hidden="1"/>
    <row r="4767" hidden="1"/>
    <row r="4768" hidden="1"/>
    <row r="4769" hidden="1"/>
    <row r="4770" hidden="1"/>
    <row r="4771" hidden="1"/>
    <row r="4772" hidden="1"/>
    <row r="4773" hidden="1"/>
    <row r="4774" hidden="1"/>
    <row r="4775" hidden="1"/>
    <row r="4776" hidden="1"/>
    <row r="4777" hidden="1"/>
    <row r="4778" hidden="1"/>
    <row r="4779" hidden="1"/>
    <row r="4780" hidden="1"/>
    <row r="4781" hidden="1"/>
    <row r="4782" hidden="1"/>
    <row r="4783" hidden="1"/>
    <row r="4784" hidden="1"/>
    <row r="4785" hidden="1"/>
    <row r="4786" hidden="1"/>
    <row r="4787" hidden="1"/>
    <row r="4788" hidden="1"/>
    <row r="4789" hidden="1"/>
    <row r="4790" hidden="1"/>
    <row r="4791" hidden="1"/>
    <row r="4792" hidden="1"/>
    <row r="4793" hidden="1"/>
    <row r="4794" hidden="1"/>
    <row r="4795" hidden="1"/>
    <row r="4796" hidden="1"/>
    <row r="4797" hidden="1"/>
    <row r="4798" hidden="1"/>
    <row r="4799" hidden="1"/>
    <row r="4800" hidden="1"/>
    <row r="4801" hidden="1"/>
    <row r="4802" hidden="1"/>
    <row r="4803" hidden="1"/>
    <row r="4804" hidden="1"/>
    <row r="4805" hidden="1"/>
    <row r="4806" hidden="1"/>
    <row r="4807" hidden="1"/>
    <row r="4808" hidden="1"/>
    <row r="4809" hidden="1"/>
    <row r="4810" hidden="1"/>
    <row r="4811" hidden="1"/>
    <row r="4812" hidden="1"/>
    <row r="4813" hidden="1"/>
    <row r="4814" hidden="1"/>
    <row r="4815" hidden="1"/>
    <row r="4816" hidden="1"/>
    <row r="4817" hidden="1"/>
    <row r="4818" hidden="1"/>
    <row r="4819" hidden="1"/>
    <row r="4820" hidden="1"/>
    <row r="4821" hidden="1"/>
    <row r="4822" hidden="1"/>
    <row r="4823" hidden="1"/>
    <row r="4824" hidden="1"/>
    <row r="4825" hidden="1"/>
    <row r="4826" hidden="1"/>
    <row r="4827" hidden="1"/>
    <row r="4828" hidden="1"/>
    <row r="4829" hidden="1"/>
    <row r="4830" hidden="1"/>
    <row r="4831" hidden="1"/>
    <row r="4832" hidden="1"/>
    <row r="4833" hidden="1"/>
    <row r="4834" hidden="1"/>
    <row r="4835" hidden="1"/>
    <row r="4836" hidden="1"/>
    <row r="4837" hidden="1"/>
    <row r="4838" hidden="1"/>
    <row r="4839" hidden="1"/>
    <row r="4840" hidden="1"/>
    <row r="4841" hidden="1"/>
    <row r="4842" hidden="1"/>
    <row r="4843" hidden="1"/>
    <row r="4844" hidden="1"/>
    <row r="4845" hidden="1"/>
    <row r="4846" hidden="1"/>
    <row r="4847" hidden="1"/>
    <row r="4848" hidden="1"/>
    <row r="4849" hidden="1"/>
    <row r="4850" hidden="1"/>
    <row r="4851" hidden="1"/>
    <row r="4852" hidden="1"/>
    <row r="4853" hidden="1"/>
    <row r="4854" hidden="1"/>
    <row r="4855" hidden="1"/>
    <row r="4856" hidden="1"/>
    <row r="4857" hidden="1"/>
    <row r="4858" hidden="1"/>
    <row r="4859" hidden="1"/>
    <row r="4860" hidden="1"/>
    <row r="4861" hidden="1"/>
    <row r="4862" hidden="1"/>
    <row r="4863" hidden="1"/>
    <row r="4864" hidden="1"/>
    <row r="4865" hidden="1"/>
    <row r="4866" hidden="1"/>
    <row r="4867" hidden="1"/>
    <row r="4868" hidden="1"/>
    <row r="4869" hidden="1"/>
    <row r="4870" hidden="1"/>
    <row r="4871" hidden="1"/>
    <row r="4872" hidden="1"/>
    <row r="4873" hidden="1"/>
    <row r="4874" hidden="1"/>
    <row r="4875" hidden="1"/>
    <row r="4876" hidden="1"/>
    <row r="4877" hidden="1"/>
    <row r="4878" hidden="1"/>
    <row r="4879" hidden="1"/>
    <row r="4880" hidden="1"/>
    <row r="4881" hidden="1"/>
    <row r="4882" hidden="1"/>
    <row r="4883" hidden="1"/>
    <row r="4884" hidden="1"/>
    <row r="4885" hidden="1"/>
    <row r="4886" hidden="1"/>
    <row r="4887" hidden="1"/>
    <row r="4888" hidden="1"/>
    <row r="4889" hidden="1"/>
    <row r="4890" hidden="1"/>
    <row r="4891" hidden="1"/>
    <row r="4892" hidden="1"/>
    <row r="4893" hidden="1"/>
    <row r="4894" hidden="1"/>
    <row r="4895" hidden="1"/>
    <row r="4896" hidden="1"/>
    <row r="4897" hidden="1"/>
    <row r="4898" hidden="1"/>
    <row r="4899" hidden="1"/>
    <row r="4900" hidden="1"/>
    <row r="4901" hidden="1"/>
    <row r="4902" hidden="1"/>
    <row r="4903" hidden="1"/>
    <row r="4904" hidden="1"/>
    <row r="4905" hidden="1"/>
    <row r="4906" hidden="1"/>
    <row r="4907" hidden="1"/>
    <row r="4908" hidden="1"/>
    <row r="4909" hidden="1"/>
    <row r="4910" hidden="1"/>
    <row r="4911" hidden="1"/>
    <row r="4912" hidden="1"/>
    <row r="4913" hidden="1"/>
    <row r="4914" hidden="1"/>
    <row r="4915" hidden="1"/>
    <row r="4916" hidden="1"/>
    <row r="4917" hidden="1"/>
    <row r="4918" hidden="1"/>
    <row r="4919" hidden="1"/>
    <row r="4920" hidden="1"/>
    <row r="4921" hidden="1"/>
    <row r="4922" hidden="1"/>
    <row r="4923" hidden="1"/>
    <row r="4924" hidden="1"/>
    <row r="4925" hidden="1"/>
    <row r="4926" hidden="1"/>
    <row r="4927" hidden="1"/>
    <row r="4928" hidden="1"/>
    <row r="4929" hidden="1"/>
    <row r="4930" hidden="1"/>
    <row r="4931" hidden="1"/>
    <row r="4932" hidden="1"/>
    <row r="4933" hidden="1"/>
    <row r="4934" hidden="1"/>
    <row r="4935" hidden="1"/>
    <row r="4936" hidden="1"/>
    <row r="4937" hidden="1"/>
    <row r="4938" hidden="1"/>
    <row r="4939" hidden="1"/>
    <row r="4940" hidden="1"/>
    <row r="4941" hidden="1"/>
    <row r="4942" hidden="1"/>
    <row r="4943" hidden="1"/>
    <row r="4944" hidden="1"/>
    <row r="4945" hidden="1"/>
    <row r="4946" hidden="1"/>
    <row r="4947" hidden="1"/>
    <row r="4948" hidden="1"/>
    <row r="4949" hidden="1"/>
    <row r="4950" hidden="1"/>
    <row r="4951" hidden="1"/>
    <row r="4952" hidden="1"/>
    <row r="4953" hidden="1"/>
    <row r="4954" hidden="1"/>
    <row r="4955" hidden="1"/>
    <row r="4956" hidden="1"/>
    <row r="4957" hidden="1"/>
    <row r="4958" hidden="1"/>
    <row r="4959" hidden="1"/>
    <row r="4960" hidden="1"/>
    <row r="4961" hidden="1"/>
    <row r="4962" hidden="1"/>
    <row r="4963" hidden="1"/>
    <row r="4964" hidden="1"/>
    <row r="4965" hidden="1"/>
    <row r="4966" hidden="1"/>
    <row r="4967" hidden="1"/>
    <row r="4968" hidden="1"/>
    <row r="4969" hidden="1"/>
    <row r="4970" hidden="1"/>
    <row r="4971" hidden="1"/>
    <row r="4972" hidden="1"/>
    <row r="4973" hidden="1"/>
    <row r="4974" hidden="1"/>
    <row r="4975" hidden="1"/>
    <row r="4976" hidden="1"/>
    <row r="4977" hidden="1"/>
    <row r="4978" hidden="1"/>
    <row r="4979" hidden="1"/>
    <row r="4980" hidden="1"/>
    <row r="4981" hidden="1"/>
    <row r="4982" hidden="1"/>
    <row r="4983" hidden="1"/>
    <row r="4984" hidden="1"/>
    <row r="4985" hidden="1"/>
    <row r="4986" hidden="1"/>
    <row r="4987" hidden="1"/>
    <row r="4988" hidden="1"/>
    <row r="4989" hidden="1"/>
    <row r="4990" hidden="1"/>
    <row r="4991" hidden="1"/>
    <row r="4992" hidden="1"/>
    <row r="4993" hidden="1"/>
    <row r="4994" hidden="1"/>
    <row r="4995" hidden="1"/>
    <row r="4996" hidden="1"/>
    <row r="4997" hidden="1"/>
    <row r="4998" hidden="1"/>
    <row r="4999" hidden="1"/>
    <row r="5000" hidden="1"/>
    <row r="5001" hidden="1"/>
    <row r="5002" hidden="1"/>
    <row r="5003" hidden="1"/>
    <row r="5004" hidden="1"/>
    <row r="5005" hidden="1"/>
    <row r="5006" hidden="1"/>
    <row r="5007" hidden="1"/>
    <row r="5008" hidden="1"/>
    <row r="5009" hidden="1"/>
    <row r="5010" hidden="1"/>
    <row r="5011" hidden="1"/>
    <row r="5012" hidden="1"/>
    <row r="5013" hidden="1"/>
    <row r="5014" hidden="1"/>
    <row r="5015" hidden="1"/>
    <row r="5016" hidden="1"/>
    <row r="5017" hidden="1"/>
    <row r="5018" hidden="1"/>
    <row r="5019" hidden="1"/>
    <row r="5020" hidden="1"/>
    <row r="5021" hidden="1"/>
    <row r="5022" hidden="1"/>
    <row r="5023" hidden="1"/>
    <row r="5024" hidden="1"/>
    <row r="5025" hidden="1"/>
    <row r="5026" hidden="1"/>
    <row r="5027" hidden="1"/>
    <row r="5028" hidden="1"/>
    <row r="5029" hidden="1"/>
    <row r="5030" hidden="1"/>
    <row r="5031" hidden="1"/>
    <row r="5032" hidden="1"/>
    <row r="5033" hidden="1"/>
    <row r="5034" hidden="1"/>
    <row r="5035" hidden="1"/>
    <row r="5036" hidden="1"/>
    <row r="5037" hidden="1"/>
    <row r="5038" hidden="1"/>
    <row r="5039" hidden="1"/>
    <row r="5040" hidden="1"/>
    <row r="5041" hidden="1"/>
    <row r="5042" hidden="1"/>
    <row r="5043" hidden="1"/>
    <row r="5044" hidden="1"/>
    <row r="5045" hidden="1"/>
    <row r="5046" hidden="1"/>
    <row r="5047" hidden="1"/>
    <row r="5048" hidden="1"/>
    <row r="5049" hidden="1"/>
    <row r="5050" hidden="1"/>
    <row r="5051" hidden="1"/>
    <row r="5052" hidden="1"/>
    <row r="5053" hidden="1"/>
    <row r="5054" hidden="1"/>
    <row r="5055" hidden="1"/>
    <row r="5056" hidden="1"/>
    <row r="5057" hidden="1"/>
    <row r="5058" hidden="1"/>
    <row r="5059" hidden="1"/>
    <row r="5060" hidden="1"/>
    <row r="5061" hidden="1"/>
    <row r="5062" hidden="1"/>
    <row r="5063" hidden="1"/>
    <row r="5064" hidden="1"/>
    <row r="5065" hidden="1"/>
    <row r="5066" hidden="1"/>
    <row r="5067" hidden="1"/>
    <row r="5068" hidden="1"/>
    <row r="5069" hidden="1"/>
    <row r="5070" hidden="1"/>
    <row r="5071" hidden="1"/>
    <row r="5072" hidden="1"/>
    <row r="5073" hidden="1"/>
    <row r="5074" hidden="1"/>
    <row r="5075" hidden="1"/>
    <row r="5076" hidden="1"/>
    <row r="5077" hidden="1"/>
    <row r="5078" hidden="1"/>
    <row r="5079" hidden="1"/>
    <row r="5080" hidden="1"/>
    <row r="5081" hidden="1"/>
    <row r="5082" hidden="1"/>
    <row r="5083" hidden="1"/>
    <row r="5084" hidden="1"/>
    <row r="5085" hidden="1"/>
    <row r="5086" hidden="1"/>
    <row r="5087" hidden="1"/>
    <row r="5088" hidden="1"/>
    <row r="5089" hidden="1"/>
    <row r="5090" hidden="1"/>
    <row r="5091" hidden="1"/>
    <row r="5092" hidden="1"/>
    <row r="5093" hidden="1"/>
    <row r="5094" hidden="1"/>
    <row r="5095" hidden="1"/>
    <row r="5096" hidden="1"/>
    <row r="5097" hidden="1"/>
    <row r="5098" hidden="1"/>
    <row r="5099" hidden="1"/>
    <row r="5100" hidden="1"/>
    <row r="5101" hidden="1"/>
    <row r="5102" hidden="1"/>
    <row r="5103" hidden="1"/>
    <row r="5104" hidden="1"/>
    <row r="5105" hidden="1"/>
    <row r="5106" hidden="1"/>
    <row r="5107" hidden="1"/>
    <row r="5108" hidden="1"/>
    <row r="5109" hidden="1"/>
    <row r="5110" hidden="1"/>
    <row r="5111" hidden="1"/>
    <row r="5112" hidden="1"/>
    <row r="5113" hidden="1"/>
    <row r="5114" hidden="1"/>
    <row r="5115" hidden="1"/>
    <row r="5116" hidden="1"/>
    <row r="5117" hidden="1"/>
    <row r="5118" hidden="1"/>
    <row r="5119" hidden="1"/>
    <row r="5120" hidden="1"/>
    <row r="5121" hidden="1"/>
    <row r="5122" hidden="1"/>
    <row r="5123" hidden="1"/>
    <row r="5124" hidden="1"/>
    <row r="5125" hidden="1"/>
    <row r="5126" hidden="1"/>
    <row r="5127" hidden="1"/>
    <row r="5128" hidden="1"/>
    <row r="5129" hidden="1"/>
    <row r="5130" hidden="1"/>
    <row r="5131" hidden="1"/>
    <row r="5132" hidden="1"/>
    <row r="5133" hidden="1"/>
    <row r="5134" hidden="1"/>
    <row r="5135" hidden="1"/>
    <row r="5136" hidden="1"/>
    <row r="5137" hidden="1"/>
    <row r="5138" hidden="1"/>
    <row r="5139" hidden="1"/>
    <row r="5140" hidden="1"/>
    <row r="5141" hidden="1"/>
    <row r="5142" hidden="1"/>
    <row r="5143" hidden="1"/>
    <row r="5144" hidden="1"/>
    <row r="5145" hidden="1"/>
    <row r="5146" hidden="1"/>
    <row r="5147" hidden="1"/>
    <row r="5148" hidden="1"/>
    <row r="5149" hidden="1"/>
    <row r="5150" hidden="1"/>
    <row r="5151" hidden="1"/>
    <row r="5152" hidden="1"/>
    <row r="5153" hidden="1"/>
    <row r="5154" hidden="1"/>
    <row r="5155" hidden="1"/>
    <row r="5156" hidden="1"/>
    <row r="5157" hidden="1"/>
    <row r="5158" hidden="1"/>
    <row r="5159" hidden="1"/>
    <row r="5160" hidden="1"/>
    <row r="5161" hidden="1"/>
    <row r="5162" hidden="1"/>
    <row r="5163" hidden="1"/>
    <row r="5164" hidden="1"/>
    <row r="5165" hidden="1"/>
    <row r="5166" hidden="1"/>
    <row r="5167" hidden="1"/>
    <row r="5168" hidden="1"/>
    <row r="5169" hidden="1"/>
    <row r="5170" hidden="1"/>
    <row r="5171" hidden="1"/>
    <row r="5172" hidden="1"/>
    <row r="5173" hidden="1"/>
    <row r="5174" hidden="1"/>
    <row r="5175" hidden="1"/>
    <row r="5176" hidden="1"/>
    <row r="5177" hidden="1"/>
    <row r="5178" hidden="1"/>
    <row r="5179" hidden="1"/>
    <row r="5180" hidden="1"/>
    <row r="5181" hidden="1"/>
    <row r="5182" hidden="1"/>
    <row r="5183" hidden="1"/>
    <row r="5184" hidden="1"/>
    <row r="5185" hidden="1"/>
    <row r="5186" hidden="1"/>
    <row r="5187" hidden="1"/>
    <row r="5188" hidden="1"/>
    <row r="5189" hidden="1"/>
    <row r="5190" hidden="1"/>
    <row r="5191" hidden="1"/>
    <row r="5192" hidden="1"/>
    <row r="5193" hidden="1"/>
    <row r="5194" hidden="1"/>
    <row r="5195" hidden="1"/>
    <row r="5196" hidden="1"/>
    <row r="5197" hidden="1"/>
    <row r="5198" hidden="1"/>
    <row r="5199" hidden="1"/>
    <row r="5200" hidden="1"/>
    <row r="5201" hidden="1"/>
    <row r="5202" hidden="1"/>
    <row r="5203" hidden="1"/>
    <row r="5204" hidden="1"/>
    <row r="5205" hidden="1"/>
    <row r="5206" hidden="1"/>
    <row r="5207" hidden="1"/>
    <row r="5208" hidden="1"/>
    <row r="5209" hidden="1"/>
    <row r="5210" hidden="1"/>
    <row r="5211" hidden="1"/>
    <row r="5212" hidden="1"/>
    <row r="5213" hidden="1"/>
    <row r="5214" hidden="1"/>
    <row r="5215" hidden="1"/>
    <row r="5216" hidden="1"/>
    <row r="5217" hidden="1"/>
    <row r="5218" hidden="1"/>
    <row r="5219" hidden="1"/>
    <row r="5220" hidden="1"/>
    <row r="5221" hidden="1"/>
    <row r="5222" hidden="1"/>
    <row r="5223" hidden="1"/>
    <row r="5224" hidden="1"/>
    <row r="5225" hidden="1"/>
    <row r="5226" hidden="1"/>
    <row r="5227" hidden="1"/>
    <row r="5228" hidden="1"/>
    <row r="5229" hidden="1"/>
    <row r="5230" hidden="1"/>
    <row r="5231" hidden="1"/>
    <row r="5232" hidden="1"/>
    <row r="5233" hidden="1"/>
    <row r="5234" hidden="1"/>
    <row r="5235" hidden="1"/>
    <row r="5236" hidden="1"/>
    <row r="5237" hidden="1"/>
    <row r="5238" hidden="1"/>
    <row r="5239" hidden="1"/>
    <row r="5240" hidden="1"/>
    <row r="5241" hidden="1"/>
    <row r="5242" hidden="1"/>
    <row r="5243" hidden="1"/>
    <row r="5244" hidden="1"/>
    <row r="5245" hidden="1"/>
    <row r="5246" hidden="1"/>
    <row r="5247" hidden="1"/>
    <row r="5248" hidden="1"/>
    <row r="5249" hidden="1"/>
    <row r="5250" hidden="1"/>
    <row r="5251" hidden="1"/>
    <row r="5252" hidden="1"/>
    <row r="5253" hidden="1"/>
    <row r="5254" hidden="1"/>
    <row r="5255" hidden="1"/>
    <row r="5256" hidden="1"/>
    <row r="5257" hidden="1"/>
    <row r="5258" hidden="1"/>
    <row r="5259" hidden="1"/>
    <row r="5260" hidden="1"/>
    <row r="5261" hidden="1"/>
    <row r="5262" hidden="1"/>
    <row r="5263" hidden="1"/>
    <row r="5264" hidden="1"/>
    <row r="5265" hidden="1"/>
    <row r="5266" hidden="1"/>
    <row r="5267" hidden="1"/>
    <row r="5268" hidden="1"/>
    <row r="5269" hidden="1"/>
    <row r="5270" hidden="1"/>
    <row r="5271" hidden="1"/>
    <row r="5272" hidden="1"/>
    <row r="5273" hidden="1"/>
    <row r="5274" hidden="1"/>
    <row r="5275" hidden="1"/>
    <row r="5276" hidden="1"/>
    <row r="5277" hidden="1"/>
    <row r="5278" hidden="1"/>
    <row r="5279" hidden="1"/>
    <row r="5280" hidden="1"/>
    <row r="5281" hidden="1"/>
    <row r="5282" hidden="1"/>
    <row r="5283" hidden="1"/>
    <row r="5284" hidden="1"/>
    <row r="5285" hidden="1"/>
    <row r="5286" hidden="1"/>
    <row r="5287" hidden="1"/>
    <row r="5288" hidden="1"/>
    <row r="5289" hidden="1"/>
    <row r="5290" hidden="1"/>
    <row r="5291" hidden="1"/>
    <row r="5292" hidden="1"/>
    <row r="5293" hidden="1"/>
    <row r="5294" hidden="1"/>
    <row r="5295" hidden="1"/>
    <row r="5296" hidden="1"/>
    <row r="5297" hidden="1"/>
    <row r="5298" hidden="1"/>
    <row r="5299" hidden="1"/>
    <row r="5300" hidden="1"/>
    <row r="5301" hidden="1"/>
    <row r="5302" hidden="1"/>
    <row r="5303" hidden="1"/>
    <row r="5304" hidden="1"/>
    <row r="5305" hidden="1"/>
    <row r="5306" hidden="1"/>
    <row r="5307" hidden="1"/>
    <row r="5308" hidden="1"/>
    <row r="5309" hidden="1"/>
    <row r="5310" hidden="1"/>
    <row r="5311" hidden="1"/>
    <row r="5312" hidden="1"/>
    <row r="5313" hidden="1"/>
    <row r="5314" hidden="1"/>
    <row r="5315" hidden="1"/>
    <row r="5316" hidden="1"/>
    <row r="5317" hidden="1"/>
    <row r="5318" hidden="1"/>
    <row r="5319" hidden="1"/>
    <row r="5320" hidden="1"/>
    <row r="5321" hidden="1"/>
    <row r="5322" hidden="1"/>
    <row r="5323" hidden="1"/>
    <row r="5324" hidden="1"/>
    <row r="5325" hidden="1"/>
    <row r="5326" hidden="1"/>
    <row r="5327" hidden="1"/>
    <row r="5328" hidden="1"/>
    <row r="5329" hidden="1"/>
    <row r="5330" hidden="1"/>
    <row r="5331" hidden="1"/>
    <row r="5332" hidden="1"/>
    <row r="5333" hidden="1"/>
    <row r="5334" hidden="1"/>
    <row r="5335" hidden="1"/>
    <row r="5336" hidden="1"/>
    <row r="5337" hidden="1"/>
    <row r="5338" hidden="1"/>
    <row r="5339" hidden="1"/>
    <row r="5340" hidden="1"/>
    <row r="5341" hidden="1"/>
    <row r="5342" hidden="1"/>
    <row r="5343" hidden="1"/>
    <row r="5344" hidden="1"/>
    <row r="5345" hidden="1"/>
    <row r="5346" hidden="1"/>
    <row r="5347" hidden="1"/>
    <row r="5348" hidden="1"/>
    <row r="5349" hidden="1"/>
    <row r="5350" hidden="1"/>
    <row r="5351" hidden="1"/>
    <row r="5352" hidden="1"/>
    <row r="5353" hidden="1"/>
    <row r="5354" hidden="1"/>
    <row r="5355" hidden="1"/>
    <row r="5356" hidden="1"/>
    <row r="5357" hidden="1"/>
    <row r="5358" hidden="1"/>
    <row r="5359" hidden="1"/>
    <row r="5360" hidden="1"/>
    <row r="5361" hidden="1"/>
    <row r="5362" hidden="1"/>
    <row r="5363" hidden="1"/>
    <row r="5364" hidden="1"/>
    <row r="5365" hidden="1"/>
    <row r="5366" hidden="1"/>
    <row r="5367" hidden="1"/>
    <row r="5368" hidden="1"/>
    <row r="5369" hidden="1"/>
    <row r="5370" hidden="1"/>
    <row r="5371" hidden="1"/>
    <row r="5372" hidden="1"/>
    <row r="5373" hidden="1"/>
    <row r="5374" hidden="1"/>
    <row r="5375" hidden="1"/>
    <row r="5376" hidden="1"/>
    <row r="5377" hidden="1"/>
    <row r="5378" hidden="1"/>
    <row r="5379" hidden="1"/>
    <row r="5380" hidden="1"/>
    <row r="5381" hidden="1"/>
    <row r="5382" hidden="1"/>
    <row r="5383" hidden="1"/>
    <row r="5384" hidden="1"/>
    <row r="5385" hidden="1"/>
    <row r="5386" hidden="1"/>
    <row r="5387" hidden="1"/>
    <row r="5388" hidden="1"/>
    <row r="5389" hidden="1"/>
    <row r="5390" hidden="1"/>
    <row r="5391" hidden="1"/>
    <row r="5392" hidden="1"/>
    <row r="5393" hidden="1"/>
    <row r="5394" hidden="1"/>
    <row r="5395" hidden="1"/>
    <row r="5396" hidden="1"/>
    <row r="5397" hidden="1"/>
    <row r="5398" hidden="1"/>
    <row r="5399" hidden="1"/>
    <row r="5400" hidden="1"/>
    <row r="5401" hidden="1"/>
    <row r="5402" hidden="1"/>
    <row r="5403" hidden="1"/>
    <row r="5404" hidden="1"/>
    <row r="5405" hidden="1"/>
    <row r="5406" hidden="1"/>
    <row r="5407" hidden="1"/>
    <row r="5408" hidden="1"/>
    <row r="5409" hidden="1"/>
    <row r="5410" hidden="1"/>
    <row r="5411" hidden="1"/>
    <row r="5412" hidden="1"/>
    <row r="5413" hidden="1"/>
    <row r="5414" hidden="1"/>
    <row r="5415" hidden="1"/>
    <row r="5416" hidden="1"/>
    <row r="5417" hidden="1"/>
    <row r="5418" hidden="1"/>
    <row r="5419" hidden="1"/>
    <row r="5420" hidden="1"/>
    <row r="5421" hidden="1"/>
    <row r="5422" hidden="1"/>
    <row r="5423" hidden="1"/>
    <row r="5424" hidden="1"/>
    <row r="5425" hidden="1"/>
    <row r="5426" hidden="1"/>
    <row r="5427" hidden="1"/>
    <row r="5428" hidden="1"/>
    <row r="5429" hidden="1"/>
    <row r="5430" hidden="1"/>
    <row r="5431" hidden="1"/>
    <row r="5432" hidden="1"/>
    <row r="5433" hidden="1"/>
    <row r="5434" hidden="1"/>
    <row r="5435" hidden="1"/>
    <row r="5436" hidden="1"/>
    <row r="5437" hidden="1"/>
    <row r="5438" hidden="1"/>
    <row r="5439" hidden="1"/>
    <row r="5440" hidden="1"/>
    <row r="5441" hidden="1"/>
    <row r="5442" hidden="1"/>
    <row r="5443" hidden="1"/>
    <row r="5444" hidden="1"/>
    <row r="5445" hidden="1"/>
    <row r="5446" hidden="1"/>
    <row r="5447" hidden="1"/>
    <row r="5448" hidden="1"/>
    <row r="5449" hidden="1"/>
    <row r="5450" hidden="1"/>
    <row r="5451" hidden="1"/>
    <row r="5452" hidden="1"/>
    <row r="5453" hidden="1"/>
    <row r="5454" hidden="1"/>
    <row r="5455" hidden="1"/>
    <row r="5456" hidden="1"/>
    <row r="5457" hidden="1"/>
    <row r="5458" hidden="1"/>
    <row r="5459" hidden="1"/>
    <row r="5460" hidden="1"/>
    <row r="5461" hidden="1"/>
    <row r="5462" hidden="1"/>
    <row r="5463" hidden="1"/>
    <row r="5464" hidden="1"/>
    <row r="5465" hidden="1"/>
    <row r="5466" hidden="1"/>
    <row r="5467" hidden="1"/>
    <row r="5468" hidden="1"/>
    <row r="5469" hidden="1"/>
    <row r="5470" hidden="1"/>
    <row r="5471" hidden="1"/>
    <row r="5472" hidden="1"/>
    <row r="5473" hidden="1"/>
    <row r="5474" hidden="1"/>
    <row r="5475" hidden="1"/>
    <row r="5476" hidden="1"/>
    <row r="5477" hidden="1"/>
    <row r="5478" hidden="1"/>
    <row r="5479" hidden="1"/>
    <row r="5480" hidden="1"/>
    <row r="5481" hidden="1"/>
    <row r="5482" hidden="1"/>
    <row r="5483" hidden="1"/>
    <row r="5484" hidden="1"/>
    <row r="5485" hidden="1"/>
    <row r="5486" hidden="1"/>
    <row r="5487" hidden="1"/>
    <row r="5488" hidden="1"/>
    <row r="5489" hidden="1"/>
    <row r="5490" hidden="1"/>
    <row r="5491" hidden="1"/>
    <row r="5492" hidden="1"/>
    <row r="5493" hidden="1"/>
    <row r="5494" hidden="1"/>
    <row r="5495" hidden="1"/>
    <row r="5496" hidden="1"/>
    <row r="5497" hidden="1"/>
    <row r="5498" hidden="1"/>
    <row r="5499" hidden="1"/>
    <row r="5500" hidden="1"/>
    <row r="5501" hidden="1"/>
    <row r="5502" hidden="1"/>
    <row r="5503" hidden="1"/>
    <row r="5504" hidden="1"/>
    <row r="5505" hidden="1"/>
    <row r="5506" hidden="1"/>
    <row r="5507" hidden="1"/>
    <row r="5508" hidden="1"/>
    <row r="5509" hidden="1"/>
    <row r="5510" hidden="1"/>
    <row r="5511" hidden="1"/>
    <row r="5512" hidden="1"/>
    <row r="5513" hidden="1"/>
    <row r="5514" hidden="1"/>
    <row r="5515" hidden="1"/>
    <row r="5516" hidden="1"/>
    <row r="5517" hidden="1"/>
    <row r="5518" hidden="1"/>
    <row r="5519" hidden="1"/>
    <row r="5520" hidden="1"/>
    <row r="5521" hidden="1"/>
    <row r="5522" hidden="1"/>
    <row r="5523" hidden="1"/>
    <row r="5524" hidden="1"/>
    <row r="5525" hidden="1"/>
    <row r="5526" hidden="1"/>
    <row r="5527" hidden="1"/>
    <row r="5528" hidden="1"/>
    <row r="5529" hidden="1"/>
    <row r="5530" hidden="1"/>
    <row r="5531" hidden="1"/>
    <row r="5532" hidden="1"/>
    <row r="5533" hidden="1"/>
    <row r="5534" hidden="1"/>
    <row r="5535" hidden="1"/>
    <row r="5536" hidden="1"/>
    <row r="5537" hidden="1"/>
    <row r="5538" hidden="1"/>
    <row r="5539" hidden="1"/>
    <row r="5540" hidden="1"/>
    <row r="5541" hidden="1"/>
    <row r="5542" hidden="1"/>
    <row r="5543" hidden="1"/>
    <row r="5544" hidden="1"/>
    <row r="5545" hidden="1"/>
    <row r="5546" hidden="1"/>
    <row r="5547" hidden="1"/>
    <row r="5548" hidden="1"/>
    <row r="5549" hidden="1"/>
    <row r="5550" hidden="1"/>
    <row r="5551" hidden="1"/>
    <row r="5552" hidden="1"/>
    <row r="5553" hidden="1"/>
    <row r="5554" hidden="1"/>
    <row r="5555" hidden="1"/>
    <row r="5556" hidden="1"/>
    <row r="5557" hidden="1"/>
    <row r="5558" hidden="1"/>
    <row r="5559" hidden="1"/>
    <row r="5560" hidden="1"/>
    <row r="5561" hidden="1"/>
    <row r="5562" hidden="1"/>
    <row r="5563" hidden="1"/>
    <row r="5564" hidden="1"/>
    <row r="5565" hidden="1"/>
    <row r="5566" hidden="1"/>
    <row r="5567" hidden="1"/>
    <row r="5568" hidden="1"/>
    <row r="5569" hidden="1"/>
    <row r="5570" hidden="1"/>
    <row r="5571" hidden="1"/>
    <row r="5572" hidden="1"/>
    <row r="5573" hidden="1"/>
    <row r="5574" hidden="1"/>
    <row r="5575" hidden="1"/>
    <row r="5576" hidden="1"/>
    <row r="5577" hidden="1"/>
    <row r="5578" hidden="1"/>
    <row r="5579" hidden="1"/>
    <row r="5580" hidden="1"/>
    <row r="5581" hidden="1"/>
    <row r="5582" hidden="1"/>
    <row r="5583" hidden="1"/>
    <row r="5584" hidden="1"/>
    <row r="5585" hidden="1"/>
    <row r="5586" hidden="1"/>
    <row r="5587" hidden="1"/>
    <row r="5588" hidden="1"/>
    <row r="5589" hidden="1"/>
    <row r="5590" hidden="1"/>
    <row r="5591" hidden="1"/>
    <row r="5592" hidden="1"/>
    <row r="5593" hidden="1"/>
    <row r="5594" hidden="1"/>
    <row r="5595" hidden="1"/>
    <row r="5596" hidden="1"/>
    <row r="5597" hidden="1"/>
    <row r="5598" hidden="1"/>
    <row r="5599" hidden="1"/>
    <row r="5600" hidden="1"/>
    <row r="5601" hidden="1"/>
    <row r="5602" hidden="1"/>
    <row r="5603" hidden="1"/>
    <row r="5604" hidden="1"/>
    <row r="5605" hidden="1"/>
    <row r="5606" hidden="1"/>
    <row r="5607" hidden="1"/>
    <row r="5608" hidden="1"/>
    <row r="5609" hidden="1"/>
    <row r="5610" hidden="1"/>
    <row r="5611" hidden="1"/>
    <row r="5612" hidden="1"/>
    <row r="5613" hidden="1"/>
    <row r="5614" hidden="1"/>
    <row r="5615" hidden="1"/>
    <row r="5616" hidden="1"/>
    <row r="5617" hidden="1"/>
    <row r="5618" hidden="1"/>
    <row r="5619" hidden="1"/>
    <row r="5620" hidden="1"/>
    <row r="5621" hidden="1"/>
    <row r="5622" hidden="1"/>
    <row r="5623" hidden="1"/>
    <row r="5624" hidden="1"/>
    <row r="5625" hidden="1"/>
    <row r="5626" hidden="1"/>
    <row r="5627" hidden="1"/>
    <row r="5628" hidden="1"/>
    <row r="5629" hidden="1"/>
    <row r="5630" hidden="1"/>
    <row r="5631" hidden="1"/>
    <row r="5632" hidden="1"/>
    <row r="5633" hidden="1"/>
    <row r="5634" hidden="1"/>
    <row r="5635" hidden="1"/>
    <row r="5636" hidden="1"/>
    <row r="5637" hidden="1"/>
    <row r="5638" hidden="1"/>
    <row r="5639" hidden="1"/>
    <row r="5640" hidden="1"/>
    <row r="5641" hidden="1"/>
    <row r="5642" hidden="1"/>
    <row r="5643" hidden="1"/>
    <row r="5644" hidden="1"/>
    <row r="5645" hidden="1"/>
    <row r="5646" hidden="1"/>
    <row r="5647" hidden="1"/>
    <row r="5648" hidden="1"/>
    <row r="5649" hidden="1"/>
    <row r="5650" hidden="1"/>
    <row r="5651" hidden="1"/>
    <row r="5652" hidden="1"/>
    <row r="5653" hidden="1"/>
    <row r="5654" hidden="1"/>
    <row r="5655" hidden="1"/>
    <row r="5656" hidden="1"/>
    <row r="5657" hidden="1"/>
    <row r="5658" hidden="1"/>
    <row r="5659" hidden="1"/>
    <row r="5660" hidden="1"/>
    <row r="5661" hidden="1"/>
    <row r="5662" hidden="1"/>
    <row r="5663" hidden="1"/>
    <row r="5664" hidden="1"/>
    <row r="5665" hidden="1"/>
    <row r="5666" hidden="1"/>
    <row r="5667" hidden="1"/>
    <row r="5668" hidden="1"/>
    <row r="5669" hidden="1"/>
    <row r="5670" hidden="1"/>
    <row r="5671" hidden="1"/>
    <row r="5672" hidden="1"/>
    <row r="5673" hidden="1"/>
    <row r="5674" hidden="1"/>
    <row r="5675" hidden="1"/>
    <row r="5676" hidden="1"/>
    <row r="5677" hidden="1"/>
    <row r="5678" hidden="1"/>
    <row r="5679" hidden="1"/>
    <row r="5680" hidden="1"/>
    <row r="5681" hidden="1"/>
    <row r="5682" hidden="1"/>
    <row r="5683" hidden="1"/>
    <row r="5684" hidden="1"/>
    <row r="5685" hidden="1"/>
    <row r="5686" hidden="1"/>
    <row r="5687" hidden="1"/>
    <row r="5688" hidden="1"/>
    <row r="5689" hidden="1"/>
    <row r="5690" hidden="1"/>
    <row r="5691" hidden="1"/>
    <row r="5692" hidden="1"/>
    <row r="5693" hidden="1"/>
    <row r="5694" hidden="1"/>
    <row r="5695" hidden="1"/>
    <row r="5696" hidden="1"/>
    <row r="5697" hidden="1"/>
    <row r="5698" hidden="1"/>
    <row r="5699" hidden="1"/>
    <row r="5700" hidden="1"/>
    <row r="5701" hidden="1"/>
    <row r="5702" hidden="1"/>
    <row r="5703" hidden="1"/>
    <row r="5704" hidden="1"/>
    <row r="5705" hidden="1"/>
    <row r="5706" hidden="1"/>
    <row r="5707" hidden="1"/>
    <row r="5708" hidden="1"/>
    <row r="5709" hidden="1"/>
    <row r="5710" hidden="1"/>
    <row r="5711" hidden="1"/>
    <row r="5712" hidden="1"/>
    <row r="5713" hidden="1"/>
    <row r="5714" hidden="1"/>
    <row r="5715" hidden="1"/>
    <row r="5716" hidden="1"/>
    <row r="5717" hidden="1"/>
    <row r="5718" hidden="1"/>
    <row r="5719" hidden="1"/>
    <row r="5720" hidden="1"/>
    <row r="5721" hidden="1"/>
    <row r="5722" hidden="1"/>
    <row r="5723" hidden="1"/>
    <row r="5724" hidden="1"/>
    <row r="5725" hidden="1"/>
    <row r="5726" hidden="1"/>
    <row r="5727" hidden="1"/>
    <row r="5728" hidden="1"/>
    <row r="5729" hidden="1"/>
    <row r="5730" hidden="1"/>
    <row r="5731" hidden="1"/>
    <row r="5732" hidden="1"/>
    <row r="5733" hidden="1"/>
    <row r="5734" hidden="1"/>
    <row r="5735" hidden="1"/>
    <row r="5736" hidden="1"/>
    <row r="5737" hidden="1"/>
    <row r="5738" hidden="1"/>
    <row r="5739" hidden="1"/>
    <row r="5740" hidden="1"/>
    <row r="5741" hidden="1"/>
    <row r="5742" hidden="1"/>
    <row r="5743" hidden="1"/>
    <row r="5744" hidden="1"/>
    <row r="5745" hidden="1"/>
    <row r="5746" hidden="1"/>
    <row r="5747" hidden="1"/>
    <row r="5748" hidden="1"/>
    <row r="5749" hidden="1"/>
    <row r="5750" hidden="1"/>
    <row r="5751" hidden="1"/>
    <row r="5752" hidden="1"/>
    <row r="5753" hidden="1"/>
    <row r="5754" hidden="1"/>
    <row r="5755" hidden="1"/>
    <row r="5756" hidden="1"/>
    <row r="5757" hidden="1"/>
    <row r="5758" hidden="1"/>
    <row r="5759" hidden="1"/>
    <row r="5760" hidden="1"/>
    <row r="5761" hidden="1"/>
    <row r="5762" hidden="1"/>
    <row r="5763" hidden="1"/>
    <row r="5764" hidden="1"/>
    <row r="5765" hidden="1"/>
    <row r="5766" hidden="1"/>
    <row r="5767" hidden="1"/>
    <row r="5768" hidden="1"/>
    <row r="5769" hidden="1"/>
    <row r="5770" hidden="1"/>
    <row r="5771" hidden="1"/>
    <row r="5772" hidden="1"/>
    <row r="5773" hidden="1"/>
    <row r="5774" hidden="1"/>
    <row r="5775" hidden="1"/>
    <row r="5776" hidden="1"/>
    <row r="5777" hidden="1"/>
    <row r="5778" hidden="1"/>
    <row r="5779" hidden="1"/>
    <row r="5780" hidden="1"/>
    <row r="5781" hidden="1"/>
    <row r="5782" hidden="1"/>
    <row r="5783" hidden="1"/>
    <row r="5784" hidden="1"/>
    <row r="5785" hidden="1"/>
    <row r="5786" hidden="1"/>
    <row r="5787" hidden="1"/>
    <row r="5788" hidden="1"/>
    <row r="5789" hidden="1"/>
    <row r="5790" hidden="1"/>
    <row r="5791" hidden="1"/>
    <row r="5792" hidden="1"/>
    <row r="5793" hidden="1"/>
    <row r="5794" hidden="1"/>
    <row r="5795" hidden="1"/>
    <row r="5796" hidden="1"/>
    <row r="5797" hidden="1"/>
    <row r="5798" hidden="1"/>
    <row r="5799" hidden="1"/>
    <row r="5800" hidden="1"/>
    <row r="5801" hidden="1"/>
    <row r="5802" hidden="1"/>
    <row r="5803" hidden="1"/>
    <row r="5804" hidden="1"/>
    <row r="5805" hidden="1"/>
    <row r="5806" hidden="1"/>
    <row r="5807" hidden="1"/>
    <row r="5808" hidden="1"/>
    <row r="5809" hidden="1"/>
    <row r="5810" hidden="1"/>
    <row r="5811" hidden="1"/>
    <row r="5812" hidden="1"/>
    <row r="5813" hidden="1"/>
    <row r="5814" hidden="1"/>
    <row r="5815" hidden="1"/>
    <row r="5816" hidden="1"/>
    <row r="5817" hidden="1"/>
    <row r="5818" hidden="1"/>
    <row r="5819" hidden="1"/>
    <row r="5820" hidden="1"/>
    <row r="5821" hidden="1"/>
    <row r="5822" hidden="1"/>
    <row r="5823" hidden="1"/>
    <row r="5824" hidden="1"/>
    <row r="5825" hidden="1"/>
    <row r="5826" hidden="1"/>
    <row r="5827" hidden="1"/>
    <row r="5828" hidden="1"/>
    <row r="5829" hidden="1"/>
    <row r="5830" hidden="1"/>
    <row r="5831" hidden="1"/>
    <row r="5832" hidden="1"/>
    <row r="5833" hidden="1"/>
    <row r="5834" hidden="1"/>
    <row r="5835" hidden="1"/>
    <row r="5836" hidden="1"/>
    <row r="5837" hidden="1"/>
    <row r="5838" hidden="1"/>
    <row r="5839" hidden="1"/>
    <row r="5840" hidden="1"/>
    <row r="5841" hidden="1"/>
    <row r="5842" hidden="1"/>
    <row r="5843" hidden="1"/>
    <row r="5844" hidden="1"/>
    <row r="5845" hidden="1"/>
    <row r="5846" hidden="1"/>
    <row r="5847" hidden="1"/>
    <row r="5848" hidden="1"/>
    <row r="5849" hidden="1"/>
    <row r="5850" hidden="1"/>
    <row r="5851" hidden="1"/>
    <row r="5852" hidden="1"/>
    <row r="5853" hidden="1"/>
    <row r="5854" hidden="1"/>
    <row r="5855" hidden="1"/>
    <row r="5856" hidden="1"/>
    <row r="5857" hidden="1"/>
    <row r="5858" hidden="1"/>
    <row r="5859" hidden="1"/>
    <row r="5860" hidden="1"/>
    <row r="5861" hidden="1"/>
    <row r="5862" hidden="1"/>
    <row r="5863" hidden="1"/>
    <row r="5864" hidden="1"/>
    <row r="5865" hidden="1"/>
    <row r="5866" hidden="1"/>
    <row r="5867" hidden="1"/>
    <row r="5868" hidden="1"/>
    <row r="5869" hidden="1"/>
    <row r="5870" hidden="1"/>
    <row r="5871" hidden="1"/>
    <row r="5872" hidden="1"/>
    <row r="5873" hidden="1"/>
    <row r="5874" hidden="1"/>
    <row r="5875" hidden="1"/>
    <row r="5876" hidden="1"/>
    <row r="5877" hidden="1"/>
    <row r="5878" hidden="1"/>
    <row r="5879" hidden="1"/>
    <row r="5880" hidden="1"/>
    <row r="5881" hidden="1"/>
    <row r="5882" hidden="1"/>
    <row r="5883" hidden="1"/>
    <row r="5884" hidden="1"/>
    <row r="5885" hidden="1"/>
    <row r="5886" hidden="1"/>
    <row r="5887" hidden="1"/>
    <row r="5888" hidden="1"/>
    <row r="5889" hidden="1"/>
    <row r="5890" hidden="1"/>
    <row r="5891" hidden="1"/>
    <row r="5892" hidden="1"/>
    <row r="5893" hidden="1"/>
    <row r="5894" hidden="1"/>
    <row r="5895" hidden="1"/>
    <row r="5896" hidden="1"/>
    <row r="5897" hidden="1"/>
    <row r="5898" hidden="1"/>
    <row r="5899" hidden="1"/>
    <row r="5900" hidden="1"/>
    <row r="5901" hidden="1"/>
    <row r="5902" hidden="1"/>
    <row r="5903" hidden="1"/>
    <row r="5904" hidden="1"/>
    <row r="5905" hidden="1"/>
    <row r="5906" hidden="1"/>
    <row r="5907" hidden="1"/>
    <row r="5908" hidden="1"/>
    <row r="5909" hidden="1"/>
    <row r="5910" hidden="1"/>
    <row r="5911" hidden="1"/>
    <row r="5912" hidden="1"/>
    <row r="5913" hidden="1"/>
    <row r="5914" hidden="1"/>
    <row r="5915" hidden="1"/>
    <row r="5916" hidden="1"/>
    <row r="5917" hidden="1"/>
    <row r="5918" hidden="1"/>
    <row r="5919" hidden="1"/>
    <row r="5920" hidden="1"/>
    <row r="5921" hidden="1"/>
    <row r="5922" hidden="1"/>
    <row r="5923" hidden="1"/>
    <row r="5924" hidden="1"/>
    <row r="5925" hidden="1"/>
    <row r="5926" hidden="1"/>
    <row r="5927" hidden="1"/>
    <row r="5928" hidden="1"/>
    <row r="5929" hidden="1"/>
    <row r="5930" hidden="1"/>
    <row r="5931" hidden="1"/>
    <row r="5932" hidden="1"/>
    <row r="5933" hidden="1"/>
    <row r="5934" hidden="1"/>
    <row r="5935" hidden="1"/>
    <row r="5936" hidden="1"/>
    <row r="5937" hidden="1"/>
    <row r="5938" hidden="1"/>
    <row r="5939" hidden="1"/>
    <row r="5940" hidden="1"/>
    <row r="5941" hidden="1"/>
    <row r="5942" hidden="1"/>
    <row r="5943" hidden="1"/>
    <row r="5944" hidden="1"/>
    <row r="5945" hidden="1"/>
    <row r="5946" hidden="1"/>
    <row r="5947" hidden="1"/>
    <row r="5948" hidden="1"/>
    <row r="5949" hidden="1"/>
    <row r="5950" hidden="1"/>
    <row r="5951" hidden="1"/>
    <row r="5952" hidden="1"/>
    <row r="5953" hidden="1"/>
    <row r="5954" hidden="1"/>
    <row r="5955" hidden="1"/>
    <row r="5956" hidden="1"/>
    <row r="5957" hidden="1"/>
    <row r="5958" hidden="1"/>
    <row r="5959" hidden="1"/>
    <row r="5960" hidden="1"/>
    <row r="5961" hidden="1"/>
    <row r="5962" hidden="1"/>
    <row r="5963" hidden="1"/>
    <row r="5964" hidden="1"/>
    <row r="5965" hidden="1"/>
    <row r="5966" hidden="1"/>
    <row r="5967" hidden="1"/>
    <row r="5968" hidden="1"/>
    <row r="5969" hidden="1"/>
    <row r="5970" hidden="1"/>
    <row r="5971" hidden="1"/>
    <row r="5972" hidden="1"/>
    <row r="5973" hidden="1"/>
    <row r="5974" hidden="1"/>
    <row r="5975" hidden="1"/>
    <row r="5976" hidden="1"/>
    <row r="5977" hidden="1"/>
    <row r="5978" hidden="1"/>
    <row r="5979" hidden="1"/>
    <row r="5980" hidden="1"/>
    <row r="5981" hidden="1"/>
    <row r="5982" hidden="1"/>
    <row r="5983" hidden="1"/>
    <row r="5984" hidden="1"/>
    <row r="5985" hidden="1"/>
    <row r="5986" hidden="1"/>
    <row r="5987" hidden="1"/>
    <row r="5988" hidden="1"/>
    <row r="5989" hidden="1"/>
    <row r="5990" hidden="1"/>
    <row r="5991" hidden="1"/>
    <row r="5992" hidden="1"/>
    <row r="5993" hidden="1"/>
    <row r="5994" hidden="1"/>
    <row r="5995" hidden="1"/>
    <row r="5996" hidden="1"/>
    <row r="5997" hidden="1"/>
    <row r="5998" hidden="1"/>
    <row r="5999" hidden="1"/>
    <row r="6000" hidden="1"/>
    <row r="6001" hidden="1"/>
    <row r="6002" hidden="1"/>
    <row r="6003" hidden="1"/>
    <row r="6004" hidden="1"/>
    <row r="6005" hidden="1"/>
    <row r="6006" hidden="1"/>
    <row r="6007" hidden="1"/>
    <row r="6008" hidden="1"/>
    <row r="6009" hidden="1"/>
    <row r="6010" hidden="1"/>
    <row r="6011" hidden="1"/>
    <row r="6012" hidden="1"/>
    <row r="6013" hidden="1"/>
    <row r="6014" hidden="1"/>
    <row r="6015" hidden="1"/>
    <row r="6016" hidden="1"/>
    <row r="6017" hidden="1"/>
    <row r="6018" hidden="1"/>
    <row r="6019" hidden="1"/>
    <row r="6020" hidden="1"/>
    <row r="6021" hidden="1"/>
    <row r="6022" hidden="1"/>
    <row r="6023" hidden="1"/>
    <row r="6024" hidden="1"/>
    <row r="6025" hidden="1"/>
    <row r="6026" hidden="1"/>
    <row r="6027" hidden="1"/>
    <row r="6028" hidden="1"/>
    <row r="6029" hidden="1"/>
    <row r="6030" hidden="1"/>
    <row r="6031" hidden="1"/>
    <row r="6032" hidden="1"/>
    <row r="6033" hidden="1"/>
    <row r="6034" hidden="1"/>
    <row r="6035" hidden="1"/>
    <row r="6036" hidden="1"/>
    <row r="6037" hidden="1"/>
    <row r="6038" hidden="1"/>
    <row r="6039" hidden="1"/>
    <row r="6040" hidden="1"/>
    <row r="6041" hidden="1"/>
    <row r="6042" hidden="1"/>
    <row r="6043" hidden="1"/>
    <row r="6044" hidden="1"/>
    <row r="6045" hidden="1"/>
    <row r="6046" hidden="1"/>
    <row r="6047" hidden="1"/>
    <row r="6048" hidden="1"/>
    <row r="6049" hidden="1"/>
    <row r="6050" hidden="1"/>
    <row r="6051" hidden="1"/>
    <row r="6052" hidden="1"/>
    <row r="6053" hidden="1"/>
    <row r="6054" hidden="1"/>
    <row r="6055" hidden="1"/>
    <row r="6056" hidden="1"/>
    <row r="6057" hidden="1"/>
    <row r="6058" hidden="1"/>
    <row r="6059" hidden="1"/>
    <row r="6060" hidden="1"/>
    <row r="6061" hidden="1"/>
    <row r="6062" hidden="1"/>
    <row r="6063" hidden="1"/>
    <row r="6064" hidden="1"/>
    <row r="6065" hidden="1"/>
    <row r="6066" hidden="1"/>
    <row r="6067" hidden="1"/>
    <row r="6068" hidden="1"/>
    <row r="6069" hidden="1"/>
    <row r="6070" hidden="1"/>
    <row r="6071" hidden="1"/>
    <row r="6072" hidden="1"/>
    <row r="6073" hidden="1"/>
    <row r="6074" hidden="1"/>
    <row r="6075" hidden="1"/>
    <row r="6076" hidden="1"/>
    <row r="6077" hidden="1"/>
    <row r="6078" hidden="1"/>
    <row r="6079" hidden="1"/>
    <row r="6080" hidden="1"/>
    <row r="6081" hidden="1"/>
    <row r="6082" hidden="1"/>
    <row r="6083" hidden="1"/>
    <row r="6084" hidden="1"/>
    <row r="6085" hidden="1"/>
    <row r="6086" hidden="1"/>
    <row r="6087" hidden="1"/>
    <row r="6088" hidden="1"/>
    <row r="6089" hidden="1"/>
    <row r="6090" hidden="1"/>
    <row r="6091" hidden="1"/>
    <row r="6092" hidden="1"/>
    <row r="6093" hidden="1"/>
    <row r="6094" hidden="1"/>
    <row r="6095" hidden="1"/>
    <row r="6096" hidden="1"/>
    <row r="6097" hidden="1"/>
    <row r="6098" hidden="1"/>
    <row r="6099" hidden="1"/>
    <row r="6100" hidden="1"/>
    <row r="6101" hidden="1"/>
    <row r="6102" hidden="1"/>
    <row r="6103" hidden="1"/>
    <row r="6104" hidden="1"/>
    <row r="6105" hidden="1"/>
    <row r="6106" hidden="1"/>
    <row r="6107" hidden="1"/>
    <row r="6108" hidden="1"/>
    <row r="6109" hidden="1"/>
    <row r="6110" hidden="1"/>
    <row r="6111" hidden="1"/>
    <row r="6112" hidden="1"/>
    <row r="6113" hidden="1"/>
    <row r="6114" hidden="1"/>
    <row r="6115" hidden="1"/>
    <row r="6116" hidden="1"/>
    <row r="6117" hidden="1"/>
    <row r="6118" hidden="1"/>
    <row r="6119" hidden="1"/>
    <row r="6120" hidden="1"/>
    <row r="6121" hidden="1"/>
    <row r="6122" hidden="1"/>
    <row r="6123" hidden="1"/>
    <row r="6124" hidden="1"/>
    <row r="6125" hidden="1"/>
    <row r="6126" hidden="1"/>
    <row r="6127" hidden="1"/>
    <row r="6128" hidden="1"/>
    <row r="6129" hidden="1"/>
    <row r="6130" hidden="1"/>
    <row r="6131" hidden="1"/>
    <row r="6132" hidden="1"/>
    <row r="6133" hidden="1"/>
    <row r="6134" hidden="1"/>
    <row r="6135" hidden="1"/>
    <row r="6136" hidden="1"/>
    <row r="6137" hidden="1"/>
    <row r="6138" hidden="1"/>
    <row r="6139" hidden="1"/>
    <row r="6140" hidden="1"/>
    <row r="6141" hidden="1"/>
    <row r="6142" hidden="1"/>
    <row r="6143" hidden="1"/>
    <row r="6144" hidden="1"/>
    <row r="6145" hidden="1"/>
    <row r="6146" hidden="1"/>
    <row r="6147" hidden="1"/>
    <row r="6148" hidden="1"/>
    <row r="6149" hidden="1"/>
    <row r="6150" hidden="1"/>
    <row r="6151" hidden="1"/>
    <row r="6152" hidden="1"/>
    <row r="6153" hidden="1"/>
    <row r="6154" hidden="1"/>
    <row r="6155" hidden="1"/>
    <row r="6156" hidden="1"/>
    <row r="6157" hidden="1"/>
    <row r="6158" hidden="1"/>
    <row r="6159" hidden="1"/>
    <row r="6160" hidden="1"/>
    <row r="6161" hidden="1"/>
    <row r="6162" hidden="1"/>
    <row r="6163" hidden="1"/>
    <row r="6164" hidden="1"/>
    <row r="6165" hidden="1"/>
    <row r="6166" hidden="1"/>
    <row r="6167" hidden="1"/>
    <row r="6168" hidden="1"/>
    <row r="6169" hidden="1"/>
    <row r="6170" hidden="1"/>
    <row r="6171" hidden="1"/>
    <row r="6172" hidden="1"/>
    <row r="6173" hidden="1"/>
    <row r="6174" hidden="1"/>
    <row r="6175" hidden="1"/>
    <row r="6176" hidden="1"/>
    <row r="6177" hidden="1"/>
    <row r="6178" hidden="1"/>
    <row r="6179" hidden="1"/>
    <row r="6180" hidden="1"/>
    <row r="6181" hidden="1"/>
    <row r="6182" hidden="1"/>
    <row r="6183" hidden="1"/>
    <row r="6184" hidden="1"/>
    <row r="6185" hidden="1"/>
    <row r="6186" hidden="1"/>
    <row r="6187" hidden="1"/>
    <row r="6188" hidden="1"/>
    <row r="6189" hidden="1"/>
    <row r="6190" hidden="1"/>
    <row r="6191" hidden="1"/>
    <row r="6192" hidden="1"/>
    <row r="6193" hidden="1"/>
    <row r="6194" hidden="1"/>
    <row r="6195" hidden="1"/>
    <row r="6196" hidden="1"/>
    <row r="6197" hidden="1"/>
    <row r="6198" hidden="1"/>
    <row r="6199" hidden="1"/>
    <row r="6200" hidden="1"/>
    <row r="6201" hidden="1"/>
    <row r="6202" hidden="1"/>
    <row r="6203" hidden="1"/>
    <row r="6204" hidden="1"/>
    <row r="6205" hidden="1"/>
    <row r="6206" hidden="1"/>
    <row r="6207" hidden="1"/>
    <row r="6208" hidden="1"/>
    <row r="6209" hidden="1"/>
    <row r="6210" hidden="1"/>
    <row r="6211" hidden="1"/>
    <row r="6212" hidden="1"/>
    <row r="6213" hidden="1"/>
    <row r="6214" hidden="1"/>
    <row r="6215" hidden="1"/>
    <row r="6216" hidden="1"/>
    <row r="6217" hidden="1"/>
    <row r="6218" hidden="1"/>
    <row r="6219" hidden="1"/>
    <row r="6220" hidden="1"/>
    <row r="6221" hidden="1"/>
    <row r="6222" hidden="1"/>
    <row r="6223" hidden="1"/>
    <row r="6224" hidden="1"/>
    <row r="6225" hidden="1"/>
    <row r="6226" hidden="1"/>
    <row r="6227" hidden="1"/>
    <row r="6228" hidden="1"/>
    <row r="6229" hidden="1"/>
    <row r="6230" hidden="1"/>
    <row r="6231" hidden="1"/>
    <row r="6232" hidden="1"/>
    <row r="6233" hidden="1"/>
    <row r="6234" hidden="1"/>
    <row r="6235" hidden="1"/>
    <row r="6236" hidden="1"/>
    <row r="6237" hidden="1"/>
    <row r="6238" hidden="1"/>
    <row r="6239" hidden="1"/>
    <row r="6240" hidden="1"/>
    <row r="6241" hidden="1"/>
    <row r="6242" hidden="1"/>
    <row r="6243" hidden="1"/>
    <row r="6244" hidden="1"/>
    <row r="6245" hidden="1"/>
    <row r="6246" hidden="1"/>
    <row r="6247" hidden="1"/>
    <row r="6248" hidden="1"/>
    <row r="6249" hidden="1"/>
    <row r="6250" hidden="1"/>
    <row r="6251" hidden="1"/>
    <row r="6252" hidden="1"/>
    <row r="6253" hidden="1"/>
    <row r="6254" hidden="1"/>
    <row r="6255" hidden="1"/>
    <row r="6256" hidden="1"/>
    <row r="6257" hidden="1"/>
    <row r="6258" hidden="1"/>
    <row r="6259" hidden="1"/>
    <row r="6260" hidden="1"/>
    <row r="6261" hidden="1"/>
    <row r="6262" hidden="1"/>
    <row r="6263" hidden="1"/>
    <row r="6264" hidden="1"/>
    <row r="6265" hidden="1"/>
    <row r="6266" hidden="1"/>
    <row r="6267" hidden="1"/>
    <row r="6268" hidden="1"/>
    <row r="6269" hidden="1"/>
    <row r="6270" hidden="1"/>
    <row r="6271" hidden="1"/>
    <row r="6272" hidden="1"/>
    <row r="6273" hidden="1"/>
    <row r="6274" hidden="1"/>
    <row r="6275" hidden="1"/>
    <row r="6276" hidden="1"/>
    <row r="6277" hidden="1"/>
    <row r="6278" hidden="1"/>
    <row r="6279" hidden="1"/>
    <row r="6280" hidden="1"/>
    <row r="6281" hidden="1"/>
    <row r="6282" hidden="1"/>
    <row r="6283" hidden="1"/>
    <row r="6284" hidden="1"/>
    <row r="6285" hidden="1"/>
    <row r="6286" hidden="1"/>
    <row r="6287" hidden="1"/>
    <row r="6288" hidden="1"/>
    <row r="6289" hidden="1"/>
    <row r="6290" hidden="1"/>
    <row r="6291" hidden="1"/>
    <row r="6292" hidden="1"/>
    <row r="6293" hidden="1"/>
    <row r="6294" hidden="1"/>
    <row r="6295" hidden="1"/>
    <row r="6296" hidden="1"/>
    <row r="6297" hidden="1"/>
    <row r="6298" hidden="1"/>
    <row r="6299" hidden="1"/>
    <row r="6300" hidden="1"/>
    <row r="6301" hidden="1"/>
    <row r="6302" hidden="1"/>
    <row r="6303" hidden="1"/>
    <row r="6304" hidden="1"/>
    <row r="6305" hidden="1"/>
    <row r="6306" hidden="1"/>
    <row r="6307" hidden="1"/>
    <row r="6308" hidden="1"/>
    <row r="6309" hidden="1"/>
    <row r="6310" hidden="1"/>
    <row r="6311" hidden="1"/>
    <row r="6312" hidden="1"/>
    <row r="6313" hidden="1"/>
    <row r="6314" hidden="1"/>
    <row r="6315" hidden="1"/>
    <row r="6316" hidden="1"/>
    <row r="6317" hidden="1"/>
    <row r="6318" hidden="1"/>
    <row r="6319" hidden="1"/>
    <row r="6320" hidden="1"/>
    <row r="6321" hidden="1"/>
    <row r="6322" hidden="1"/>
    <row r="6323" hidden="1"/>
    <row r="6324" hidden="1"/>
    <row r="6325" hidden="1"/>
    <row r="6326" hidden="1"/>
    <row r="6327" hidden="1"/>
    <row r="6328" hidden="1"/>
    <row r="6329" hidden="1"/>
    <row r="6330" hidden="1"/>
    <row r="6331" hidden="1"/>
    <row r="6332" hidden="1"/>
    <row r="6333" hidden="1"/>
    <row r="6334" hidden="1"/>
    <row r="6335" hidden="1"/>
    <row r="6336" hidden="1"/>
    <row r="6337" hidden="1"/>
    <row r="6338" hidden="1"/>
    <row r="6339" hidden="1"/>
    <row r="6340" hidden="1"/>
    <row r="6341" hidden="1"/>
    <row r="6342" hidden="1"/>
    <row r="6343" hidden="1"/>
    <row r="6344" hidden="1"/>
    <row r="6345" hidden="1"/>
    <row r="6346" hidden="1"/>
    <row r="6347" hidden="1"/>
    <row r="6348" hidden="1"/>
    <row r="6349" hidden="1"/>
    <row r="6350" hidden="1"/>
    <row r="6351" hidden="1"/>
    <row r="6352" hidden="1"/>
    <row r="6353" hidden="1"/>
    <row r="6354" hidden="1"/>
    <row r="6355" hidden="1"/>
    <row r="6356" hidden="1"/>
    <row r="6357" hidden="1"/>
    <row r="6358" hidden="1"/>
    <row r="6359" hidden="1"/>
    <row r="6360" hidden="1"/>
    <row r="6361" hidden="1"/>
    <row r="6362" hidden="1"/>
    <row r="6363" hidden="1"/>
    <row r="6364" hidden="1"/>
    <row r="6365" hidden="1"/>
    <row r="6366" hidden="1"/>
    <row r="6367" hidden="1"/>
    <row r="6368" hidden="1"/>
    <row r="6369" hidden="1"/>
    <row r="6370" hidden="1"/>
    <row r="6371" hidden="1"/>
    <row r="6372" hidden="1"/>
    <row r="6373" hidden="1"/>
    <row r="6374" hidden="1"/>
    <row r="6375" hidden="1"/>
    <row r="6376" hidden="1"/>
    <row r="6377" hidden="1"/>
    <row r="6378" hidden="1"/>
    <row r="6379" hidden="1"/>
    <row r="6380" hidden="1"/>
    <row r="6381" hidden="1"/>
    <row r="6382" hidden="1"/>
    <row r="6383" hidden="1"/>
    <row r="6384" hidden="1"/>
    <row r="6385" hidden="1"/>
    <row r="6386" hidden="1"/>
    <row r="6387" hidden="1"/>
    <row r="6388" hidden="1"/>
    <row r="6389" hidden="1"/>
    <row r="6390" hidden="1"/>
    <row r="6391" hidden="1"/>
    <row r="6392" hidden="1"/>
    <row r="6393" hidden="1"/>
    <row r="6394" hidden="1"/>
    <row r="6395" hidden="1"/>
    <row r="6396" hidden="1"/>
    <row r="6397" hidden="1"/>
    <row r="6398" hidden="1"/>
    <row r="6399" hidden="1"/>
    <row r="6400" hidden="1"/>
    <row r="6401" hidden="1"/>
    <row r="6402" hidden="1"/>
    <row r="6403" hidden="1"/>
    <row r="6404" hidden="1"/>
    <row r="6405" hidden="1"/>
    <row r="6406" hidden="1"/>
    <row r="6407" hidden="1"/>
    <row r="6408" hidden="1"/>
    <row r="6409" hidden="1"/>
    <row r="6410" hidden="1"/>
    <row r="6411" hidden="1"/>
    <row r="6412" hidden="1"/>
    <row r="6413" hidden="1"/>
    <row r="6414" hidden="1"/>
    <row r="6415" hidden="1"/>
    <row r="6416" hidden="1"/>
    <row r="6417" hidden="1"/>
    <row r="6418" hidden="1"/>
    <row r="6419" hidden="1"/>
    <row r="6420" hidden="1"/>
    <row r="6421" hidden="1"/>
    <row r="6422" hidden="1"/>
    <row r="6423" hidden="1"/>
    <row r="6424" hidden="1"/>
    <row r="6425" hidden="1"/>
    <row r="6426" hidden="1"/>
    <row r="6427" hidden="1"/>
    <row r="6428" hidden="1"/>
    <row r="6429" hidden="1"/>
    <row r="6430" hidden="1"/>
    <row r="6431" hidden="1"/>
    <row r="6432" hidden="1"/>
    <row r="6433" hidden="1"/>
    <row r="6434" hidden="1"/>
    <row r="6435" hidden="1"/>
    <row r="6436" hidden="1"/>
    <row r="6437" hidden="1"/>
    <row r="6438" hidden="1"/>
    <row r="6439" hidden="1"/>
    <row r="6440" hidden="1"/>
    <row r="6441" hidden="1"/>
    <row r="6442" hidden="1"/>
    <row r="6443" hidden="1"/>
    <row r="6444" hidden="1"/>
    <row r="6445" hidden="1"/>
    <row r="6446" hidden="1"/>
    <row r="6447" hidden="1"/>
    <row r="6448" hidden="1"/>
    <row r="6449" hidden="1"/>
    <row r="6450" hidden="1"/>
    <row r="6451" hidden="1"/>
    <row r="6452" hidden="1"/>
    <row r="6453" hidden="1"/>
    <row r="6454" hidden="1"/>
    <row r="6455" hidden="1"/>
    <row r="6456" hidden="1"/>
    <row r="6457" hidden="1"/>
    <row r="6458" hidden="1"/>
    <row r="6459" hidden="1"/>
    <row r="6460" hidden="1"/>
    <row r="6461" hidden="1"/>
    <row r="6462" hidden="1"/>
    <row r="6463" hidden="1"/>
    <row r="6464" hidden="1"/>
    <row r="6465" hidden="1"/>
    <row r="6466" hidden="1"/>
    <row r="6467" hidden="1"/>
    <row r="6468" hidden="1"/>
    <row r="6469" hidden="1"/>
    <row r="6470" hidden="1"/>
    <row r="6471" hidden="1"/>
    <row r="6472" hidden="1"/>
    <row r="6473" hidden="1"/>
    <row r="6474" hidden="1"/>
    <row r="6475" hidden="1"/>
    <row r="6476" hidden="1"/>
    <row r="6477" hidden="1"/>
    <row r="6478" hidden="1"/>
    <row r="6479" hidden="1"/>
    <row r="6480" hidden="1"/>
    <row r="6481" hidden="1"/>
    <row r="6482" hidden="1"/>
    <row r="6483" hidden="1"/>
    <row r="6484" hidden="1"/>
    <row r="6485" hidden="1"/>
    <row r="6486" hidden="1"/>
    <row r="6487" hidden="1"/>
    <row r="6488" hidden="1"/>
    <row r="6489" hidden="1"/>
    <row r="6490" hidden="1"/>
    <row r="6491" hidden="1"/>
    <row r="6492" hidden="1"/>
    <row r="6493" hidden="1"/>
    <row r="6494" hidden="1"/>
    <row r="6495" hidden="1"/>
    <row r="6496" hidden="1"/>
    <row r="6497" hidden="1"/>
    <row r="6498" hidden="1"/>
    <row r="6499" hidden="1"/>
    <row r="6500" hidden="1"/>
    <row r="6501" hidden="1"/>
    <row r="6502" hidden="1"/>
    <row r="6503" hidden="1"/>
    <row r="6504" hidden="1"/>
    <row r="6505" hidden="1"/>
    <row r="6506" hidden="1"/>
    <row r="6507" hidden="1"/>
    <row r="6508" hidden="1"/>
    <row r="6509" hidden="1"/>
    <row r="6510" hidden="1"/>
    <row r="6511" hidden="1"/>
    <row r="6512" hidden="1"/>
    <row r="6513" hidden="1"/>
    <row r="6514" hidden="1"/>
    <row r="6515" hidden="1"/>
    <row r="6516" hidden="1"/>
    <row r="6517" hidden="1"/>
    <row r="6518" hidden="1"/>
    <row r="6519" hidden="1"/>
    <row r="6520" hidden="1"/>
    <row r="6521" hidden="1"/>
    <row r="6522" hidden="1"/>
    <row r="6523" hidden="1"/>
    <row r="6524" hidden="1"/>
    <row r="6525" hidden="1"/>
    <row r="6526" hidden="1"/>
    <row r="6527" hidden="1"/>
    <row r="6528" hidden="1"/>
    <row r="6529" hidden="1"/>
    <row r="6530" hidden="1"/>
    <row r="6531" hidden="1"/>
    <row r="6532" hidden="1"/>
    <row r="6533" hidden="1"/>
    <row r="6534" hidden="1"/>
    <row r="6535" hidden="1"/>
    <row r="6536" hidden="1"/>
    <row r="6537" hidden="1"/>
    <row r="6538" hidden="1"/>
    <row r="6539" hidden="1"/>
    <row r="6540" hidden="1"/>
    <row r="6541" hidden="1"/>
    <row r="6542" hidden="1"/>
    <row r="6543" hidden="1"/>
    <row r="6544" hidden="1"/>
    <row r="6545" hidden="1"/>
    <row r="6546" hidden="1"/>
    <row r="6547" hidden="1"/>
    <row r="6548" hidden="1"/>
    <row r="6549" hidden="1"/>
    <row r="6550" hidden="1"/>
    <row r="6551" hidden="1"/>
    <row r="6552" hidden="1"/>
    <row r="6553" hidden="1"/>
    <row r="6554" hidden="1"/>
    <row r="6555" hidden="1"/>
    <row r="6556" hidden="1"/>
    <row r="6557" hidden="1"/>
    <row r="6558" hidden="1"/>
    <row r="6559" hidden="1"/>
    <row r="6560" hidden="1"/>
    <row r="6561" hidden="1"/>
    <row r="6562" hidden="1"/>
    <row r="6563" hidden="1"/>
    <row r="6564" hidden="1"/>
    <row r="6565" hidden="1"/>
    <row r="6566" hidden="1"/>
    <row r="6567" hidden="1"/>
    <row r="6568" hidden="1"/>
    <row r="6569" hidden="1"/>
    <row r="6570" hidden="1"/>
    <row r="6571" hidden="1"/>
    <row r="6572" hidden="1"/>
    <row r="6573" hidden="1"/>
    <row r="6574" hidden="1"/>
    <row r="6575" hidden="1"/>
    <row r="6576" hidden="1"/>
    <row r="6577" hidden="1"/>
    <row r="6578" hidden="1"/>
    <row r="6579" hidden="1"/>
    <row r="6580" hidden="1"/>
    <row r="6581" hidden="1"/>
    <row r="6582" hidden="1"/>
    <row r="6583" hidden="1"/>
    <row r="6584" hidden="1"/>
    <row r="6585" hidden="1"/>
    <row r="6586" hidden="1"/>
    <row r="6587" hidden="1"/>
    <row r="6588" hidden="1"/>
    <row r="6589" hidden="1"/>
    <row r="6590" hidden="1"/>
    <row r="6591" hidden="1"/>
    <row r="6592" hidden="1"/>
    <row r="6593" hidden="1"/>
    <row r="6594" hidden="1"/>
    <row r="6595" hidden="1"/>
    <row r="6596" hidden="1"/>
    <row r="6597" hidden="1"/>
    <row r="6598" hidden="1"/>
    <row r="6599" hidden="1"/>
    <row r="6600" hidden="1"/>
    <row r="6601" hidden="1"/>
    <row r="6602" hidden="1"/>
    <row r="6603" hidden="1"/>
    <row r="6604" hidden="1"/>
    <row r="6605" hidden="1"/>
    <row r="6606" hidden="1"/>
    <row r="6607" hidden="1"/>
    <row r="6608" hidden="1"/>
    <row r="6609" hidden="1"/>
    <row r="6610" hidden="1"/>
    <row r="6611" hidden="1"/>
    <row r="6612" hidden="1"/>
    <row r="6613" hidden="1"/>
    <row r="6614" hidden="1"/>
    <row r="6615" hidden="1"/>
    <row r="6616" hidden="1"/>
    <row r="6617" hidden="1"/>
    <row r="6618" hidden="1"/>
    <row r="6619" hidden="1"/>
    <row r="6620" hidden="1"/>
    <row r="6621" hidden="1"/>
    <row r="6622" hidden="1"/>
    <row r="6623" hidden="1"/>
    <row r="6624" hidden="1"/>
    <row r="6625" hidden="1"/>
    <row r="6626" hidden="1"/>
    <row r="6627" hidden="1"/>
    <row r="6628" hidden="1"/>
    <row r="6629" hidden="1"/>
    <row r="6630" hidden="1"/>
    <row r="6631" hidden="1"/>
    <row r="6632" hidden="1"/>
    <row r="6633" hidden="1"/>
    <row r="6634" hidden="1"/>
    <row r="6635" hidden="1"/>
    <row r="6636" hidden="1"/>
    <row r="6637" hidden="1"/>
    <row r="6638" hidden="1"/>
    <row r="6639" hidden="1"/>
    <row r="6640" hidden="1"/>
    <row r="6641" hidden="1"/>
    <row r="6642" hidden="1"/>
    <row r="6643" hidden="1"/>
    <row r="6644" hidden="1"/>
    <row r="6645" hidden="1"/>
    <row r="6646" hidden="1"/>
    <row r="6647" hidden="1"/>
    <row r="6648" hidden="1"/>
    <row r="6649" hidden="1"/>
    <row r="6650" hidden="1"/>
    <row r="6651" hidden="1"/>
    <row r="6652" hidden="1"/>
    <row r="6653" hidden="1"/>
    <row r="6654" hidden="1"/>
    <row r="6655" hidden="1"/>
    <row r="6656" hidden="1"/>
    <row r="6657" hidden="1"/>
    <row r="6658" hidden="1"/>
    <row r="6659" hidden="1"/>
    <row r="6660" hidden="1"/>
    <row r="6661" hidden="1"/>
    <row r="6662" hidden="1"/>
    <row r="6663" hidden="1"/>
    <row r="6664" hidden="1"/>
    <row r="6665" hidden="1"/>
    <row r="6666" hidden="1"/>
    <row r="6667" hidden="1"/>
    <row r="6668" hidden="1"/>
    <row r="6669" hidden="1"/>
    <row r="6670" hidden="1"/>
    <row r="6671" hidden="1"/>
    <row r="6672" hidden="1"/>
    <row r="6673" hidden="1"/>
    <row r="6674" hidden="1"/>
    <row r="6675" hidden="1"/>
    <row r="6676" hidden="1"/>
    <row r="6677" hidden="1"/>
    <row r="6678" hidden="1"/>
    <row r="6679" hidden="1"/>
    <row r="6680" hidden="1"/>
    <row r="6681" hidden="1"/>
    <row r="6682" hidden="1"/>
    <row r="6683" hidden="1"/>
    <row r="6684" hidden="1"/>
    <row r="6685" hidden="1"/>
    <row r="6686" hidden="1"/>
    <row r="6687" hidden="1"/>
    <row r="6688" hidden="1"/>
    <row r="6689" hidden="1"/>
    <row r="6690" hidden="1"/>
    <row r="6691" hidden="1"/>
    <row r="6692" hidden="1"/>
    <row r="6693" hidden="1"/>
    <row r="6694" hidden="1"/>
    <row r="6695" hidden="1"/>
    <row r="6696" hidden="1"/>
    <row r="6697" hidden="1"/>
    <row r="6698" hidden="1"/>
    <row r="6699" hidden="1"/>
    <row r="6700" hidden="1"/>
    <row r="6701" hidden="1"/>
    <row r="6702" hidden="1"/>
    <row r="6703" hidden="1"/>
    <row r="6704" hidden="1"/>
    <row r="6705" hidden="1"/>
    <row r="6706" hidden="1"/>
    <row r="6707" hidden="1"/>
    <row r="6708" hidden="1"/>
    <row r="6709" hidden="1"/>
    <row r="6710" hidden="1"/>
    <row r="6711" hidden="1"/>
    <row r="6712" hidden="1"/>
    <row r="6713" hidden="1"/>
    <row r="6714" hidden="1"/>
    <row r="6715" hidden="1"/>
    <row r="6716" hidden="1"/>
    <row r="6717" hidden="1"/>
    <row r="6718" hidden="1"/>
    <row r="6719" hidden="1"/>
    <row r="6720" hidden="1"/>
    <row r="6721" hidden="1"/>
    <row r="6722" hidden="1"/>
    <row r="6723" hidden="1"/>
    <row r="6724" hidden="1"/>
    <row r="6725" hidden="1"/>
    <row r="6726" hidden="1"/>
    <row r="6727" hidden="1"/>
    <row r="6728" hidden="1"/>
    <row r="6729" hidden="1"/>
    <row r="6730" hidden="1"/>
    <row r="6731" hidden="1"/>
    <row r="6732" hidden="1"/>
    <row r="6733" hidden="1"/>
    <row r="6734" hidden="1"/>
    <row r="6735" hidden="1"/>
    <row r="6736" hidden="1"/>
    <row r="6737" hidden="1"/>
    <row r="6738" hidden="1"/>
    <row r="6739" hidden="1"/>
    <row r="6740" hidden="1"/>
    <row r="6741" hidden="1"/>
    <row r="6742" hidden="1"/>
    <row r="6743" hidden="1"/>
    <row r="6744" hidden="1"/>
    <row r="6745" hidden="1"/>
    <row r="6746" hidden="1"/>
    <row r="6747" hidden="1"/>
    <row r="6748" hidden="1"/>
    <row r="6749" hidden="1"/>
    <row r="6750" hidden="1"/>
    <row r="6751" hidden="1"/>
    <row r="6752" hidden="1"/>
    <row r="6753" hidden="1"/>
    <row r="6754" hidden="1"/>
    <row r="6755" hidden="1"/>
    <row r="6756" hidden="1"/>
    <row r="6757" hidden="1"/>
    <row r="6758" hidden="1"/>
    <row r="6759" hidden="1"/>
    <row r="6760" hidden="1"/>
    <row r="6761" hidden="1"/>
    <row r="6762" hidden="1"/>
    <row r="6763" hidden="1"/>
    <row r="6764" hidden="1"/>
    <row r="6765" hidden="1"/>
    <row r="6766" hidden="1"/>
    <row r="6767" hidden="1"/>
    <row r="6768" hidden="1"/>
    <row r="6769" hidden="1"/>
    <row r="6770" hidden="1"/>
    <row r="6771" hidden="1"/>
    <row r="6772" hidden="1"/>
    <row r="6773" hidden="1"/>
    <row r="6774" hidden="1"/>
    <row r="6775" hidden="1"/>
    <row r="6776" hidden="1"/>
    <row r="6777" hidden="1"/>
    <row r="6778" hidden="1"/>
    <row r="6779" hidden="1"/>
    <row r="6780" hidden="1"/>
    <row r="6781" hidden="1"/>
    <row r="6782" hidden="1"/>
    <row r="6783" hidden="1"/>
    <row r="6784" hidden="1"/>
    <row r="6785" hidden="1"/>
    <row r="6786" hidden="1"/>
    <row r="6787" hidden="1"/>
    <row r="6788" hidden="1"/>
    <row r="6789" hidden="1"/>
    <row r="6790" hidden="1"/>
    <row r="6791" hidden="1"/>
    <row r="6792" hidden="1"/>
    <row r="6793" hidden="1"/>
    <row r="6794" hidden="1"/>
    <row r="6795" hidden="1"/>
    <row r="6796" hidden="1"/>
    <row r="6797" hidden="1"/>
    <row r="6798" hidden="1"/>
    <row r="6799" hidden="1"/>
    <row r="6800" hidden="1"/>
    <row r="6801" hidden="1"/>
    <row r="6802" hidden="1"/>
    <row r="6803" hidden="1"/>
    <row r="6804" hidden="1"/>
    <row r="6805" hidden="1"/>
    <row r="6806" hidden="1"/>
    <row r="6807" hidden="1"/>
    <row r="6808" hidden="1"/>
    <row r="6809" hidden="1"/>
    <row r="6810" hidden="1"/>
    <row r="6811" hidden="1"/>
    <row r="6812" hidden="1"/>
    <row r="6813" hidden="1"/>
    <row r="6814" hidden="1"/>
    <row r="6815" hidden="1"/>
    <row r="6816" hidden="1"/>
    <row r="6817" hidden="1"/>
    <row r="6818" hidden="1"/>
    <row r="6819" hidden="1"/>
    <row r="6820" hidden="1"/>
    <row r="6821" hidden="1"/>
    <row r="6822" hidden="1"/>
    <row r="6823" hidden="1"/>
    <row r="6824" hidden="1"/>
    <row r="6825" hidden="1"/>
    <row r="6826" hidden="1"/>
    <row r="6827" hidden="1"/>
    <row r="6828" hidden="1"/>
    <row r="6829" hidden="1"/>
    <row r="6830" hidden="1"/>
    <row r="6831" hidden="1"/>
    <row r="6832" hidden="1"/>
    <row r="6833" hidden="1"/>
    <row r="6834" hidden="1"/>
    <row r="6835" hidden="1"/>
    <row r="6836" hidden="1"/>
    <row r="6837" hidden="1"/>
    <row r="6838" hidden="1"/>
    <row r="6839" hidden="1"/>
    <row r="6840" hidden="1"/>
    <row r="6841" hidden="1"/>
    <row r="6842" hidden="1"/>
    <row r="6843" hidden="1"/>
    <row r="6844" hidden="1"/>
    <row r="6845" hidden="1"/>
    <row r="6846" hidden="1"/>
    <row r="6847" hidden="1"/>
    <row r="6848" hidden="1"/>
    <row r="6849" hidden="1"/>
    <row r="6850" hidden="1"/>
    <row r="6851" hidden="1"/>
    <row r="6852" hidden="1"/>
    <row r="6853" hidden="1"/>
    <row r="6854" hidden="1"/>
    <row r="6855" hidden="1"/>
    <row r="6856" hidden="1"/>
    <row r="6857" hidden="1"/>
    <row r="6858" hidden="1"/>
    <row r="6859" hidden="1"/>
    <row r="6860" hidden="1"/>
    <row r="6861" hidden="1"/>
    <row r="6862" hidden="1"/>
    <row r="6863" hidden="1"/>
    <row r="6864" hidden="1"/>
    <row r="6865" hidden="1"/>
    <row r="6866" hidden="1"/>
    <row r="6867" hidden="1"/>
    <row r="6868" hidden="1"/>
    <row r="6869" hidden="1"/>
    <row r="6870" hidden="1"/>
    <row r="6871" hidden="1"/>
    <row r="6872" hidden="1"/>
    <row r="6873" hidden="1"/>
    <row r="6874" hidden="1"/>
    <row r="6875" hidden="1"/>
    <row r="6876" hidden="1"/>
    <row r="6877" hidden="1"/>
    <row r="6878" hidden="1"/>
    <row r="6879" hidden="1"/>
    <row r="6880" hidden="1"/>
    <row r="6881" hidden="1"/>
    <row r="6882" hidden="1"/>
    <row r="6883" hidden="1"/>
    <row r="6884" hidden="1"/>
    <row r="6885" hidden="1"/>
    <row r="6886" hidden="1"/>
    <row r="6887" hidden="1"/>
    <row r="6888" hidden="1"/>
    <row r="6889" hidden="1"/>
    <row r="6890" hidden="1"/>
    <row r="6891" hidden="1"/>
    <row r="6892" hidden="1"/>
    <row r="6893" hidden="1"/>
    <row r="6894" hidden="1"/>
    <row r="6895" hidden="1"/>
    <row r="6896" hidden="1"/>
    <row r="6897" hidden="1"/>
    <row r="6898" hidden="1"/>
    <row r="6899" hidden="1"/>
    <row r="6900" hidden="1"/>
    <row r="6901" hidden="1"/>
    <row r="6902" hidden="1"/>
    <row r="6903" hidden="1"/>
    <row r="6904" hidden="1"/>
    <row r="6905" hidden="1"/>
    <row r="6906" hidden="1"/>
    <row r="6907" hidden="1"/>
    <row r="6908" hidden="1"/>
    <row r="6909" hidden="1"/>
    <row r="6910" hidden="1"/>
    <row r="6911" hidden="1"/>
    <row r="6912" hidden="1"/>
    <row r="6913" hidden="1"/>
    <row r="6914" hidden="1"/>
    <row r="6915" hidden="1"/>
    <row r="6916" hidden="1"/>
    <row r="6917" hidden="1"/>
    <row r="6918" hidden="1"/>
    <row r="6919" hidden="1"/>
    <row r="6920" hidden="1"/>
    <row r="6921" hidden="1"/>
    <row r="6922" hidden="1"/>
    <row r="6923" hidden="1"/>
    <row r="6924" hidden="1"/>
    <row r="6925" hidden="1"/>
    <row r="6926" hidden="1"/>
    <row r="6927" hidden="1"/>
    <row r="6928" hidden="1"/>
    <row r="6929" hidden="1"/>
    <row r="6930" hidden="1"/>
    <row r="6931" hidden="1"/>
    <row r="6932" hidden="1"/>
    <row r="6933" hidden="1"/>
    <row r="6934" hidden="1"/>
    <row r="6935" hidden="1"/>
    <row r="6936" hidden="1"/>
    <row r="6937" hidden="1"/>
    <row r="6938" hidden="1"/>
    <row r="6939" hidden="1"/>
    <row r="6940" hidden="1"/>
    <row r="6941" hidden="1"/>
    <row r="6942" hidden="1"/>
    <row r="6943" hidden="1"/>
    <row r="6944" hidden="1"/>
    <row r="6945" hidden="1"/>
    <row r="6946" hidden="1"/>
    <row r="6947" hidden="1"/>
    <row r="6948" hidden="1"/>
    <row r="6949" hidden="1"/>
    <row r="6950" hidden="1"/>
    <row r="6951" hidden="1"/>
    <row r="6952" hidden="1"/>
    <row r="6953" hidden="1"/>
    <row r="6954" hidden="1"/>
    <row r="6955" hidden="1"/>
    <row r="6956" hidden="1"/>
    <row r="6957" hidden="1"/>
    <row r="6958" hidden="1"/>
    <row r="6959" hidden="1"/>
    <row r="6960" hidden="1"/>
    <row r="6961" hidden="1"/>
    <row r="6962" hidden="1"/>
    <row r="6963" hidden="1"/>
    <row r="6964" hidden="1"/>
    <row r="6965" hidden="1"/>
    <row r="6966" hidden="1"/>
    <row r="6967" hidden="1"/>
    <row r="6968" hidden="1"/>
    <row r="6969" hidden="1"/>
    <row r="6970" hidden="1"/>
    <row r="6971" hidden="1"/>
    <row r="6972" hidden="1"/>
    <row r="6973" hidden="1"/>
    <row r="6974" hidden="1"/>
    <row r="6975" hidden="1"/>
    <row r="6976" hidden="1"/>
    <row r="6977" hidden="1"/>
    <row r="6978" hidden="1"/>
    <row r="6979" hidden="1"/>
    <row r="6980" hidden="1"/>
    <row r="6981" hidden="1"/>
    <row r="6982" hidden="1"/>
    <row r="6983" hidden="1"/>
    <row r="6984" hidden="1"/>
    <row r="6985" hidden="1"/>
    <row r="6986" hidden="1"/>
    <row r="6987" hidden="1"/>
    <row r="6988" hidden="1"/>
    <row r="6989" hidden="1"/>
    <row r="6990" hidden="1"/>
    <row r="6991" hidden="1"/>
    <row r="6992" hidden="1"/>
    <row r="6993" hidden="1"/>
    <row r="6994" hidden="1"/>
    <row r="6995" hidden="1"/>
    <row r="6996" hidden="1"/>
    <row r="6997" hidden="1"/>
    <row r="6998" hidden="1"/>
    <row r="6999" hidden="1"/>
    <row r="7000" hidden="1"/>
    <row r="7001" hidden="1"/>
    <row r="7002" hidden="1"/>
    <row r="7003" hidden="1"/>
    <row r="7004" hidden="1"/>
    <row r="7005" hidden="1"/>
    <row r="7006" hidden="1"/>
    <row r="7007" hidden="1"/>
    <row r="7008" hidden="1"/>
    <row r="7009" hidden="1"/>
    <row r="7010" hidden="1"/>
    <row r="7011" hidden="1"/>
    <row r="7012" hidden="1"/>
    <row r="7013" hidden="1"/>
    <row r="7014" hidden="1"/>
    <row r="7015" hidden="1"/>
    <row r="7016" hidden="1"/>
    <row r="7017" hidden="1"/>
    <row r="7018" hidden="1"/>
    <row r="7019" hidden="1"/>
    <row r="7020" hidden="1"/>
    <row r="7021" hidden="1"/>
    <row r="7022" hidden="1"/>
    <row r="7023" hidden="1"/>
    <row r="7024" hidden="1"/>
    <row r="7025" hidden="1"/>
    <row r="7026" hidden="1"/>
    <row r="7027" hidden="1"/>
    <row r="7028" hidden="1"/>
    <row r="7029" hidden="1"/>
    <row r="7030" hidden="1"/>
    <row r="7031" hidden="1"/>
    <row r="7032" hidden="1"/>
    <row r="7033" hidden="1"/>
    <row r="7034" hidden="1"/>
    <row r="7035" hidden="1"/>
    <row r="7036" hidden="1"/>
    <row r="7037" hidden="1"/>
    <row r="7038" hidden="1"/>
    <row r="7039" hidden="1"/>
    <row r="7040" hidden="1"/>
    <row r="7041" hidden="1"/>
    <row r="7042" hidden="1"/>
    <row r="7043" hidden="1"/>
    <row r="7044" hidden="1"/>
    <row r="7045" hidden="1"/>
    <row r="7046" hidden="1"/>
    <row r="7047" hidden="1"/>
    <row r="7048" hidden="1"/>
    <row r="7049" hidden="1"/>
    <row r="7050" hidden="1"/>
    <row r="7051" hidden="1"/>
    <row r="7052" hidden="1"/>
    <row r="7053" hidden="1"/>
    <row r="7054" hidden="1"/>
    <row r="7055" hidden="1"/>
    <row r="7056" hidden="1"/>
    <row r="7057" hidden="1"/>
    <row r="7058" hidden="1"/>
    <row r="7059" hidden="1"/>
    <row r="7060" hidden="1"/>
    <row r="7061" hidden="1"/>
    <row r="7062" hidden="1"/>
    <row r="7063" hidden="1"/>
    <row r="7064" hidden="1"/>
    <row r="7065" hidden="1"/>
    <row r="7066" hidden="1"/>
    <row r="7067" hidden="1"/>
    <row r="7068" hidden="1"/>
    <row r="7069" hidden="1"/>
    <row r="7070" hidden="1"/>
    <row r="7071" hidden="1"/>
    <row r="7072" hidden="1"/>
    <row r="7073" hidden="1"/>
    <row r="7074" hidden="1"/>
    <row r="7075" hidden="1"/>
    <row r="7076" hidden="1"/>
    <row r="7077" hidden="1"/>
    <row r="7078" hidden="1"/>
    <row r="7079" hidden="1"/>
    <row r="7080" hidden="1"/>
    <row r="7081" hidden="1"/>
    <row r="7082" hidden="1"/>
    <row r="7083" hidden="1"/>
    <row r="7084" hidden="1"/>
    <row r="7085" hidden="1"/>
    <row r="7086" hidden="1"/>
    <row r="7087" hidden="1"/>
    <row r="7088" hidden="1"/>
    <row r="7089" hidden="1"/>
    <row r="7090" hidden="1"/>
    <row r="7091" hidden="1"/>
    <row r="7092" hidden="1"/>
    <row r="7093" hidden="1"/>
    <row r="7094" hidden="1"/>
    <row r="7095" hidden="1"/>
    <row r="7096" hidden="1"/>
    <row r="7097" hidden="1"/>
    <row r="7098" hidden="1"/>
    <row r="7099" hidden="1"/>
    <row r="7100" hidden="1"/>
    <row r="7101" hidden="1"/>
    <row r="7102" hidden="1"/>
    <row r="7103" hidden="1"/>
    <row r="7104" hidden="1"/>
    <row r="7105" hidden="1"/>
    <row r="7106" hidden="1"/>
    <row r="7107" hidden="1"/>
    <row r="7108" hidden="1"/>
    <row r="7109" hidden="1"/>
    <row r="7110" hidden="1"/>
    <row r="7111" hidden="1"/>
    <row r="7112" hidden="1"/>
    <row r="7113" hidden="1"/>
    <row r="7114" hidden="1"/>
    <row r="7115" hidden="1"/>
    <row r="7116" hidden="1"/>
    <row r="7117" hidden="1"/>
    <row r="7118" hidden="1"/>
    <row r="7119" hidden="1"/>
    <row r="7120" hidden="1"/>
    <row r="7121" hidden="1"/>
    <row r="7122" hidden="1"/>
    <row r="7123" hidden="1"/>
    <row r="7124" hidden="1"/>
    <row r="7125" hidden="1"/>
    <row r="7126" hidden="1"/>
    <row r="7127" hidden="1"/>
    <row r="7128" hidden="1"/>
    <row r="7129" hidden="1"/>
    <row r="7130" hidden="1"/>
    <row r="7131" hidden="1"/>
    <row r="7132" hidden="1"/>
    <row r="7133" hidden="1"/>
    <row r="7134" hidden="1"/>
    <row r="7135" hidden="1"/>
    <row r="7136" hidden="1"/>
    <row r="7137" hidden="1"/>
    <row r="7138" hidden="1"/>
    <row r="7139" hidden="1"/>
    <row r="7140" hidden="1"/>
    <row r="7141" hidden="1"/>
    <row r="7142" hidden="1"/>
    <row r="7143" hidden="1"/>
    <row r="7144" hidden="1"/>
    <row r="7145" hidden="1"/>
    <row r="7146" hidden="1"/>
    <row r="7147" hidden="1"/>
    <row r="7148" hidden="1"/>
    <row r="7149" hidden="1"/>
    <row r="7150" hidden="1"/>
    <row r="7151" hidden="1"/>
    <row r="7152" hidden="1"/>
    <row r="7153" hidden="1"/>
    <row r="7154" hidden="1"/>
    <row r="7155" hidden="1"/>
    <row r="7156" hidden="1"/>
    <row r="7157" hidden="1"/>
    <row r="7158" hidden="1"/>
    <row r="7159" hidden="1"/>
    <row r="7160" hidden="1"/>
    <row r="7161" hidden="1"/>
    <row r="7162" hidden="1"/>
    <row r="7163" hidden="1"/>
    <row r="7164" hidden="1"/>
    <row r="7165" hidden="1"/>
    <row r="7166" hidden="1"/>
    <row r="7167" hidden="1"/>
    <row r="7168" hidden="1"/>
    <row r="7169" hidden="1"/>
    <row r="7170" hidden="1"/>
    <row r="7171" hidden="1"/>
    <row r="7172" hidden="1"/>
    <row r="7173" hidden="1"/>
    <row r="7174" hidden="1"/>
    <row r="7175" hidden="1"/>
    <row r="7176" hidden="1"/>
    <row r="7177" hidden="1"/>
    <row r="7178" hidden="1"/>
    <row r="7179" hidden="1"/>
    <row r="7180" hidden="1"/>
    <row r="7181" hidden="1"/>
    <row r="7182" hidden="1"/>
    <row r="7183" hidden="1"/>
    <row r="7184" hidden="1"/>
    <row r="7185" hidden="1"/>
    <row r="7186" hidden="1"/>
    <row r="7187" hidden="1"/>
    <row r="7188" hidden="1"/>
    <row r="7189" hidden="1"/>
    <row r="7190" hidden="1"/>
    <row r="7191" hidden="1"/>
    <row r="7192" hidden="1"/>
    <row r="7193" hidden="1"/>
    <row r="7194" hidden="1"/>
    <row r="7195" hidden="1"/>
    <row r="7196" hidden="1"/>
    <row r="7197" hidden="1"/>
    <row r="7198" hidden="1"/>
    <row r="7199" hidden="1"/>
    <row r="7200" hidden="1"/>
    <row r="7201" hidden="1"/>
    <row r="7202" hidden="1"/>
    <row r="7203" hidden="1"/>
    <row r="7204" hidden="1"/>
    <row r="7205" hidden="1"/>
    <row r="7206" hidden="1"/>
    <row r="7207" hidden="1"/>
    <row r="7208" hidden="1"/>
    <row r="7209" hidden="1"/>
    <row r="7210" hidden="1"/>
    <row r="7211" hidden="1"/>
    <row r="7212" hidden="1"/>
    <row r="7213" hidden="1"/>
    <row r="7214" hidden="1"/>
    <row r="7215" hidden="1"/>
    <row r="7216" hidden="1"/>
    <row r="7217" hidden="1"/>
    <row r="7218" hidden="1"/>
    <row r="7219" hidden="1"/>
    <row r="7220" hidden="1"/>
    <row r="7221" hidden="1"/>
    <row r="7222" hidden="1"/>
    <row r="7223" hidden="1"/>
    <row r="7224" hidden="1"/>
    <row r="7225" hidden="1"/>
    <row r="7226" hidden="1"/>
    <row r="7227" hidden="1"/>
    <row r="7228" hidden="1"/>
    <row r="7229" hidden="1"/>
    <row r="7230" hidden="1"/>
    <row r="7231" hidden="1"/>
    <row r="7232" hidden="1"/>
    <row r="7233" hidden="1"/>
    <row r="7234" hidden="1"/>
    <row r="7235" hidden="1"/>
    <row r="7236" hidden="1"/>
    <row r="7237" hidden="1"/>
    <row r="7238" hidden="1"/>
    <row r="7239" hidden="1"/>
    <row r="7240" hidden="1"/>
    <row r="7241" hidden="1"/>
    <row r="7242" hidden="1"/>
    <row r="7243" hidden="1"/>
    <row r="7244" hidden="1"/>
    <row r="7245" hidden="1"/>
    <row r="7246" hidden="1"/>
    <row r="7247" hidden="1"/>
    <row r="7248" hidden="1"/>
    <row r="7249" hidden="1"/>
    <row r="7250" hidden="1"/>
    <row r="7251" hidden="1"/>
    <row r="7252" hidden="1"/>
    <row r="7253" hidden="1"/>
    <row r="7254" hidden="1"/>
    <row r="7255" hidden="1"/>
    <row r="7256" hidden="1"/>
    <row r="7257" hidden="1"/>
    <row r="7258" hidden="1"/>
    <row r="7259" hidden="1"/>
    <row r="7260" hidden="1"/>
    <row r="7261" hidden="1"/>
    <row r="7262" hidden="1"/>
    <row r="7263" hidden="1"/>
    <row r="7264" hidden="1"/>
    <row r="7265" hidden="1"/>
    <row r="7266" hidden="1"/>
    <row r="7267" hidden="1"/>
    <row r="7268" hidden="1"/>
    <row r="7269" hidden="1"/>
    <row r="7270" hidden="1"/>
    <row r="7271" hidden="1"/>
    <row r="7272" hidden="1"/>
    <row r="7273" hidden="1"/>
    <row r="7274" hidden="1"/>
    <row r="7275" hidden="1"/>
    <row r="7276" hidden="1"/>
    <row r="7277" hidden="1"/>
    <row r="7278" hidden="1"/>
    <row r="7279" hidden="1"/>
    <row r="7280" hidden="1"/>
    <row r="7281" hidden="1"/>
    <row r="7282" hidden="1"/>
    <row r="7283" hidden="1"/>
    <row r="7284" hidden="1"/>
    <row r="7285" hidden="1"/>
    <row r="7286" hidden="1"/>
    <row r="7287" hidden="1"/>
    <row r="7288" hidden="1"/>
    <row r="7289" hidden="1"/>
    <row r="7290" hidden="1"/>
    <row r="7291" hidden="1"/>
    <row r="7292" hidden="1"/>
    <row r="7293" hidden="1"/>
    <row r="7294" hidden="1"/>
    <row r="7295" hidden="1"/>
    <row r="7296" hidden="1"/>
    <row r="7297" hidden="1"/>
    <row r="7298" hidden="1"/>
    <row r="7299" hidden="1"/>
    <row r="7300" hidden="1"/>
    <row r="7301" hidden="1"/>
    <row r="7302" hidden="1"/>
    <row r="7303" hidden="1"/>
    <row r="7304" hidden="1"/>
    <row r="7305" hidden="1"/>
    <row r="7306" hidden="1"/>
    <row r="7307" hidden="1"/>
    <row r="7308" hidden="1"/>
    <row r="7309" hidden="1"/>
    <row r="7310" hidden="1"/>
    <row r="7311" hidden="1"/>
    <row r="7312" hidden="1"/>
    <row r="7313" hidden="1"/>
    <row r="7314" hidden="1"/>
    <row r="7315" hidden="1"/>
    <row r="7316" hidden="1"/>
    <row r="7317" hidden="1"/>
    <row r="7318" hidden="1"/>
    <row r="7319" hidden="1"/>
    <row r="7320" hidden="1"/>
    <row r="7321" hidden="1"/>
    <row r="7322" hidden="1"/>
    <row r="7323" hidden="1"/>
    <row r="7324" hidden="1"/>
    <row r="7325" hidden="1"/>
    <row r="7326" hidden="1"/>
    <row r="7327" hidden="1"/>
    <row r="7328" hidden="1"/>
    <row r="7329" hidden="1"/>
    <row r="7330" hidden="1"/>
    <row r="7331" hidden="1"/>
    <row r="7332" hidden="1"/>
    <row r="7333" hidden="1"/>
    <row r="7334" hidden="1"/>
    <row r="7335" hidden="1"/>
    <row r="7336" hidden="1"/>
    <row r="7337" hidden="1"/>
    <row r="7338" hidden="1"/>
    <row r="7339" hidden="1"/>
    <row r="7340" hidden="1"/>
    <row r="7341" hidden="1"/>
    <row r="7342" hidden="1"/>
    <row r="7343" hidden="1"/>
    <row r="7344" hidden="1"/>
    <row r="7345" hidden="1"/>
    <row r="7346" hidden="1"/>
    <row r="7347" hidden="1"/>
    <row r="7348" hidden="1"/>
    <row r="7349" hidden="1"/>
    <row r="7350" hidden="1"/>
    <row r="7351" hidden="1"/>
    <row r="7352" hidden="1"/>
    <row r="7353" hidden="1"/>
    <row r="7354" hidden="1"/>
    <row r="7355" hidden="1"/>
    <row r="7356" hidden="1"/>
    <row r="7357" hidden="1"/>
    <row r="7358" hidden="1"/>
    <row r="7359" hidden="1"/>
    <row r="7360" hidden="1"/>
    <row r="7361" hidden="1"/>
    <row r="7362" hidden="1"/>
    <row r="7363" hidden="1"/>
    <row r="7364" hidden="1"/>
    <row r="7365" hidden="1"/>
    <row r="7366" hidden="1"/>
    <row r="7367" hidden="1"/>
    <row r="7368" hidden="1"/>
    <row r="7369" hidden="1"/>
    <row r="7370" hidden="1"/>
    <row r="7371" hidden="1"/>
    <row r="7372" hidden="1"/>
    <row r="7373" hidden="1"/>
    <row r="7374" hidden="1"/>
    <row r="7375" hidden="1"/>
    <row r="7376" hidden="1"/>
    <row r="7377" hidden="1"/>
    <row r="7378" hidden="1"/>
    <row r="7379" hidden="1"/>
    <row r="7380" hidden="1"/>
    <row r="7381" hidden="1"/>
    <row r="7382" hidden="1"/>
    <row r="7383" hidden="1"/>
    <row r="7384" hidden="1"/>
    <row r="7385" hidden="1"/>
    <row r="7386" hidden="1"/>
    <row r="7387" hidden="1"/>
    <row r="7388" hidden="1"/>
    <row r="7389" hidden="1"/>
    <row r="7390" hidden="1"/>
    <row r="7391" hidden="1"/>
    <row r="7392" hidden="1"/>
    <row r="7393" hidden="1"/>
    <row r="7394" hidden="1"/>
    <row r="7395" hidden="1"/>
    <row r="7396" hidden="1"/>
    <row r="7397" hidden="1"/>
    <row r="7398" hidden="1"/>
    <row r="7399" hidden="1"/>
    <row r="7400" hidden="1"/>
    <row r="7401" hidden="1"/>
    <row r="7402" hidden="1"/>
    <row r="7403" hidden="1"/>
    <row r="7404" hidden="1"/>
    <row r="7405" hidden="1"/>
    <row r="7406" hidden="1"/>
    <row r="7407" hidden="1"/>
    <row r="7408" hidden="1"/>
    <row r="7409" hidden="1"/>
    <row r="7410" hidden="1"/>
    <row r="7411" hidden="1"/>
    <row r="7412" hidden="1"/>
    <row r="7413" hidden="1"/>
    <row r="7414" hidden="1"/>
    <row r="7415" hidden="1"/>
    <row r="7416" hidden="1"/>
    <row r="7417" hidden="1"/>
    <row r="7418" hidden="1"/>
    <row r="7419" hidden="1"/>
    <row r="7420" hidden="1"/>
    <row r="7421" hidden="1"/>
    <row r="7422" hidden="1"/>
    <row r="7423" hidden="1"/>
    <row r="7424" hidden="1"/>
    <row r="7425" hidden="1"/>
    <row r="7426" hidden="1"/>
    <row r="7427" hidden="1"/>
    <row r="7428" hidden="1"/>
    <row r="7429" hidden="1"/>
    <row r="7430" hidden="1"/>
    <row r="7431" hidden="1"/>
    <row r="7432" hidden="1"/>
    <row r="7433" hidden="1"/>
    <row r="7434" hidden="1"/>
    <row r="7435" hidden="1"/>
    <row r="7436" hidden="1"/>
    <row r="7437" hidden="1"/>
    <row r="7438" hidden="1"/>
    <row r="7439" hidden="1"/>
    <row r="7440" hidden="1"/>
    <row r="7441" hidden="1"/>
    <row r="7442" hidden="1"/>
    <row r="7443" hidden="1"/>
    <row r="7444" hidden="1"/>
    <row r="7445" hidden="1"/>
    <row r="7446" hidden="1"/>
    <row r="7447" hidden="1"/>
    <row r="7448" hidden="1"/>
    <row r="7449" hidden="1"/>
    <row r="7450" hidden="1"/>
    <row r="7451" hidden="1"/>
    <row r="7452" hidden="1"/>
    <row r="7453" hidden="1"/>
    <row r="7454" hidden="1"/>
    <row r="7455" hidden="1"/>
    <row r="7456" hidden="1"/>
    <row r="7457" hidden="1"/>
    <row r="7458" hidden="1"/>
    <row r="7459" hidden="1"/>
    <row r="7460" hidden="1"/>
    <row r="7461" hidden="1"/>
    <row r="7462" hidden="1"/>
    <row r="7463" hidden="1"/>
    <row r="7464" hidden="1"/>
    <row r="7465" hidden="1"/>
    <row r="7466" hidden="1"/>
    <row r="7467" hidden="1"/>
    <row r="7468" hidden="1"/>
    <row r="7469" hidden="1"/>
    <row r="7470" hidden="1"/>
    <row r="7471" hidden="1"/>
    <row r="7472" hidden="1"/>
    <row r="7473" hidden="1"/>
    <row r="7474" hidden="1"/>
    <row r="7475" hidden="1"/>
    <row r="7476" hidden="1"/>
    <row r="7477" hidden="1"/>
    <row r="7478" hidden="1"/>
    <row r="7479" hidden="1"/>
    <row r="7480" hidden="1"/>
    <row r="7481" hidden="1"/>
    <row r="7482" hidden="1"/>
    <row r="7483" hidden="1"/>
    <row r="7484" hidden="1"/>
    <row r="7485" hidden="1"/>
    <row r="7486" hidden="1"/>
    <row r="7487" hidden="1"/>
    <row r="7488" hidden="1"/>
    <row r="7489" hidden="1"/>
    <row r="7490" hidden="1"/>
    <row r="7491" hidden="1"/>
    <row r="7492" hidden="1"/>
    <row r="7493" hidden="1"/>
    <row r="7494" hidden="1"/>
    <row r="7495" hidden="1"/>
    <row r="7496" hidden="1"/>
    <row r="7497" hidden="1"/>
    <row r="7498" hidden="1"/>
    <row r="7499" hidden="1"/>
    <row r="7500" hidden="1"/>
    <row r="7501" hidden="1"/>
    <row r="7502" hidden="1"/>
    <row r="7503" hidden="1"/>
    <row r="7504" hidden="1"/>
    <row r="7505" hidden="1"/>
    <row r="7506" hidden="1"/>
    <row r="7507" hidden="1"/>
    <row r="7508" hidden="1"/>
    <row r="7509" hidden="1"/>
    <row r="7510" hidden="1"/>
    <row r="7511" hidden="1"/>
    <row r="7512" hidden="1"/>
    <row r="7513" hidden="1"/>
    <row r="7514" hidden="1"/>
    <row r="7515" hidden="1"/>
    <row r="7516" hidden="1"/>
    <row r="7517" hidden="1"/>
    <row r="7518" hidden="1"/>
    <row r="7519" hidden="1"/>
    <row r="7520" hidden="1"/>
    <row r="7521" hidden="1"/>
    <row r="7522" hidden="1"/>
    <row r="7523" hidden="1"/>
    <row r="7524" hidden="1"/>
    <row r="7525" hidden="1"/>
    <row r="7526" hidden="1"/>
    <row r="7527" hidden="1"/>
    <row r="7528" hidden="1"/>
    <row r="7529" hidden="1"/>
    <row r="7530" hidden="1"/>
    <row r="7531" hidden="1"/>
    <row r="7532" hidden="1"/>
    <row r="7533" hidden="1"/>
    <row r="7534" hidden="1"/>
    <row r="7535" hidden="1"/>
    <row r="7536" hidden="1"/>
    <row r="7537" hidden="1"/>
    <row r="7538" hidden="1"/>
    <row r="7539" hidden="1"/>
    <row r="7540" hidden="1"/>
    <row r="7541" hidden="1"/>
    <row r="7542" hidden="1"/>
    <row r="7543" hidden="1"/>
    <row r="7544" hidden="1"/>
    <row r="7545" hidden="1"/>
    <row r="7546" hidden="1"/>
    <row r="7547" hidden="1"/>
    <row r="7548" hidden="1"/>
    <row r="7549" hidden="1"/>
    <row r="7550" hidden="1"/>
    <row r="7551" hidden="1"/>
    <row r="7552" hidden="1"/>
    <row r="7553" hidden="1"/>
    <row r="7554" hidden="1"/>
    <row r="7555" hidden="1"/>
    <row r="7556" hidden="1"/>
    <row r="7557" hidden="1"/>
    <row r="7558" hidden="1"/>
    <row r="7559" hidden="1"/>
    <row r="7560" hidden="1"/>
    <row r="7561" hidden="1"/>
    <row r="7562" hidden="1"/>
    <row r="7563" hidden="1"/>
    <row r="7564" hidden="1"/>
    <row r="7565" hidden="1"/>
    <row r="7566" hidden="1"/>
    <row r="7567" hidden="1"/>
    <row r="7568" hidden="1"/>
    <row r="7569" hidden="1"/>
    <row r="7570" hidden="1"/>
    <row r="7571" hidden="1"/>
    <row r="7572" hidden="1"/>
    <row r="7573" hidden="1"/>
    <row r="7574" hidden="1"/>
    <row r="7575" hidden="1"/>
    <row r="7576" hidden="1"/>
    <row r="7577" hidden="1"/>
    <row r="7578" hidden="1"/>
    <row r="7579" hidden="1"/>
    <row r="7580" hidden="1"/>
    <row r="7581" hidden="1"/>
    <row r="7582" hidden="1"/>
    <row r="7583" hidden="1"/>
    <row r="7584" hidden="1"/>
    <row r="7585" hidden="1"/>
    <row r="7586" hidden="1"/>
    <row r="7587" hidden="1"/>
    <row r="7588" hidden="1"/>
    <row r="7589" hidden="1"/>
    <row r="7590" hidden="1"/>
    <row r="7591" hidden="1"/>
    <row r="7592" hidden="1"/>
    <row r="7593" hidden="1"/>
    <row r="7594" hidden="1"/>
    <row r="7595" hidden="1"/>
    <row r="7596" hidden="1"/>
    <row r="7597" hidden="1"/>
    <row r="7598" hidden="1"/>
    <row r="7599" hidden="1"/>
    <row r="7600" hidden="1"/>
    <row r="7601" hidden="1"/>
    <row r="7602" hidden="1"/>
    <row r="7603" hidden="1"/>
    <row r="7604" hidden="1"/>
    <row r="7605" hidden="1"/>
    <row r="7606" hidden="1"/>
    <row r="7607" hidden="1"/>
    <row r="7608" hidden="1"/>
    <row r="7609" hidden="1"/>
    <row r="7610" hidden="1"/>
    <row r="7611" hidden="1"/>
    <row r="7612" hidden="1"/>
    <row r="7613" hidden="1"/>
    <row r="7614" hidden="1"/>
    <row r="7615" hidden="1"/>
    <row r="7616" hidden="1"/>
    <row r="7617" hidden="1"/>
    <row r="7618" hidden="1"/>
    <row r="7619" hidden="1"/>
    <row r="7620" hidden="1"/>
    <row r="7621" hidden="1"/>
    <row r="7622" hidden="1"/>
    <row r="7623" hidden="1"/>
    <row r="7624" hidden="1"/>
    <row r="7625" hidden="1"/>
    <row r="7626" hidden="1"/>
    <row r="7627" hidden="1"/>
    <row r="7628" hidden="1"/>
    <row r="7629" hidden="1"/>
    <row r="7630" hidden="1"/>
    <row r="7631" hidden="1"/>
    <row r="7632" hidden="1"/>
    <row r="7633" hidden="1"/>
    <row r="7634" hidden="1"/>
    <row r="7635" hidden="1"/>
    <row r="7636" hidden="1"/>
    <row r="7637" hidden="1"/>
    <row r="7638" hidden="1"/>
    <row r="7639" hidden="1"/>
    <row r="7640" hidden="1"/>
    <row r="7641" hidden="1"/>
    <row r="7642" hidden="1"/>
    <row r="7643" hidden="1"/>
    <row r="7644" hidden="1"/>
    <row r="7645" hidden="1"/>
    <row r="7646" hidden="1"/>
    <row r="7647" hidden="1"/>
    <row r="7648" hidden="1"/>
    <row r="7649" hidden="1"/>
    <row r="7650" hidden="1"/>
    <row r="7651" hidden="1"/>
    <row r="7652" hidden="1"/>
    <row r="7653" hidden="1"/>
    <row r="7654" hidden="1"/>
    <row r="7655" hidden="1"/>
    <row r="7656" hidden="1"/>
    <row r="7657" hidden="1"/>
    <row r="7658" hidden="1"/>
    <row r="7659" hidden="1"/>
    <row r="7660" hidden="1"/>
    <row r="7661" hidden="1"/>
    <row r="7662" hidden="1"/>
    <row r="7663" hidden="1"/>
    <row r="7664" hidden="1"/>
    <row r="7665" hidden="1"/>
    <row r="7666" hidden="1"/>
    <row r="7667" hidden="1"/>
    <row r="7668" hidden="1"/>
    <row r="7669" hidden="1"/>
    <row r="7670" hidden="1"/>
    <row r="7671" hidden="1"/>
    <row r="7672" hidden="1"/>
    <row r="7673" hidden="1"/>
    <row r="7674" hidden="1"/>
    <row r="7675" hidden="1"/>
    <row r="7676" hidden="1"/>
    <row r="7677" hidden="1"/>
    <row r="7678" hidden="1"/>
    <row r="7679" hidden="1"/>
    <row r="7680" hidden="1"/>
    <row r="7681" hidden="1"/>
    <row r="7682" hidden="1"/>
    <row r="7683" hidden="1"/>
    <row r="7684" hidden="1"/>
    <row r="7685" hidden="1"/>
    <row r="7686" hidden="1"/>
    <row r="7687" hidden="1"/>
    <row r="7688" hidden="1"/>
    <row r="7689" hidden="1"/>
    <row r="7690" hidden="1"/>
    <row r="7691" hidden="1"/>
    <row r="7692" hidden="1"/>
    <row r="7693" hidden="1"/>
    <row r="7694" hidden="1"/>
    <row r="7695" hidden="1"/>
    <row r="7696" hidden="1"/>
    <row r="7697" hidden="1"/>
    <row r="7698" hidden="1"/>
    <row r="7699" hidden="1"/>
    <row r="7700" hidden="1"/>
    <row r="7701" hidden="1"/>
    <row r="7702" hidden="1"/>
    <row r="7703" hidden="1"/>
    <row r="7704" hidden="1"/>
    <row r="7705" hidden="1"/>
    <row r="7706" hidden="1"/>
    <row r="7707" hidden="1"/>
    <row r="7708" hidden="1"/>
    <row r="7709" hidden="1"/>
    <row r="7710" hidden="1"/>
    <row r="7711" hidden="1"/>
    <row r="7712" hidden="1"/>
    <row r="7713" hidden="1"/>
    <row r="7714" hidden="1"/>
    <row r="7715" hidden="1"/>
    <row r="7716" hidden="1"/>
    <row r="7717" hidden="1"/>
    <row r="7718" hidden="1"/>
    <row r="7719" hidden="1"/>
    <row r="7720" hidden="1"/>
    <row r="7721" hidden="1"/>
    <row r="7722" hidden="1"/>
    <row r="7723" hidden="1"/>
    <row r="7724" hidden="1"/>
    <row r="7725" hidden="1"/>
    <row r="7726" hidden="1"/>
    <row r="7727" hidden="1"/>
    <row r="7728" hidden="1"/>
    <row r="7729" hidden="1"/>
    <row r="7730" hidden="1"/>
    <row r="7731" hidden="1"/>
    <row r="7732" hidden="1"/>
    <row r="7733" hidden="1"/>
    <row r="7734" hidden="1"/>
    <row r="7735" hidden="1"/>
    <row r="7736" hidden="1"/>
    <row r="7737" hidden="1"/>
    <row r="7738" hidden="1"/>
    <row r="7739" hidden="1"/>
    <row r="7740" hidden="1"/>
    <row r="7741" hidden="1"/>
    <row r="7742" hidden="1"/>
    <row r="7743" hidden="1"/>
    <row r="7744" hidden="1"/>
    <row r="7745" hidden="1"/>
    <row r="7746" hidden="1"/>
    <row r="7747" hidden="1"/>
    <row r="7748" hidden="1"/>
    <row r="7749" hidden="1"/>
    <row r="7750" hidden="1"/>
    <row r="7751" hidden="1"/>
    <row r="7752" hidden="1"/>
    <row r="7753" hidden="1"/>
    <row r="7754" hidden="1"/>
    <row r="7755" hidden="1"/>
    <row r="7756" hidden="1"/>
    <row r="7757" hidden="1"/>
    <row r="7758" hidden="1"/>
    <row r="7759" hidden="1"/>
    <row r="7760" hidden="1"/>
    <row r="7761" hidden="1"/>
    <row r="7762" hidden="1"/>
    <row r="7763" hidden="1"/>
    <row r="7764" hidden="1"/>
    <row r="7765" hidden="1"/>
    <row r="7766" hidden="1"/>
    <row r="7767" hidden="1"/>
    <row r="7768" hidden="1"/>
    <row r="7769" hidden="1"/>
    <row r="7770" hidden="1"/>
    <row r="7771" hidden="1"/>
    <row r="7772" hidden="1"/>
    <row r="7773" hidden="1"/>
    <row r="7774" hidden="1"/>
    <row r="7775" hidden="1"/>
    <row r="7776" hidden="1"/>
    <row r="7777" hidden="1"/>
    <row r="7778" hidden="1"/>
    <row r="7779" hidden="1"/>
    <row r="7780" hidden="1"/>
    <row r="7781" hidden="1"/>
    <row r="7782" hidden="1"/>
    <row r="7783" hidden="1"/>
    <row r="7784" hidden="1"/>
    <row r="7785" hidden="1"/>
    <row r="7786" hidden="1"/>
    <row r="7787" hidden="1"/>
    <row r="7788" hidden="1"/>
    <row r="7789" hidden="1"/>
    <row r="7790" hidden="1"/>
    <row r="7791" hidden="1"/>
    <row r="7792" hidden="1"/>
    <row r="7793" hidden="1"/>
    <row r="7794" hidden="1"/>
    <row r="7795" hidden="1"/>
    <row r="7796" hidden="1"/>
    <row r="7797" hidden="1"/>
    <row r="7798" hidden="1"/>
    <row r="7799" hidden="1"/>
    <row r="7800" hidden="1"/>
    <row r="7801" hidden="1"/>
    <row r="7802" hidden="1"/>
    <row r="7803" hidden="1"/>
    <row r="7804" hidden="1"/>
    <row r="7805" hidden="1"/>
    <row r="7806" hidden="1"/>
    <row r="7807" hidden="1"/>
    <row r="7808" hidden="1"/>
    <row r="7809" hidden="1"/>
    <row r="7810" hidden="1"/>
    <row r="7811" hidden="1"/>
    <row r="7812" hidden="1"/>
    <row r="7813" hidden="1"/>
    <row r="7814" hidden="1"/>
    <row r="7815" hidden="1"/>
    <row r="7816" hidden="1"/>
    <row r="7817" hidden="1"/>
    <row r="7818" hidden="1"/>
    <row r="7819" hidden="1"/>
    <row r="7820" hidden="1"/>
    <row r="7821" hidden="1"/>
    <row r="7822" hidden="1"/>
    <row r="7823" hidden="1"/>
    <row r="7824" hidden="1"/>
    <row r="7825" hidden="1"/>
    <row r="7826" hidden="1"/>
    <row r="7827" hidden="1"/>
    <row r="7828" hidden="1"/>
    <row r="7829" hidden="1"/>
    <row r="7830" hidden="1"/>
    <row r="7831" hidden="1"/>
    <row r="7832" hidden="1"/>
    <row r="7833" hidden="1"/>
    <row r="7834" hidden="1"/>
    <row r="7835" hidden="1"/>
    <row r="7836" hidden="1"/>
    <row r="7837" hidden="1"/>
    <row r="7838" hidden="1"/>
    <row r="7839" hidden="1"/>
    <row r="7840" hidden="1"/>
    <row r="7841" hidden="1"/>
    <row r="7842" hidden="1"/>
    <row r="7843" hidden="1"/>
    <row r="7844" hidden="1"/>
    <row r="7845" hidden="1"/>
    <row r="7846" hidden="1"/>
    <row r="7847" hidden="1"/>
    <row r="7848" hidden="1"/>
    <row r="7849" hidden="1"/>
    <row r="7850" hidden="1"/>
    <row r="7851" hidden="1"/>
    <row r="7852" hidden="1"/>
    <row r="7853" hidden="1"/>
    <row r="7854" hidden="1"/>
    <row r="7855" hidden="1"/>
    <row r="7856" hidden="1"/>
    <row r="7857" hidden="1"/>
    <row r="7858" hidden="1"/>
    <row r="7859" hidden="1"/>
    <row r="7860" hidden="1"/>
    <row r="7861" hidden="1"/>
    <row r="7862" hidden="1"/>
    <row r="7863" hidden="1"/>
    <row r="7864" hidden="1"/>
    <row r="7865" hidden="1"/>
    <row r="7866" hidden="1"/>
    <row r="7867" hidden="1"/>
    <row r="7868" hidden="1"/>
    <row r="7869" hidden="1"/>
    <row r="7870" hidden="1"/>
    <row r="7871" hidden="1"/>
    <row r="7872" hidden="1"/>
    <row r="7873" hidden="1"/>
    <row r="7874" hidden="1"/>
    <row r="7875" hidden="1"/>
    <row r="7876" hidden="1"/>
    <row r="7877" hidden="1"/>
    <row r="7878" hidden="1"/>
    <row r="7879" hidden="1"/>
    <row r="7880" hidden="1"/>
    <row r="7881" hidden="1"/>
    <row r="7882" hidden="1"/>
    <row r="7883" hidden="1"/>
    <row r="7884" hidden="1"/>
    <row r="7885" hidden="1"/>
    <row r="7886" hidden="1"/>
    <row r="7887" hidden="1"/>
    <row r="7888" hidden="1"/>
    <row r="7889" hidden="1"/>
    <row r="7890" hidden="1"/>
    <row r="7891" hidden="1"/>
    <row r="7892" hidden="1"/>
    <row r="7893" hidden="1"/>
    <row r="7894" hidden="1"/>
    <row r="7895" hidden="1"/>
    <row r="7896" hidden="1"/>
    <row r="7897" hidden="1"/>
    <row r="7898" hidden="1"/>
    <row r="7899" hidden="1"/>
    <row r="7900" hidden="1"/>
    <row r="7901" hidden="1"/>
    <row r="7902" hidden="1"/>
    <row r="7903" hidden="1"/>
    <row r="7904" hidden="1"/>
    <row r="7905" hidden="1"/>
    <row r="7906" hidden="1"/>
    <row r="7907" hidden="1"/>
    <row r="7908" hidden="1"/>
    <row r="7909" hidden="1"/>
    <row r="7910" hidden="1"/>
    <row r="7911" hidden="1"/>
    <row r="7912" hidden="1"/>
    <row r="7913" hidden="1"/>
    <row r="7914" hidden="1"/>
    <row r="7915" hidden="1"/>
    <row r="7916" hidden="1"/>
    <row r="7917" hidden="1"/>
    <row r="7918" hidden="1"/>
    <row r="7919" hidden="1"/>
    <row r="7920" hidden="1"/>
    <row r="7921" hidden="1"/>
    <row r="7922" hidden="1"/>
    <row r="7923" hidden="1"/>
    <row r="7924" hidden="1"/>
    <row r="7925" hidden="1"/>
    <row r="7926" hidden="1"/>
    <row r="7927" hidden="1"/>
    <row r="7928" hidden="1"/>
    <row r="7929" hidden="1"/>
    <row r="7930" hidden="1"/>
    <row r="7931" hidden="1"/>
    <row r="7932" hidden="1"/>
    <row r="7933" hidden="1"/>
    <row r="7934" hidden="1"/>
    <row r="7935" hidden="1"/>
    <row r="7936" hidden="1"/>
    <row r="7937" hidden="1"/>
    <row r="7938" hidden="1"/>
    <row r="7939" hidden="1"/>
    <row r="7940" hidden="1"/>
    <row r="7941" hidden="1"/>
    <row r="7942" hidden="1"/>
    <row r="7943" hidden="1"/>
    <row r="7944" hidden="1"/>
    <row r="7945" hidden="1"/>
    <row r="7946" hidden="1"/>
    <row r="7947" hidden="1"/>
    <row r="7948" hidden="1"/>
    <row r="7949" hidden="1"/>
    <row r="7950" hidden="1"/>
    <row r="7951" hidden="1"/>
    <row r="7952" hidden="1"/>
    <row r="7953" hidden="1"/>
    <row r="7954" hidden="1"/>
    <row r="7955" hidden="1"/>
    <row r="7956" hidden="1"/>
    <row r="7957" hidden="1"/>
    <row r="7958" hidden="1"/>
    <row r="7959" hidden="1"/>
    <row r="7960" hidden="1"/>
    <row r="7961" hidden="1"/>
    <row r="7962" hidden="1"/>
    <row r="7963" hidden="1"/>
    <row r="7964" hidden="1"/>
    <row r="7965" hidden="1"/>
    <row r="7966" hidden="1"/>
    <row r="7967" hidden="1"/>
    <row r="7968" hidden="1"/>
    <row r="7969" hidden="1"/>
    <row r="7970" hidden="1"/>
    <row r="7971" hidden="1"/>
    <row r="7972" hidden="1"/>
    <row r="7973" hidden="1"/>
    <row r="7974" hidden="1"/>
    <row r="7975" hidden="1"/>
    <row r="7976" hidden="1"/>
    <row r="7977" hidden="1"/>
    <row r="7978" hidden="1"/>
    <row r="7979" hidden="1"/>
    <row r="7980" hidden="1"/>
    <row r="7981" hidden="1"/>
    <row r="7982" hidden="1"/>
    <row r="7983" hidden="1"/>
    <row r="7984" hidden="1"/>
    <row r="7985" hidden="1"/>
    <row r="7986" hidden="1"/>
    <row r="7987" hidden="1"/>
    <row r="7988" hidden="1"/>
    <row r="7989" hidden="1"/>
    <row r="7990" hidden="1"/>
    <row r="7991" hidden="1"/>
    <row r="7992" hidden="1"/>
    <row r="7993" hidden="1"/>
    <row r="7994" hidden="1"/>
    <row r="7995" hidden="1"/>
    <row r="7996" hidden="1"/>
    <row r="7997" hidden="1"/>
    <row r="7998" hidden="1"/>
    <row r="7999" hidden="1"/>
    <row r="8000" hidden="1"/>
    <row r="8001" hidden="1"/>
    <row r="8002" hidden="1"/>
    <row r="8003" hidden="1"/>
    <row r="8004" hidden="1"/>
    <row r="8005" hidden="1"/>
    <row r="8006" hidden="1"/>
    <row r="8007" hidden="1"/>
    <row r="8008" hidden="1"/>
    <row r="8009" hidden="1"/>
    <row r="8010" hidden="1"/>
    <row r="8011" hidden="1"/>
    <row r="8012" hidden="1"/>
    <row r="8013" hidden="1"/>
    <row r="8014" hidden="1"/>
    <row r="8015" hidden="1"/>
    <row r="8016" hidden="1"/>
    <row r="8017" hidden="1"/>
    <row r="8018" hidden="1"/>
    <row r="8019" hidden="1"/>
    <row r="8020" hidden="1"/>
    <row r="8021" hidden="1"/>
    <row r="8022" hidden="1"/>
    <row r="8023" hidden="1"/>
    <row r="8024" hidden="1"/>
    <row r="8025" hidden="1"/>
    <row r="8026" hidden="1"/>
    <row r="8027" hidden="1"/>
    <row r="8028" hidden="1"/>
    <row r="8029" hidden="1"/>
    <row r="8030" hidden="1"/>
    <row r="8031" hidden="1"/>
    <row r="8032" hidden="1"/>
    <row r="8033" hidden="1"/>
    <row r="8034" hidden="1"/>
    <row r="8035" hidden="1"/>
    <row r="8036" hidden="1"/>
    <row r="8037" hidden="1"/>
    <row r="8038" hidden="1"/>
    <row r="8039" hidden="1"/>
    <row r="8040" hidden="1"/>
    <row r="8041" hidden="1"/>
    <row r="8042" hidden="1"/>
    <row r="8043" hidden="1"/>
    <row r="8044" hidden="1"/>
    <row r="8045" hidden="1"/>
    <row r="8046" hidden="1"/>
    <row r="8047" hidden="1"/>
    <row r="8048" hidden="1"/>
    <row r="8049" hidden="1"/>
    <row r="8050" hidden="1"/>
    <row r="8051" hidden="1"/>
    <row r="8052" hidden="1"/>
    <row r="8053" hidden="1"/>
    <row r="8054" hidden="1"/>
    <row r="8055" hidden="1"/>
    <row r="8056" hidden="1"/>
    <row r="8057" hidden="1"/>
    <row r="8058" hidden="1"/>
    <row r="8059" hidden="1"/>
    <row r="8060" hidden="1"/>
    <row r="8061" hidden="1"/>
    <row r="8062" hidden="1"/>
    <row r="8063" hidden="1"/>
    <row r="8064" hidden="1"/>
    <row r="8065" hidden="1"/>
    <row r="8066" hidden="1"/>
    <row r="8067" hidden="1"/>
    <row r="8068" hidden="1"/>
    <row r="8069" hidden="1"/>
    <row r="8070" hidden="1"/>
    <row r="8071" hidden="1"/>
    <row r="8072" hidden="1"/>
    <row r="8073" hidden="1"/>
    <row r="8074" hidden="1"/>
    <row r="8075" hidden="1"/>
    <row r="8076" hidden="1"/>
    <row r="8077" hidden="1"/>
    <row r="8078" hidden="1"/>
    <row r="8079" hidden="1"/>
    <row r="8080" hidden="1"/>
    <row r="8081" hidden="1"/>
    <row r="8082" hidden="1"/>
    <row r="8083" hidden="1"/>
    <row r="8084" hidden="1"/>
    <row r="8085" hidden="1"/>
    <row r="8086" hidden="1"/>
    <row r="8087" hidden="1"/>
    <row r="8088" hidden="1"/>
    <row r="8089" hidden="1"/>
    <row r="8090" hidden="1"/>
    <row r="8091" hidden="1"/>
    <row r="8092" hidden="1"/>
    <row r="8093" hidden="1"/>
    <row r="8094" hidden="1"/>
    <row r="8095" hidden="1"/>
    <row r="8096" hidden="1"/>
    <row r="8097" hidden="1"/>
    <row r="8098" hidden="1"/>
    <row r="8099" hidden="1"/>
    <row r="8100" hidden="1"/>
    <row r="8101" hidden="1"/>
    <row r="8102" hidden="1"/>
    <row r="8103" hidden="1"/>
    <row r="8104" hidden="1"/>
    <row r="8105" hidden="1"/>
    <row r="8106" hidden="1"/>
    <row r="8107" hidden="1"/>
    <row r="8108" hidden="1"/>
    <row r="8109" hidden="1"/>
    <row r="8110" hidden="1"/>
    <row r="8111" hidden="1"/>
    <row r="8112" hidden="1"/>
    <row r="8113" hidden="1"/>
    <row r="8114" hidden="1"/>
    <row r="8115" hidden="1"/>
    <row r="8116" hidden="1"/>
    <row r="8117" hidden="1"/>
    <row r="8118" hidden="1"/>
    <row r="8119" hidden="1"/>
    <row r="8120" hidden="1"/>
    <row r="8121" hidden="1"/>
    <row r="8122" hidden="1"/>
    <row r="8123" hidden="1"/>
    <row r="8124" hidden="1"/>
    <row r="8125" hidden="1"/>
    <row r="8126" hidden="1"/>
    <row r="8127" hidden="1"/>
    <row r="8128" hidden="1"/>
    <row r="8129" hidden="1"/>
    <row r="8130" hidden="1"/>
    <row r="8131" hidden="1"/>
    <row r="8132" hidden="1"/>
    <row r="8133" hidden="1"/>
    <row r="8134" hidden="1"/>
    <row r="8135" hidden="1"/>
    <row r="8136" hidden="1"/>
    <row r="8137" hidden="1"/>
    <row r="8138" hidden="1"/>
    <row r="8139" hidden="1"/>
    <row r="8140" hidden="1"/>
    <row r="8141" hidden="1"/>
    <row r="8142" hidden="1"/>
    <row r="8143" hidden="1"/>
    <row r="8144" hidden="1"/>
    <row r="8145" hidden="1"/>
    <row r="8146" hidden="1"/>
    <row r="8147" hidden="1"/>
    <row r="8148" hidden="1"/>
    <row r="8149" hidden="1"/>
    <row r="8150" hidden="1"/>
    <row r="8151" hidden="1"/>
    <row r="8152" hidden="1"/>
    <row r="8153" hidden="1"/>
    <row r="8154" hidden="1"/>
    <row r="8155" hidden="1"/>
    <row r="8156" hidden="1"/>
    <row r="8157" hidden="1"/>
    <row r="8158" hidden="1"/>
    <row r="8159" hidden="1"/>
    <row r="8160" hidden="1"/>
    <row r="8161" hidden="1"/>
    <row r="8162" hidden="1"/>
    <row r="8163" hidden="1"/>
    <row r="8164" hidden="1"/>
    <row r="8165" hidden="1"/>
    <row r="8166" hidden="1"/>
    <row r="8167" hidden="1"/>
    <row r="8168" hidden="1"/>
    <row r="8169" hidden="1"/>
    <row r="8170" hidden="1"/>
    <row r="8171" hidden="1"/>
    <row r="8172" hidden="1"/>
    <row r="8173" hidden="1"/>
    <row r="8174" hidden="1"/>
    <row r="8175" hidden="1"/>
    <row r="8176" hidden="1"/>
    <row r="8177" hidden="1"/>
    <row r="8178" hidden="1"/>
    <row r="8179" hidden="1"/>
    <row r="8180" hidden="1"/>
    <row r="8181" hidden="1"/>
    <row r="8182" hidden="1"/>
    <row r="8183" hidden="1"/>
    <row r="8184" hidden="1"/>
    <row r="8185" hidden="1"/>
    <row r="8186" hidden="1"/>
    <row r="8187" hidden="1"/>
    <row r="8188" hidden="1"/>
    <row r="8189" hidden="1"/>
    <row r="8190" hidden="1"/>
    <row r="8191" hidden="1"/>
    <row r="8192" hidden="1"/>
    <row r="8193" hidden="1"/>
    <row r="8194" hidden="1"/>
    <row r="8195" hidden="1"/>
    <row r="8196" hidden="1"/>
    <row r="8197" hidden="1"/>
    <row r="8198" hidden="1"/>
    <row r="8199" hidden="1"/>
    <row r="8200" hidden="1"/>
    <row r="8201" hidden="1"/>
    <row r="8202" hidden="1"/>
    <row r="8203" hidden="1"/>
    <row r="8204" hidden="1"/>
    <row r="8205" hidden="1"/>
    <row r="8206" hidden="1"/>
    <row r="8207" hidden="1"/>
    <row r="8208" hidden="1"/>
    <row r="8209" hidden="1"/>
    <row r="8210" hidden="1"/>
    <row r="8211" hidden="1"/>
    <row r="8212" hidden="1"/>
    <row r="8213" hidden="1"/>
    <row r="8214" hidden="1"/>
    <row r="8215" hidden="1"/>
    <row r="8216" hidden="1"/>
    <row r="8217" hidden="1"/>
    <row r="8218" hidden="1"/>
    <row r="8219" hidden="1"/>
    <row r="8220" hidden="1"/>
    <row r="8221" hidden="1"/>
    <row r="8222" hidden="1"/>
    <row r="8223" hidden="1"/>
    <row r="8224" hidden="1"/>
    <row r="8225" hidden="1"/>
    <row r="8226" hidden="1"/>
    <row r="8227" hidden="1"/>
    <row r="8228" hidden="1"/>
    <row r="8229" hidden="1"/>
    <row r="8230" hidden="1"/>
    <row r="8231" hidden="1"/>
    <row r="8232" hidden="1"/>
    <row r="8233" hidden="1"/>
    <row r="8234" hidden="1"/>
    <row r="8235" hidden="1"/>
    <row r="8236" hidden="1"/>
    <row r="8237" hidden="1"/>
    <row r="8238" hidden="1"/>
    <row r="8239" hidden="1"/>
    <row r="8240" hidden="1"/>
    <row r="8241" hidden="1"/>
    <row r="8242" hidden="1"/>
    <row r="8243" hidden="1"/>
    <row r="8244" hidden="1"/>
    <row r="8245" hidden="1"/>
    <row r="8246" hidden="1"/>
    <row r="8247" hidden="1"/>
    <row r="8248" hidden="1"/>
    <row r="8249" hidden="1"/>
    <row r="8250" hidden="1"/>
    <row r="8251" hidden="1"/>
    <row r="8252" hidden="1"/>
    <row r="8253" hidden="1"/>
    <row r="8254" hidden="1"/>
    <row r="8255" hidden="1"/>
    <row r="8256" hidden="1"/>
    <row r="8257" hidden="1"/>
    <row r="8258" hidden="1"/>
    <row r="8259" hidden="1"/>
    <row r="8260" hidden="1"/>
    <row r="8261" hidden="1"/>
    <row r="8262" hidden="1"/>
    <row r="8263" hidden="1"/>
    <row r="8264" hidden="1"/>
    <row r="8265" hidden="1"/>
    <row r="8266" hidden="1"/>
    <row r="8267" hidden="1"/>
    <row r="8268" hidden="1"/>
    <row r="8269" hidden="1"/>
    <row r="8270" hidden="1"/>
    <row r="8271" hidden="1"/>
    <row r="8272" hidden="1"/>
    <row r="8273" hidden="1"/>
    <row r="8274" hidden="1"/>
    <row r="8275" hidden="1"/>
    <row r="8276" hidden="1"/>
    <row r="8277" hidden="1"/>
    <row r="8278" hidden="1"/>
    <row r="8279" hidden="1"/>
    <row r="8280" hidden="1"/>
    <row r="8281" hidden="1"/>
    <row r="8282" hidden="1"/>
    <row r="8283" hidden="1"/>
    <row r="8284" hidden="1"/>
    <row r="8285" hidden="1"/>
    <row r="8286" hidden="1"/>
    <row r="8287" hidden="1"/>
    <row r="8288" hidden="1"/>
    <row r="8289" hidden="1"/>
    <row r="8290" hidden="1"/>
    <row r="8291" hidden="1"/>
    <row r="8292" hidden="1"/>
    <row r="8293" hidden="1"/>
    <row r="8294" hidden="1"/>
    <row r="8295" hidden="1"/>
    <row r="8296" hidden="1"/>
    <row r="8297" hidden="1"/>
    <row r="8298" hidden="1"/>
    <row r="8299" hidden="1"/>
    <row r="8300" hidden="1"/>
    <row r="8301" hidden="1"/>
    <row r="8302" hidden="1"/>
    <row r="8303" hidden="1"/>
    <row r="8304" hidden="1"/>
    <row r="8305" hidden="1"/>
    <row r="8306" hidden="1"/>
    <row r="8307" hidden="1"/>
    <row r="8308" hidden="1"/>
    <row r="8309" hidden="1"/>
    <row r="8310" hidden="1"/>
    <row r="8311" hidden="1"/>
    <row r="8312" hidden="1"/>
    <row r="8313" hidden="1"/>
    <row r="8314" hidden="1"/>
    <row r="8315" hidden="1"/>
    <row r="8316" hidden="1"/>
    <row r="8317" hidden="1"/>
    <row r="8318" hidden="1"/>
    <row r="8319" hidden="1"/>
    <row r="8320" hidden="1"/>
    <row r="8321" hidden="1"/>
    <row r="8322" hidden="1"/>
    <row r="8323" hidden="1"/>
    <row r="8324" hidden="1"/>
    <row r="8325" hidden="1"/>
    <row r="8326" hidden="1"/>
    <row r="8327" hidden="1"/>
    <row r="8328" hidden="1"/>
    <row r="8329" hidden="1"/>
    <row r="8330" hidden="1"/>
    <row r="8331" hidden="1"/>
    <row r="8332" hidden="1"/>
    <row r="8333" hidden="1"/>
    <row r="8334" hidden="1"/>
    <row r="8335" hidden="1"/>
    <row r="8336" hidden="1"/>
    <row r="8337" hidden="1"/>
    <row r="8338" hidden="1"/>
    <row r="8339" hidden="1"/>
    <row r="8340" hidden="1"/>
    <row r="8341" hidden="1"/>
    <row r="8342" hidden="1"/>
    <row r="8343" hidden="1"/>
    <row r="8344" hidden="1"/>
    <row r="8345" hidden="1"/>
    <row r="8346" hidden="1"/>
    <row r="8347" hidden="1"/>
    <row r="8348" hidden="1"/>
    <row r="8349" hidden="1"/>
    <row r="8350" hidden="1"/>
    <row r="8351" hidden="1"/>
    <row r="8352" hidden="1"/>
    <row r="8353" hidden="1"/>
    <row r="8354" hidden="1"/>
    <row r="8355" hidden="1"/>
    <row r="8356" hidden="1"/>
    <row r="8357" hidden="1"/>
    <row r="8358" hidden="1"/>
    <row r="8359" hidden="1"/>
    <row r="8360" hidden="1"/>
    <row r="8361" hidden="1"/>
    <row r="8362" hidden="1"/>
    <row r="8363" hidden="1"/>
    <row r="8364" hidden="1"/>
    <row r="8365" hidden="1"/>
    <row r="8366" hidden="1"/>
    <row r="8367" hidden="1"/>
    <row r="8368" hidden="1"/>
    <row r="8369" hidden="1"/>
    <row r="8370" hidden="1"/>
    <row r="8371" hidden="1"/>
    <row r="8372" hidden="1"/>
    <row r="8373" hidden="1"/>
    <row r="8374" hidden="1"/>
    <row r="8375" hidden="1"/>
    <row r="8376" hidden="1"/>
    <row r="8377" hidden="1"/>
    <row r="8378" hidden="1"/>
    <row r="8379" hidden="1"/>
    <row r="8380" hidden="1"/>
    <row r="8381" hidden="1"/>
    <row r="8382" hidden="1"/>
    <row r="8383" hidden="1"/>
    <row r="8384" hidden="1"/>
    <row r="8385" hidden="1"/>
    <row r="8386" hidden="1"/>
    <row r="8387" hidden="1"/>
    <row r="8388" hidden="1"/>
    <row r="8389" hidden="1"/>
    <row r="8390" hidden="1"/>
    <row r="8391" hidden="1"/>
    <row r="8392" hidden="1"/>
    <row r="8393" hidden="1"/>
    <row r="8394" hidden="1"/>
    <row r="8395" hidden="1"/>
    <row r="8396" hidden="1"/>
    <row r="8397" hidden="1"/>
    <row r="8398" hidden="1"/>
    <row r="8399" hidden="1"/>
    <row r="8400" hidden="1"/>
    <row r="8401" hidden="1"/>
    <row r="8402" hidden="1"/>
    <row r="8403" hidden="1"/>
    <row r="8404" hidden="1"/>
    <row r="8405" hidden="1"/>
    <row r="8406" hidden="1"/>
    <row r="8407" hidden="1"/>
    <row r="8408" hidden="1"/>
    <row r="8409" hidden="1"/>
    <row r="8410" hidden="1"/>
    <row r="8411" hidden="1"/>
    <row r="8412" hidden="1"/>
    <row r="8413" hidden="1"/>
    <row r="8414" hidden="1"/>
    <row r="8415" hidden="1"/>
    <row r="8416" hidden="1"/>
    <row r="8417" hidden="1"/>
    <row r="8418" hidden="1"/>
    <row r="8419" hidden="1"/>
    <row r="8420" hidden="1"/>
    <row r="8421" hidden="1"/>
    <row r="8422" hidden="1"/>
    <row r="8423" hidden="1"/>
    <row r="8424" hidden="1"/>
    <row r="8425" hidden="1"/>
    <row r="8426" hidden="1"/>
    <row r="8427" hidden="1"/>
    <row r="8428" hidden="1"/>
    <row r="8429" hidden="1"/>
    <row r="8430" hidden="1"/>
    <row r="8431" hidden="1"/>
    <row r="8432" hidden="1"/>
    <row r="8433" hidden="1"/>
    <row r="8434" hidden="1"/>
    <row r="8435" hidden="1"/>
    <row r="8436" hidden="1"/>
    <row r="8437" hidden="1"/>
    <row r="8438" hidden="1"/>
    <row r="8439" hidden="1"/>
    <row r="8440" hidden="1"/>
    <row r="8441" hidden="1"/>
    <row r="8442" hidden="1"/>
    <row r="8443" hidden="1"/>
    <row r="8444" hidden="1"/>
    <row r="8445" hidden="1"/>
    <row r="8446" hidden="1"/>
    <row r="8447" hidden="1"/>
    <row r="8448" hidden="1"/>
    <row r="8449" hidden="1"/>
    <row r="8450" hidden="1"/>
    <row r="8451" hidden="1"/>
    <row r="8452" hidden="1"/>
    <row r="8453" hidden="1"/>
    <row r="8454" hidden="1"/>
    <row r="8455" hidden="1"/>
    <row r="8456" hidden="1"/>
    <row r="8457" hidden="1"/>
    <row r="8458" hidden="1"/>
    <row r="8459" hidden="1"/>
    <row r="8460" hidden="1"/>
    <row r="8461" hidden="1"/>
    <row r="8462" hidden="1"/>
    <row r="8463" hidden="1"/>
    <row r="8464" hidden="1"/>
    <row r="8465" hidden="1"/>
    <row r="8466" hidden="1"/>
    <row r="8467" hidden="1"/>
    <row r="8468" hidden="1"/>
    <row r="8469" hidden="1"/>
    <row r="8470" hidden="1"/>
    <row r="8471" hidden="1"/>
    <row r="8472" hidden="1"/>
    <row r="8473" hidden="1"/>
    <row r="8474" hidden="1"/>
    <row r="8475" hidden="1"/>
    <row r="8476" hidden="1"/>
    <row r="8477" hidden="1"/>
    <row r="8478" hidden="1"/>
    <row r="8479" hidden="1"/>
    <row r="8480" hidden="1"/>
    <row r="8481" hidden="1"/>
    <row r="8482" hidden="1"/>
    <row r="8483" hidden="1"/>
    <row r="8484" hidden="1"/>
    <row r="8485" hidden="1"/>
    <row r="8486" hidden="1"/>
    <row r="8487" hidden="1"/>
    <row r="8488" hidden="1"/>
    <row r="8489" hidden="1"/>
    <row r="8490" hidden="1"/>
    <row r="8491" hidden="1"/>
    <row r="8492" hidden="1"/>
    <row r="8493" hidden="1"/>
    <row r="8494" hidden="1"/>
    <row r="8495" hidden="1"/>
    <row r="8496" hidden="1"/>
    <row r="8497" hidden="1"/>
    <row r="8498" hidden="1"/>
    <row r="8499" hidden="1"/>
    <row r="8500" hidden="1"/>
    <row r="8501" hidden="1"/>
    <row r="8502" hidden="1"/>
    <row r="8503" hidden="1"/>
    <row r="8504" hidden="1"/>
    <row r="8505" hidden="1"/>
    <row r="8506" hidden="1"/>
    <row r="8507" hidden="1"/>
    <row r="8508" hidden="1"/>
    <row r="8509" hidden="1"/>
    <row r="8510" hidden="1"/>
    <row r="8511" hidden="1"/>
    <row r="8512" hidden="1"/>
    <row r="8513" hidden="1"/>
    <row r="8514" hidden="1"/>
    <row r="8515" hidden="1"/>
    <row r="8516" hidden="1"/>
    <row r="8517" hidden="1"/>
    <row r="8518" hidden="1"/>
    <row r="8519" hidden="1"/>
    <row r="8520" hidden="1"/>
    <row r="8521" hidden="1"/>
    <row r="8522" hidden="1"/>
    <row r="8523" hidden="1"/>
    <row r="8524" hidden="1"/>
    <row r="8525" hidden="1"/>
    <row r="8526" hidden="1"/>
    <row r="8527" hidden="1"/>
    <row r="8528" hidden="1"/>
    <row r="8529" hidden="1"/>
    <row r="8530" hidden="1"/>
    <row r="8531" hidden="1"/>
    <row r="8532" hidden="1"/>
    <row r="8533" hidden="1"/>
    <row r="8534" hidden="1"/>
    <row r="8535" hidden="1"/>
    <row r="8536" hidden="1"/>
    <row r="8537" hidden="1"/>
    <row r="8538" hidden="1"/>
    <row r="8539" hidden="1"/>
    <row r="8540" hidden="1"/>
    <row r="8541" hidden="1"/>
    <row r="8542" hidden="1"/>
    <row r="8543" hidden="1"/>
    <row r="8544" hidden="1"/>
    <row r="8545" hidden="1"/>
    <row r="8546" hidden="1"/>
    <row r="8547" hidden="1"/>
    <row r="8548" hidden="1"/>
    <row r="8549" hidden="1"/>
    <row r="8550" hidden="1"/>
    <row r="8551" hidden="1"/>
    <row r="8552" hidden="1"/>
    <row r="8553" hidden="1"/>
    <row r="8554" hidden="1"/>
    <row r="8555" hidden="1"/>
    <row r="8556" hidden="1"/>
    <row r="8557" hidden="1"/>
    <row r="8558" hidden="1"/>
    <row r="8559" hidden="1"/>
    <row r="8560" hidden="1"/>
    <row r="8561" hidden="1"/>
    <row r="8562" hidden="1"/>
    <row r="8563" hidden="1"/>
    <row r="8564" hidden="1"/>
    <row r="8565" hidden="1"/>
    <row r="8566" hidden="1"/>
    <row r="8567" hidden="1"/>
    <row r="8568" hidden="1"/>
    <row r="8569" hidden="1"/>
    <row r="8570" hidden="1"/>
    <row r="8571" hidden="1"/>
    <row r="8572" hidden="1"/>
    <row r="8573" hidden="1"/>
    <row r="8574" hidden="1"/>
    <row r="8575" hidden="1"/>
    <row r="8576" hidden="1"/>
    <row r="8577" hidden="1"/>
    <row r="8578" hidden="1"/>
    <row r="8579" hidden="1"/>
    <row r="8580" hidden="1"/>
    <row r="8581" hidden="1"/>
    <row r="8582" hidden="1"/>
    <row r="8583" hidden="1"/>
    <row r="8584" hidden="1"/>
    <row r="8585" hidden="1"/>
    <row r="8586" hidden="1"/>
    <row r="8587" hidden="1"/>
    <row r="8588" hidden="1"/>
    <row r="8589" hidden="1"/>
    <row r="8590" hidden="1"/>
    <row r="8591" hidden="1"/>
    <row r="8592" hidden="1"/>
    <row r="8593" hidden="1"/>
    <row r="8594" hidden="1"/>
    <row r="8595" hidden="1"/>
    <row r="8596" hidden="1"/>
    <row r="8597" hidden="1"/>
    <row r="8598" hidden="1"/>
    <row r="8599" hidden="1"/>
    <row r="8600" hidden="1"/>
    <row r="8601" hidden="1"/>
    <row r="8602" hidden="1"/>
    <row r="8603" hidden="1"/>
    <row r="8604" hidden="1"/>
    <row r="8605" hidden="1"/>
    <row r="8606" hidden="1"/>
    <row r="8607" hidden="1"/>
    <row r="8608" hidden="1"/>
    <row r="8609" hidden="1"/>
    <row r="8610" hidden="1"/>
    <row r="8611" hidden="1"/>
    <row r="8612" hidden="1"/>
    <row r="8613" hidden="1"/>
    <row r="8614" hidden="1"/>
    <row r="8615" hidden="1"/>
    <row r="8616" hidden="1"/>
    <row r="8617" hidden="1"/>
    <row r="8618" hidden="1"/>
    <row r="8619" hidden="1"/>
    <row r="8620" hidden="1"/>
    <row r="8621" hidden="1"/>
    <row r="8622" hidden="1"/>
    <row r="8623" hidden="1"/>
    <row r="8624" hidden="1"/>
    <row r="8625" hidden="1"/>
    <row r="8626" hidden="1"/>
    <row r="8627" hidden="1"/>
    <row r="8628" hidden="1"/>
    <row r="8629" hidden="1"/>
    <row r="8630" hidden="1"/>
    <row r="8631" hidden="1"/>
    <row r="8632" hidden="1"/>
    <row r="8633" hidden="1"/>
    <row r="8634" hidden="1"/>
    <row r="8635" hidden="1"/>
    <row r="8636" hidden="1"/>
    <row r="8637" hidden="1"/>
    <row r="8638" hidden="1"/>
    <row r="8639" hidden="1"/>
    <row r="8640" hidden="1"/>
    <row r="8641" hidden="1"/>
    <row r="8642" hidden="1"/>
    <row r="8643" hidden="1"/>
    <row r="8644" hidden="1"/>
    <row r="8645" hidden="1"/>
    <row r="8646" hidden="1"/>
    <row r="8647" hidden="1"/>
    <row r="8648" hidden="1"/>
    <row r="8649" hidden="1"/>
    <row r="8650" hidden="1"/>
    <row r="8651" hidden="1"/>
    <row r="8652" hidden="1"/>
    <row r="8653" hidden="1"/>
    <row r="8654" hidden="1"/>
    <row r="8655" hidden="1"/>
    <row r="8656" hidden="1"/>
    <row r="8657" hidden="1"/>
    <row r="8658" hidden="1"/>
    <row r="8659" hidden="1"/>
    <row r="8660" hidden="1"/>
    <row r="8661" hidden="1"/>
    <row r="8662" hidden="1"/>
    <row r="8663" hidden="1"/>
    <row r="8664" hidden="1"/>
    <row r="8665" hidden="1"/>
    <row r="8666" hidden="1"/>
    <row r="8667" hidden="1"/>
    <row r="8668" hidden="1"/>
    <row r="8669" hidden="1"/>
    <row r="8670" hidden="1"/>
    <row r="8671" hidden="1"/>
    <row r="8672" hidden="1"/>
    <row r="8673" hidden="1"/>
    <row r="8674" hidden="1"/>
    <row r="8675" hidden="1"/>
    <row r="8676" hidden="1"/>
    <row r="8677" hidden="1"/>
    <row r="8678" hidden="1"/>
    <row r="8679" hidden="1"/>
    <row r="8680" hidden="1"/>
    <row r="8681" hidden="1"/>
    <row r="8682" hidden="1"/>
    <row r="8683" hidden="1"/>
    <row r="8684" hidden="1"/>
    <row r="8685" hidden="1"/>
    <row r="8686" hidden="1"/>
    <row r="8687" hidden="1"/>
    <row r="8688" hidden="1"/>
    <row r="8689" hidden="1"/>
    <row r="8690" hidden="1"/>
    <row r="8691" hidden="1"/>
    <row r="8692" hidden="1"/>
    <row r="8693" hidden="1"/>
    <row r="8694" hidden="1"/>
    <row r="8695" hidden="1"/>
    <row r="8696" hidden="1"/>
    <row r="8697" hidden="1"/>
    <row r="8698" hidden="1"/>
    <row r="8699" hidden="1"/>
    <row r="8700" hidden="1"/>
    <row r="8701" hidden="1"/>
    <row r="8702" hidden="1"/>
    <row r="8703" hidden="1"/>
    <row r="8704" hidden="1"/>
    <row r="8705" hidden="1"/>
    <row r="8706" hidden="1"/>
    <row r="8707" hidden="1"/>
    <row r="8708" hidden="1"/>
    <row r="8709" hidden="1"/>
    <row r="8710" hidden="1"/>
    <row r="8711" hidden="1"/>
    <row r="8712" hidden="1"/>
    <row r="8713" hidden="1"/>
    <row r="8714" hidden="1"/>
    <row r="8715" hidden="1"/>
    <row r="8716" hidden="1"/>
    <row r="8717" hidden="1"/>
    <row r="8718" hidden="1"/>
    <row r="8719" hidden="1"/>
    <row r="8720" hidden="1"/>
    <row r="8721" hidden="1"/>
    <row r="8722" hidden="1"/>
    <row r="8723" hidden="1"/>
    <row r="8724" hidden="1"/>
    <row r="8725" hidden="1"/>
    <row r="8726" hidden="1"/>
    <row r="8727" hidden="1"/>
    <row r="8728" hidden="1"/>
    <row r="8729" hidden="1"/>
    <row r="8730" hidden="1"/>
    <row r="8731" hidden="1"/>
    <row r="8732" hidden="1"/>
    <row r="8733" hidden="1"/>
    <row r="8734" hidden="1"/>
    <row r="8735" hidden="1"/>
    <row r="8736" hidden="1"/>
    <row r="8737" hidden="1"/>
    <row r="8738" hidden="1"/>
    <row r="8739" hidden="1"/>
    <row r="8740" hidden="1"/>
    <row r="8741" hidden="1"/>
    <row r="8742" hidden="1"/>
    <row r="8743" hidden="1"/>
    <row r="8744" hidden="1"/>
    <row r="8745" hidden="1"/>
    <row r="8746" hidden="1"/>
    <row r="8747" hidden="1"/>
    <row r="8748" hidden="1"/>
    <row r="8749" hidden="1"/>
    <row r="8750" hidden="1"/>
    <row r="8751" hidden="1"/>
    <row r="8752" hidden="1"/>
    <row r="8753" hidden="1"/>
    <row r="8754" hidden="1"/>
    <row r="8755" hidden="1"/>
    <row r="8756" hidden="1"/>
    <row r="8757" hidden="1"/>
    <row r="8758" hidden="1"/>
    <row r="8759" hidden="1"/>
    <row r="8760" hidden="1"/>
    <row r="8761" hidden="1"/>
    <row r="8762" hidden="1"/>
    <row r="8763" hidden="1"/>
    <row r="8764" hidden="1"/>
    <row r="8765" hidden="1"/>
    <row r="8766" hidden="1"/>
    <row r="8767" hidden="1"/>
    <row r="8768" hidden="1"/>
    <row r="8769" hidden="1"/>
    <row r="8770" hidden="1"/>
    <row r="8771" hidden="1"/>
    <row r="8772" hidden="1"/>
    <row r="8773" hidden="1"/>
    <row r="8774" hidden="1"/>
    <row r="8775" hidden="1"/>
    <row r="8776" hidden="1"/>
    <row r="8777" hidden="1"/>
    <row r="8778" hidden="1"/>
    <row r="8779" hidden="1"/>
    <row r="8780" hidden="1"/>
    <row r="8781" hidden="1"/>
    <row r="8782" hidden="1"/>
    <row r="8783" hidden="1"/>
    <row r="8784" hidden="1"/>
    <row r="8785" hidden="1"/>
    <row r="8786" hidden="1"/>
    <row r="8787" hidden="1"/>
    <row r="8788" hidden="1"/>
    <row r="8789" hidden="1"/>
    <row r="8790" hidden="1"/>
    <row r="8791" hidden="1"/>
    <row r="8792" hidden="1"/>
    <row r="8793" hidden="1"/>
    <row r="8794" hidden="1"/>
    <row r="8795" hidden="1"/>
    <row r="8796" hidden="1"/>
    <row r="8797" hidden="1"/>
    <row r="8798" hidden="1"/>
    <row r="8799" hidden="1"/>
    <row r="8800" hidden="1"/>
    <row r="8801" hidden="1"/>
    <row r="8802" hidden="1"/>
    <row r="8803" hidden="1"/>
    <row r="8804" hidden="1"/>
    <row r="8805" hidden="1"/>
    <row r="8806" hidden="1"/>
    <row r="8807" hidden="1"/>
    <row r="8808" hidden="1"/>
    <row r="8809" hidden="1"/>
    <row r="8810" hidden="1"/>
    <row r="8811" hidden="1"/>
    <row r="8812" hidden="1"/>
    <row r="8813" hidden="1"/>
    <row r="8814" hidden="1"/>
    <row r="8815" hidden="1"/>
    <row r="8816" hidden="1"/>
    <row r="8817" hidden="1"/>
    <row r="8818" hidden="1"/>
    <row r="8819" hidden="1"/>
    <row r="8820" hidden="1"/>
    <row r="8821" hidden="1"/>
    <row r="8822" hidden="1"/>
    <row r="8823" hidden="1"/>
    <row r="8824" hidden="1"/>
    <row r="8825" hidden="1"/>
    <row r="8826" hidden="1"/>
    <row r="8827" hidden="1"/>
    <row r="8828" hidden="1"/>
    <row r="8829" hidden="1"/>
    <row r="8830" hidden="1"/>
    <row r="8831" hidden="1"/>
    <row r="8832" hidden="1"/>
    <row r="8833" hidden="1"/>
    <row r="8834" hidden="1"/>
    <row r="8835" hidden="1"/>
    <row r="8836" hidden="1"/>
    <row r="8837" hidden="1"/>
    <row r="8838" hidden="1"/>
    <row r="8839" hidden="1"/>
    <row r="8840" hidden="1"/>
    <row r="8841" hidden="1"/>
    <row r="8842" hidden="1"/>
    <row r="8843" hidden="1"/>
    <row r="8844" hidden="1"/>
    <row r="8845" hidden="1"/>
    <row r="8846" hidden="1"/>
    <row r="8847" hidden="1"/>
    <row r="8848" hidden="1"/>
    <row r="8849" hidden="1"/>
    <row r="8850" hidden="1"/>
    <row r="8851" hidden="1"/>
    <row r="8852" hidden="1"/>
    <row r="8853" hidden="1"/>
    <row r="8854" hidden="1"/>
    <row r="8855" hidden="1"/>
    <row r="8856" hidden="1"/>
    <row r="8857" hidden="1"/>
    <row r="8858" hidden="1"/>
    <row r="8859" hidden="1"/>
    <row r="8860" hidden="1"/>
    <row r="8861" hidden="1"/>
    <row r="8862" hidden="1"/>
    <row r="8863" hidden="1"/>
    <row r="8864" hidden="1"/>
    <row r="8865" hidden="1"/>
    <row r="8866" hidden="1"/>
    <row r="8867" hidden="1"/>
    <row r="8868" hidden="1"/>
    <row r="8869" hidden="1"/>
    <row r="8870" hidden="1"/>
    <row r="8871" hidden="1"/>
    <row r="8872" hidden="1"/>
    <row r="8873" hidden="1"/>
    <row r="8874" hidden="1"/>
    <row r="8875" hidden="1"/>
    <row r="8876" hidden="1"/>
    <row r="8877" hidden="1"/>
    <row r="8878" hidden="1"/>
    <row r="8879" hidden="1"/>
    <row r="8880" hidden="1"/>
    <row r="8881" hidden="1"/>
    <row r="8882" hidden="1"/>
    <row r="8883" hidden="1"/>
    <row r="8884" hidden="1"/>
    <row r="8885" hidden="1"/>
    <row r="8886" hidden="1"/>
    <row r="8887" hidden="1"/>
    <row r="8888" hidden="1"/>
    <row r="8889" hidden="1"/>
    <row r="8890" hidden="1"/>
    <row r="8891" hidden="1"/>
    <row r="8892" hidden="1"/>
    <row r="8893" hidden="1"/>
    <row r="8894" hidden="1"/>
    <row r="8895" hidden="1"/>
    <row r="8896" hidden="1"/>
    <row r="8897" hidden="1"/>
    <row r="8898" hidden="1"/>
    <row r="8899" hidden="1"/>
    <row r="8900" hidden="1"/>
    <row r="8901" hidden="1"/>
    <row r="8902" hidden="1"/>
    <row r="8903" hidden="1"/>
    <row r="8904" hidden="1"/>
    <row r="8905" hidden="1"/>
    <row r="8906" hidden="1"/>
    <row r="8907" hidden="1"/>
    <row r="8908" hidden="1"/>
    <row r="8909" hidden="1"/>
    <row r="8910" hidden="1"/>
    <row r="8911" hidden="1"/>
    <row r="8912" hidden="1"/>
    <row r="8913" hidden="1"/>
    <row r="8914" hidden="1"/>
    <row r="8915" hidden="1"/>
    <row r="8916" hidden="1"/>
    <row r="8917" hidden="1"/>
    <row r="8918" hidden="1"/>
    <row r="8919" hidden="1"/>
    <row r="8920" hidden="1"/>
    <row r="8921" hidden="1"/>
    <row r="8922" hidden="1"/>
    <row r="8923" hidden="1"/>
    <row r="8924" hidden="1"/>
    <row r="8925" hidden="1"/>
    <row r="8926" hidden="1"/>
    <row r="8927" hidden="1"/>
    <row r="8928" hidden="1"/>
    <row r="8929" hidden="1"/>
    <row r="8930" hidden="1"/>
    <row r="8931" hidden="1"/>
    <row r="8932" hidden="1"/>
    <row r="8933" hidden="1"/>
    <row r="8934" hidden="1"/>
    <row r="8935" hidden="1"/>
    <row r="8936" hidden="1"/>
    <row r="8937" hidden="1"/>
    <row r="8938" hidden="1"/>
    <row r="8939" hidden="1"/>
    <row r="8940" hidden="1"/>
    <row r="8941" hidden="1"/>
    <row r="8942" hidden="1"/>
    <row r="8943" hidden="1"/>
    <row r="8944" hidden="1"/>
    <row r="8945" hidden="1"/>
    <row r="8946" hidden="1"/>
    <row r="8947" hidden="1"/>
    <row r="8948" hidden="1"/>
    <row r="8949" hidden="1"/>
    <row r="8950" hidden="1"/>
    <row r="8951" hidden="1"/>
    <row r="8952" hidden="1"/>
    <row r="8953" hidden="1"/>
    <row r="8954" hidden="1"/>
    <row r="8955" hidden="1"/>
    <row r="8956" hidden="1"/>
    <row r="8957" hidden="1"/>
    <row r="8958" hidden="1"/>
    <row r="8959" hidden="1"/>
    <row r="8960" hidden="1"/>
    <row r="8961" hidden="1"/>
    <row r="8962" hidden="1"/>
    <row r="8963" hidden="1"/>
    <row r="8964" hidden="1"/>
    <row r="8965" hidden="1"/>
    <row r="8966" hidden="1"/>
    <row r="8967" hidden="1"/>
    <row r="8968" hidden="1"/>
    <row r="8969" hidden="1"/>
    <row r="8970" hidden="1"/>
    <row r="8971" hidden="1"/>
    <row r="8972" hidden="1"/>
    <row r="8973" hidden="1"/>
    <row r="8974" hidden="1"/>
    <row r="8975" hidden="1"/>
    <row r="8976" hidden="1"/>
    <row r="8977" hidden="1"/>
    <row r="8978" hidden="1"/>
    <row r="8979" hidden="1"/>
    <row r="8980" hidden="1"/>
    <row r="8981" hidden="1"/>
    <row r="8982" hidden="1"/>
    <row r="8983" hidden="1"/>
    <row r="8984" hidden="1"/>
    <row r="8985" hidden="1"/>
    <row r="8986" hidden="1"/>
    <row r="8987" hidden="1"/>
    <row r="8988" hidden="1"/>
    <row r="8989" hidden="1"/>
    <row r="8990" hidden="1"/>
    <row r="8991" hidden="1"/>
    <row r="8992" hidden="1"/>
    <row r="8993" hidden="1"/>
    <row r="8994" hidden="1"/>
    <row r="8995" hidden="1"/>
    <row r="8996" hidden="1"/>
    <row r="8997" hidden="1"/>
    <row r="8998" hidden="1"/>
    <row r="8999" hidden="1"/>
    <row r="9000" hidden="1"/>
    <row r="9001" hidden="1"/>
    <row r="9002" hidden="1"/>
    <row r="9003" hidden="1"/>
    <row r="9004" hidden="1"/>
    <row r="9005" hidden="1"/>
    <row r="9006" hidden="1"/>
    <row r="9007" hidden="1"/>
    <row r="9008" hidden="1"/>
    <row r="9009" hidden="1"/>
    <row r="9010" hidden="1"/>
    <row r="9011" hidden="1"/>
    <row r="9012" hidden="1"/>
    <row r="9013" hidden="1"/>
    <row r="9014" hidden="1"/>
    <row r="9015" hidden="1"/>
    <row r="9016" hidden="1"/>
    <row r="9017" hidden="1"/>
    <row r="9018" hidden="1"/>
    <row r="9019" hidden="1"/>
    <row r="9020" hidden="1"/>
    <row r="9021" hidden="1"/>
    <row r="9022" hidden="1"/>
    <row r="9023" hidden="1"/>
    <row r="9024" hidden="1"/>
    <row r="9025" hidden="1"/>
    <row r="9026" hidden="1"/>
    <row r="9027" hidden="1"/>
    <row r="9028" hidden="1"/>
    <row r="9029" hidden="1"/>
    <row r="9030" hidden="1"/>
    <row r="9031" hidden="1"/>
    <row r="9032" hidden="1"/>
    <row r="9033" hidden="1"/>
    <row r="9034" hidden="1"/>
    <row r="9035" hidden="1"/>
    <row r="9036" hidden="1"/>
    <row r="9037" hidden="1"/>
    <row r="9038" hidden="1"/>
    <row r="9039" hidden="1"/>
    <row r="9040" hidden="1"/>
    <row r="9041" hidden="1"/>
    <row r="9042" hidden="1"/>
    <row r="9043" hidden="1"/>
    <row r="9044" hidden="1"/>
    <row r="9045" hidden="1"/>
    <row r="9046" hidden="1"/>
    <row r="9047" hidden="1"/>
    <row r="9048" hidden="1"/>
    <row r="9049" hidden="1"/>
    <row r="9050" hidden="1"/>
    <row r="9051" hidden="1"/>
    <row r="9052" hidden="1"/>
    <row r="9053" hidden="1"/>
    <row r="9054" hidden="1"/>
    <row r="9055" hidden="1"/>
    <row r="9056" hidden="1"/>
    <row r="9057" hidden="1"/>
    <row r="9058" hidden="1"/>
    <row r="9059" hidden="1"/>
    <row r="9060" hidden="1"/>
    <row r="9061" hidden="1"/>
    <row r="9062" hidden="1"/>
    <row r="9063" hidden="1"/>
    <row r="9064" hidden="1"/>
    <row r="9065" hidden="1"/>
    <row r="9066" hidden="1"/>
    <row r="9067" hidden="1"/>
    <row r="9068" hidden="1"/>
    <row r="9069" hidden="1"/>
    <row r="9070" hidden="1"/>
    <row r="9071" hidden="1"/>
    <row r="9072" hidden="1"/>
    <row r="9073" hidden="1"/>
    <row r="9074" hidden="1"/>
    <row r="9075" hidden="1"/>
    <row r="9076" hidden="1"/>
    <row r="9077" hidden="1"/>
    <row r="9078" hidden="1"/>
    <row r="9079" hidden="1"/>
    <row r="9080" hidden="1"/>
    <row r="9081" hidden="1"/>
    <row r="9082" hidden="1"/>
    <row r="9083" hidden="1"/>
    <row r="9084" hidden="1"/>
    <row r="9085" hidden="1"/>
    <row r="9086" hidden="1"/>
    <row r="9087" hidden="1"/>
    <row r="9088" hidden="1"/>
    <row r="9089" hidden="1"/>
    <row r="9090" hidden="1"/>
    <row r="9091" hidden="1"/>
    <row r="9092" hidden="1"/>
    <row r="9093" hidden="1"/>
    <row r="9094" hidden="1"/>
    <row r="9095" hidden="1"/>
    <row r="9096" hidden="1"/>
    <row r="9097" hidden="1"/>
    <row r="9098" hidden="1"/>
    <row r="9099" hidden="1"/>
    <row r="9100" hidden="1"/>
    <row r="9101" hidden="1"/>
    <row r="9102" hidden="1"/>
    <row r="9103" hidden="1"/>
    <row r="9104" hidden="1"/>
    <row r="9105" hidden="1"/>
    <row r="9106" hidden="1"/>
    <row r="9107" hidden="1"/>
    <row r="9108" hidden="1"/>
    <row r="9109" hidden="1"/>
    <row r="9110" hidden="1"/>
    <row r="9111" hidden="1"/>
    <row r="9112" hidden="1"/>
    <row r="9113" hidden="1"/>
    <row r="9114" hidden="1"/>
    <row r="9115" hidden="1"/>
    <row r="9116" hidden="1"/>
    <row r="9117" hidden="1"/>
    <row r="9118" hidden="1"/>
    <row r="9119" hidden="1"/>
    <row r="9120" hidden="1"/>
    <row r="9121" hidden="1"/>
    <row r="9122" hidden="1"/>
    <row r="9123" hidden="1"/>
    <row r="9124" hidden="1"/>
    <row r="9125" hidden="1"/>
    <row r="9126" hidden="1"/>
    <row r="9127" hidden="1"/>
    <row r="9128" hidden="1"/>
    <row r="9129" hidden="1"/>
    <row r="9130" hidden="1"/>
    <row r="9131" hidden="1"/>
    <row r="9132" hidden="1"/>
    <row r="9133" hidden="1"/>
    <row r="9134" hidden="1"/>
    <row r="9135" hidden="1"/>
    <row r="9136" hidden="1"/>
    <row r="9137" hidden="1"/>
    <row r="9138" hidden="1"/>
    <row r="9139" hidden="1"/>
    <row r="9140" hidden="1"/>
    <row r="9141" hidden="1"/>
    <row r="9142" hidden="1"/>
    <row r="9143" hidden="1"/>
    <row r="9144" hidden="1"/>
    <row r="9145" hidden="1"/>
    <row r="9146" hidden="1"/>
    <row r="9147" hidden="1"/>
    <row r="9148" hidden="1"/>
    <row r="9149" hidden="1"/>
    <row r="9150" hidden="1"/>
    <row r="9151" hidden="1"/>
    <row r="9152" hidden="1"/>
    <row r="9153" hidden="1"/>
    <row r="9154" hidden="1"/>
    <row r="9155" hidden="1"/>
    <row r="9156" hidden="1"/>
    <row r="9157" hidden="1"/>
    <row r="9158" hidden="1"/>
    <row r="9159" hidden="1"/>
    <row r="9160" hidden="1"/>
    <row r="9161" hidden="1"/>
    <row r="9162" hidden="1"/>
    <row r="9163" hidden="1"/>
    <row r="9164" hidden="1"/>
    <row r="9165" hidden="1"/>
    <row r="9166" hidden="1"/>
    <row r="9167" hidden="1"/>
    <row r="9168" hidden="1"/>
    <row r="9169" hidden="1"/>
    <row r="9170" hidden="1"/>
    <row r="9171" hidden="1"/>
    <row r="9172" hidden="1"/>
    <row r="9173" hidden="1"/>
    <row r="9174" hidden="1"/>
    <row r="9175" hidden="1"/>
    <row r="9176" hidden="1"/>
    <row r="9177" hidden="1"/>
    <row r="9178" hidden="1"/>
    <row r="9179" hidden="1"/>
    <row r="9180" hidden="1"/>
    <row r="9181" hidden="1"/>
    <row r="9182" hidden="1"/>
    <row r="9183" hidden="1"/>
    <row r="9184" hidden="1"/>
    <row r="9185" hidden="1"/>
    <row r="9186" hidden="1"/>
    <row r="9187" hidden="1"/>
    <row r="9188" hidden="1"/>
    <row r="9189" hidden="1"/>
    <row r="9190" hidden="1"/>
    <row r="9191" hidden="1"/>
    <row r="9192" hidden="1"/>
    <row r="9193" hidden="1"/>
    <row r="9194" hidden="1"/>
    <row r="9195" hidden="1"/>
    <row r="9196" hidden="1"/>
    <row r="9197" hidden="1"/>
    <row r="9198" hidden="1"/>
    <row r="9199" hidden="1"/>
    <row r="9200" hidden="1"/>
    <row r="9201" hidden="1"/>
    <row r="9202" hidden="1"/>
    <row r="9203" hidden="1"/>
    <row r="9204" hidden="1"/>
    <row r="9205" hidden="1"/>
    <row r="9206" hidden="1"/>
    <row r="9207" hidden="1"/>
    <row r="9208" hidden="1"/>
    <row r="9209" hidden="1"/>
    <row r="9210" hidden="1"/>
    <row r="9211" hidden="1"/>
    <row r="9212" hidden="1"/>
    <row r="9213" hidden="1"/>
    <row r="9214" hidden="1"/>
    <row r="9215" hidden="1"/>
    <row r="9216" hidden="1"/>
    <row r="9217" hidden="1"/>
    <row r="9218" hidden="1"/>
    <row r="9219" hidden="1"/>
    <row r="9220" hidden="1"/>
    <row r="9221" hidden="1"/>
    <row r="9222" hidden="1"/>
    <row r="9223" hidden="1"/>
    <row r="9224" hidden="1"/>
    <row r="9225" hidden="1"/>
    <row r="9226" hidden="1"/>
    <row r="9227" hidden="1"/>
    <row r="9228" hidden="1"/>
    <row r="9229" hidden="1"/>
    <row r="9230" hidden="1"/>
    <row r="9231" hidden="1"/>
    <row r="9232" hidden="1"/>
    <row r="9233" hidden="1"/>
    <row r="9234" hidden="1"/>
    <row r="9235" hidden="1"/>
    <row r="9236" hidden="1"/>
    <row r="9237" hidden="1"/>
    <row r="9238" hidden="1"/>
    <row r="9239" hidden="1"/>
    <row r="9240" hidden="1"/>
    <row r="9241" hidden="1"/>
    <row r="9242" hidden="1"/>
    <row r="9243" hidden="1"/>
    <row r="9244" hidden="1"/>
    <row r="9245" hidden="1"/>
    <row r="9246" hidden="1"/>
    <row r="9247" hidden="1"/>
    <row r="9248" hidden="1"/>
    <row r="9249" hidden="1"/>
    <row r="9250" hidden="1"/>
    <row r="9251" hidden="1"/>
    <row r="9252" hidden="1"/>
    <row r="9253" hidden="1"/>
    <row r="9254" hidden="1"/>
    <row r="9255" hidden="1"/>
    <row r="9256" hidden="1"/>
    <row r="9257" hidden="1"/>
    <row r="9258" hidden="1"/>
    <row r="9259" hidden="1"/>
    <row r="9260" hidden="1"/>
    <row r="9261" hidden="1"/>
    <row r="9262" hidden="1"/>
    <row r="9263" hidden="1"/>
    <row r="9264" hidden="1"/>
    <row r="9265" hidden="1"/>
    <row r="9266" hidden="1"/>
    <row r="9267" hidden="1"/>
    <row r="9268" hidden="1"/>
    <row r="9269" hidden="1"/>
    <row r="9270" hidden="1"/>
    <row r="9271" hidden="1"/>
    <row r="9272" hidden="1"/>
    <row r="9273" hidden="1"/>
    <row r="9274" hidden="1"/>
    <row r="9275" hidden="1"/>
    <row r="9276" hidden="1"/>
    <row r="9277" hidden="1"/>
    <row r="9278" hidden="1"/>
    <row r="9279" hidden="1"/>
    <row r="9280" hidden="1"/>
    <row r="9281" hidden="1"/>
    <row r="9282" hidden="1"/>
    <row r="9283" hidden="1"/>
    <row r="9284" hidden="1"/>
    <row r="9285" hidden="1"/>
    <row r="9286" hidden="1"/>
    <row r="9287" hidden="1"/>
    <row r="9288" hidden="1"/>
    <row r="9289" hidden="1"/>
    <row r="9290" hidden="1"/>
    <row r="9291" hidden="1"/>
    <row r="9292" hidden="1"/>
    <row r="9293" hidden="1"/>
    <row r="9294" hidden="1"/>
    <row r="9295" hidden="1"/>
    <row r="9296" hidden="1"/>
    <row r="9297" hidden="1"/>
    <row r="9298" hidden="1"/>
    <row r="9299" hidden="1"/>
    <row r="9300" hidden="1"/>
    <row r="9301" hidden="1"/>
    <row r="9302" hidden="1"/>
    <row r="9303" hidden="1"/>
    <row r="9304" hidden="1"/>
    <row r="9305" hidden="1"/>
    <row r="9306" hidden="1"/>
    <row r="9307" hidden="1"/>
    <row r="9308" hidden="1"/>
    <row r="9309" hidden="1"/>
    <row r="9310" hidden="1"/>
    <row r="9311" hidden="1"/>
    <row r="9312" hidden="1"/>
    <row r="9313" hidden="1"/>
    <row r="9314" hidden="1"/>
    <row r="9315" hidden="1"/>
    <row r="9316" hidden="1"/>
    <row r="9317" hidden="1"/>
    <row r="9318" hidden="1"/>
    <row r="9319" hidden="1"/>
    <row r="9320" hidden="1"/>
    <row r="9321" hidden="1"/>
    <row r="9322" hidden="1"/>
    <row r="9323" hidden="1"/>
    <row r="9324" hidden="1"/>
    <row r="9325" hidden="1"/>
    <row r="9326" hidden="1"/>
    <row r="9327" hidden="1"/>
    <row r="9328" hidden="1"/>
    <row r="9329" hidden="1"/>
    <row r="9330" hidden="1"/>
    <row r="9331" hidden="1"/>
    <row r="9332" hidden="1"/>
    <row r="9333" hidden="1"/>
    <row r="9334" hidden="1"/>
    <row r="9335" hidden="1"/>
    <row r="9336" hidden="1"/>
    <row r="9337" hidden="1"/>
    <row r="9338" hidden="1"/>
    <row r="9339" hidden="1"/>
    <row r="9340" hidden="1"/>
    <row r="9341" hidden="1"/>
    <row r="9342" hidden="1"/>
    <row r="9343" hidden="1"/>
    <row r="9344" hidden="1"/>
    <row r="9345" hidden="1"/>
    <row r="9346" hidden="1"/>
    <row r="9347" hidden="1"/>
    <row r="9348" hidden="1"/>
    <row r="9349" hidden="1"/>
    <row r="9350" hidden="1"/>
    <row r="9351" hidden="1"/>
    <row r="9352" hidden="1"/>
    <row r="9353" hidden="1"/>
    <row r="9354" hidden="1"/>
    <row r="9355" hidden="1"/>
    <row r="9356" hidden="1"/>
    <row r="9357" hidden="1"/>
    <row r="9358" hidden="1"/>
    <row r="9359" hidden="1"/>
    <row r="9360" hidden="1"/>
    <row r="9361" hidden="1"/>
    <row r="9362" hidden="1"/>
    <row r="9363" hidden="1"/>
    <row r="9364" hidden="1"/>
    <row r="9365" hidden="1"/>
    <row r="9366" hidden="1"/>
    <row r="9367" hidden="1"/>
    <row r="9368" hidden="1"/>
    <row r="9369" hidden="1"/>
    <row r="9370" hidden="1"/>
    <row r="9371" hidden="1"/>
    <row r="9372" hidden="1"/>
    <row r="9373" hidden="1"/>
    <row r="9374" hidden="1"/>
    <row r="9375" hidden="1"/>
    <row r="9376" hidden="1"/>
    <row r="9377" hidden="1"/>
    <row r="9378" hidden="1"/>
    <row r="9379" hidden="1"/>
    <row r="9380" hidden="1"/>
    <row r="9381" hidden="1"/>
    <row r="9382" hidden="1"/>
    <row r="9383" hidden="1"/>
    <row r="9384" hidden="1"/>
    <row r="9385" hidden="1"/>
    <row r="9386" hidden="1"/>
    <row r="9387" hidden="1"/>
    <row r="9388" hidden="1"/>
    <row r="9389" hidden="1"/>
    <row r="9390" hidden="1"/>
    <row r="9391" hidden="1"/>
    <row r="9392" hidden="1"/>
    <row r="9393" hidden="1"/>
    <row r="9394" hidden="1"/>
    <row r="9395" hidden="1"/>
    <row r="9396" hidden="1"/>
    <row r="9397" hidden="1"/>
    <row r="9398" hidden="1"/>
    <row r="9399" hidden="1"/>
    <row r="9400" hidden="1"/>
    <row r="9401" hidden="1"/>
    <row r="9402" hidden="1"/>
    <row r="9403" hidden="1"/>
    <row r="9404" hidden="1"/>
    <row r="9405" hidden="1"/>
    <row r="9406" hidden="1"/>
    <row r="9407" hidden="1"/>
    <row r="9408" hidden="1"/>
    <row r="9409" hidden="1"/>
    <row r="9410" hidden="1"/>
    <row r="9411" hidden="1"/>
    <row r="9412" hidden="1"/>
    <row r="9413" hidden="1"/>
    <row r="9414" hidden="1"/>
    <row r="9415" hidden="1"/>
    <row r="9416" hidden="1"/>
    <row r="9417" hidden="1"/>
    <row r="9418" hidden="1"/>
    <row r="9419" hidden="1"/>
    <row r="9420" hidden="1"/>
    <row r="9421" hidden="1"/>
    <row r="9422" hidden="1"/>
    <row r="9423" hidden="1"/>
    <row r="9424" hidden="1"/>
    <row r="9425" hidden="1"/>
    <row r="9426" hidden="1"/>
    <row r="9427" hidden="1"/>
    <row r="9428" hidden="1"/>
    <row r="9429" hidden="1"/>
    <row r="9430" hidden="1"/>
    <row r="9431" hidden="1"/>
    <row r="9432" hidden="1"/>
    <row r="9433" hidden="1"/>
    <row r="9434" hidden="1"/>
    <row r="9435" hidden="1"/>
    <row r="9436" hidden="1"/>
    <row r="9437" hidden="1"/>
    <row r="9438" hidden="1"/>
    <row r="9439" hidden="1"/>
    <row r="9440" hidden="1"/>
    <row r="9441" hidden="1"/>
    <row r="9442" hidden="1"/>
    <row r="9443" hidden="1"/>
    <row r="9444" hidden="1"/>
    <row r="9445" hidden="1"/>
    <row r="9446" hidden="1"/>
    <row r="9447" hidden="1"/>
    <row r="9448" hidden="1"/>
    <row r="9449" hidden="1"/>
    <row r="9450" hidden="1"/>
    <row r="9451" hidden="1"/>
    <row r="9452" hidden="1"/>
    <row r="9453" hidden="1"/>
    <row r="9454" hidden="1"/>
    <row r="9455" hidden="1"/>
    <row r="9456" hidden="1"/>
    <row r="9457" hidden="1"/>
    <row r="9458" hidden="1"/>
    <row r="9459" hidden="1"/>
    <row r="9460" hidden="1"/>
    <row r="9461" hidden="1"/>
    <row r="9462" hidden="1"/>
    <row r="9463" hidden="1"/>
    <row r="9464" hidden="1"/>
    <row r="9465" hidden="1"/>
    <row r="9466" hidden="1"/>
    <row r="9467" hidden="1"/>
    <row r="9468" hidden="1"/>
    <row r="9469" hidden="1"/>
    <row r="9470" hidden="1"/>
    <row r="9471" hidden="1"/>
    <row r="9472" hidden="1"/>
    <row r="9473" hidden="1"/>
    <row r="9474" hidden="1"/>
    <row r="9475" hidden="1"/>
    <row r="9476" hidden="1"/>
    <row r="9477" hidden="1"/>
    <row r="9478" hidden="1"/>
    <row r="9479" hidden="1"/>
    <row r="9480" hidden="1"/>
    <row r="9481" hidden="1"/>
    <row r="9482" hidden="1"/>
    <row r="9483" hidden="1"/>
    <row r="9484" hidden="1"/>
    <row r="9485" hidden="1"/>
    <row r="9486" hidden="1"/>
    <row r="9487" hidden="1"/>
    <row r="9488" hidden="1"/>
    <row r="9489" hidden="1"/>
    <row r="9490" hidden="1"/>
    <row r="9491" hidden="1"/>
    <row r="9492" hidden="1"/>
    <row r="9493" hidden="1"/>
    <row r="9494" hidden="1"/>
    <row r="9495" hidden="1"/>
    <row r="9496" hidden="1"/>
    <row r="9497" hidden="1"/>
    <row r="9498" hidden="1"/>
    <row r="9499" hidden="1"/>
    <row r="9500" hidden="1"/>
    <row r="9501" hidden="1"/>
    <row r="9502" hidden="1"/>
    <row r="9503" hidden="1"/>
    <row r="9504" hidden="1"/>
    <row r="9505" hidden="1"/>
    <row r="9506" hidden="1"/>
    <row r="9507" hidden="1"/>
    <row r="9508" hidden="1"/>
    <row r="9509" hidden="1"/>
    <row r="9510" hidden="1"/>
    <row r="9511" hidden="1"/>
    <row r="9512" hidden="1"/>
    <row r="9513" hidden="1"/>
    <row r="9514" hidden="1"/>
    <row r="9515" hidden="1"/>
    <row r="9516" hidden="1"/>
    <row r="9517" hidden="1"/>
    <row r="9518" hidden="1"/>
    <row r="9519" hidden="1"/>
    <row r="9520" hidden="1"/>
    <row r="9521" hidden="1"/>
    <row r="9522" hidden="1"/>
    <row r="9523" hidden="1"/>
    <row r="9524" hidden="1"/>
    <row r="9525" hidden="1"/>
    <row r="9526" hidden="1"/>
    <row r="9527" hidden="1"/>
    <row r="9528" hidden="1"/>
    <row r="9529" hidden="1"/>
    <row r="9530" hidden="1"/>
    <row r="9531" hidden="1"/>
    <row r="9532" hidden="1"/>
    <row r="9533" hidden="1"/>
    <row r="9534" hidden="1"/>
    <row r="9535" hidden="1"/>
    <row r="9536" hidden="1"/>
    <row r="9537" hidden="1"/>
    <row r="9538" hidden="1"/>
    <row r="9539" hidden="1"/>
    <row r="9540" hidden="1"/>
    <row r="9541" hidden="1"/>
    <row r="9542" hidden="1"/>
    <row r="9543" hidden="1"/>
    <row r="9544" hidden="1"/>
    <row r="9545" hidden="1"/>
    <row r="9546" hidden="1"/>
    <row r="9547" hidden="1"/>
    <row r="9548" hidden="1"/>
    <row r="9549" hidden="1"/>
    <row r="9550" hidden="1"/>
    <row r="9551" hidden="1"/>
    <row r="9552" hidden="1"/>
    <row r="9553" hidden="1"/>
    <row r="9554" hidden="1"/>
    <row r="9555" hidden="1"/>
    <row r="9556" hidden="1"/>
    <row r="9557" hidden="1"/>
    <row r="9558" hidden="1"/>
    <row r="9559" hidden="1"/>
    <row r="9560" hidden="1"/>
    <row r="9561" hidden="1"/>
    <row r="9562" hidden="1"/>
    <row r="9563" hidden="1"/>
    <row r="9564" hidden="1"/>
    <row r="9565" hidden="1"/>
    <row r="9566" hidden="1"/>
    <row r="9567" hidden="1"/>
    <row r="9568" hidden="1"/>
    <row r="9569" hidden="1"/>
    <row r="9570" hidden="1"/>
    <row r="9571" hidden="1"/>
    <row r="9572" hidden="1"/>
    <row r="9573" hidden="1"/>
    <row r="9574" hidden="1"/>
    <row r="9575" hidden="1"/>
    <row r="9576" hidden="1"/>
    <row r="9577" hidden="1"/>
    <row r="9578" hidden="1"/>
    <row r="9579" hidden="1"/>
    <row r="9580" hidden="1"/>
    <row r="9581" hidden="1"/>
    <row r="9582" hidden="1"/>
    <row r="9583" hidden="1"/>
    <row r="9584" hidden="1"/>
    <row r="9585" hidden="1"/>
    <row r="9586" hidden="1"/>
    <row r="9587" hidden="1"/>
    <row r="9588" hidden="1"/>
    <row r="9589" hidden="1"/>
    <row r="9590" hidden="1"/>
    <row r="9591" hidden="1"/>
    <row r="9592" hidden="1"/>
    <row r="9593" hidden="1"/>
    <row r="9594" hidden="1"/>
    <row r="9595" hidden="1"/>
    <row r="9596" hidden="1"/>
    <row r="9597" hidden="1"/>
    <row r="9598" hidden="1"/>
    <row r="9599" hidden="1"/>
    <row r="9600" hidden="1"/>
    <row r="9601" hidden="1"/>
    <row r="9602" hidden="1"/>
    <row r="9603" hidden="1"/>
    <row r="9604" hidden="1"/>
    <row r="9605" hidden="1"/>
    <row r="9606" hidden="1"/>
    <row r="9607" hidden="1"/>
    <row r="9608" hidden="1"/>
    <row r="9609" hidden="1"/>
    <row r="9610" hidden="1"/>
    <row r="9611" hidden="1"/>
    <row r="9612" hidden="1"/>
    <row r="9613" hidden="1"/>
    <row r="9614" hidden="1"/>
    <row r="9615" hidden="1"/>
    <row r="9616" hidden="1"/>
    <row r="9617" hidden="1"/>
    <row r="9618" hidden="1"/>
    <row r="9619" hidden="1"/>
    <row r="9620" hidden="1"/>
    <row r="9621" hidden="1"/>
    <row r="9622" hidden="1"/>
    <row r="9623" hidden="1"/>
    <row r="9624" hidden="1"/>
    <row r="9625" hidden="1"/>
    <row r="9626" hidden="1"/>
    <row r="9627" hidden="1"/>
    <row r="9628" hidden="1"/>
    <row r="9629" hidden="1"/>
    <row r="9630" hidden="1"/>
    <row r="9631" hidden="1"/>
    <row r="9632" hidden="1"/>
    <row r="9633" hidden="1"/>
    <row r="9634" hidden="1"/>
    <row r="9635" hidden="1"/>
    <row r="9636" hidden="1"/>
    <row r="9637" hidden="1"/>
    <row r="9638" hidden="1"/>
    <row r="9639" hidden="1"/>
    <row r="9640" hidden="1"/>
    <row r="9641" hidden="1"/>
    <row r="9642" hidden="1"/>
    <row r="9643" hidden="1"/>
    <row r="9644" hidden="1"/>
    <row r="9645" hidden="1"/>
    <row r="9646" hidden="1"/>
    <row r="9647" hidden="1"/>
    <row r="9648" hidden="1"/>
    <row r="9649" hidden="1"/>
    <row r="9650" hidden="1"/>
    <row r="9651" hidden="1"/>
    <row r="9652" hidden="1"/>
    <row r="9653" hidden="1"/>
    <row r="9654" hidden="1"/>
    <row r="9655" hidden="1"/>
    <row r="9656" hidden="1"/>
    <row r="9657" hidden="1"/>
    <row r="9658" hidden="1"/>
    <row r="9659" hidden="1"/>
    <row r="9660" hidden="1"/>
    <row r="9661" hidden="1"/>
    <row r="9662" hidden="1"/>
    <row r="9663" hidden="1"/>
    <row r="9664" hidden="1"/>
    <row r="9665" hidden="1"/>
    <row r="9666" hidden="1"/>
    <row r="9667" hidden="1"/>
    <row r="9668" hidden="1"/>
    <row r="9669" hidden="1"/>
    <row r="9670" hidden="1"/>
    <row r="9671" hidden="1"/>
    <row r="9672" hidden="1"/>
    <row r="9673" hidden="1"/>
    <row r="9674" hidden="1"/>
    <row r="9675" hidden="1"/>
    <row r="9676" hidden="1"/>
    <row r="9677" hidden="1"/>
    <row r="9678" hidden="1"/>
    <row r="9679" hidden="1"/>
    <row r="9680" hidden="1"/>
    <row r="9681" hidden="1"/>
    <row r="9682" hidden="1"/>
    <row r="9683" hidden="1"/>
    <row r="9684" hidden="1"/>
    <row r="9685" hidden="1"/>
    <row r="9686" hidden="1"/>
    <row r="9687" hidden="1"/>
    <row r="9688" hidden="1"/>
    <row r="9689" hidden="1"/>
    <row r="9690" hidden="1"/>
    <row r="9691" hidden="1"/>
    <row r="9692" hidden="1"/>
    <row r="9693" hidden="1"/>
    <row r="9694" hidden="1"/>
    <row r="9695" hidden="1"/>
    <row r="9696" hidden="1"/>
    <row r="9697" hidden="1"/>
    <row r="9698" hidden="1"/>
    <row r="9699" hidden="1"/>
    <row r="9700" hidden="1"/>
    <row r="9701" hidden="1"/>
    <row r="9702" hidden="1"/>
    <row r="9703" hidden="1"/>
    <row r="9704" hidden="1"/>
    <row r="9705" hidden="1"/>
    <row r="9706" hidden="1"/>
    <row r="9707" hidden="1"/>
    <row r="9708" hidden="1"/>
    <row r="9709" hidden="1"/>
    <row r="9710" hidden="1"/>
    <row r="9711" hidden="1"/>
    <row r="9712" hidden="1"/>
    <row r="9713" hidden="1"/>
    <row r="9714" hidden="1"/>
    <row r="9715" hidden="1"/>
    <row r="9716" hidden="1"/>
    <row r="9717" hidden="1"/>
    <row r="9718" hidden="1"/>
    <row r="9719" hidden="1"/>
    <row r="9720" hidden="1"/>
    <row r="9721" hidden="1"/>
    <row r="9722" hidden="1"/>
    <row r="9723" hidden="1"/>
    <row r="9724" hidden="1"/>
    <row r="9725" hidden="1"/>
    <row r="9726" hidden="1"/>
    <row r="9727" hidden="1"/>
    <row r="9728" hidden="1"/>
    <row r="9729" hidden="1"/>
    <row r="9730" hidden="1"/>
    <row r="9731" hidden="1"/>
    <row r="9732" hidden="1"/>
    <row r="9733" hidden="1"/>
    <row r="9734" hidden="1"/>
    <row r="9735" hidden="1"/>
    <row r="9736" hidden="1"/>
    <row r="9737" hidden="1"/>
    <row r="9738" hidden="1"/>
    <row r="9739" hidden="1"/>
    <row r="9740" hidden="1"/>
    <row r="9741" hidden="1"/>
    <row r="9742" hidden="1"/>
    <row r="9743" hidden="1"/>
    <row r="9744" hidden="1"/>
    <row r="9745" hidden="1"/>
    <row r="9746" hidden="1"/>
    <row r="9747" hidden="1"/>
    <row r="9748" hidden="1"/>
    <row r="9749" hidden="1"/>
    <row r="9750" hidden="1"/>
    <row r="9751" hidden="1"/>
    <row r="9752" hidden="1"/>
    <row r="9753" hidden="1"/>
    <row r="9754" hidden="1"/>
    <row r="9755" hidden="1"/>
    <row r="9756" hidden="1"/>
    <row r="9757" hidden="1"/>
    <row r="9758" hidden="1"/>
    <row r="9759" hidden="1"/>
    <row r="9760" hidden="1"/>
    <row r="9761" hidden="1"/>
    <row r="9762" hidden="1"/>
    <row r="9763" hidden="1"/>
    <row r="9764" hidden="1"/>
    <row r="9765" hidden="1"/>
    <row r="9766" hidden="1"/>
    <row r="9767" hidden="1"/>
    <row r="9768" hidden="1"/>
    <row r="9769" hidden="1"/>
    <row r="9770" hidden="1"/>
    <row r="9771" hidden="1"/>
    <row r="9772" hidden="1"/>
    <row r="9773" hidden="1"/>
    <row r="9774" hidden="1"/>
    <row r="9775" hidden="1"/>
    <row r="9776" hidden="1"/>
    <row r="9777" hidden="1"/>
    <row r="9778" hidden="1"/>
    <row r="9779" hidden="1"/>
    <row r="9780" hidden="1"/>
    <row r="9781" hidden="1"/>
    <row r="9782" hidden="1"/>
    <row r="9783" hidden="1"/>
    <row r="9784" hidden="1"/>
    <row r="9785" hidden="1"/>
    <row r="9786" hidden="1"/>
    <row r="9787" hidden="1"/>
    <row r="9788" hidden="1"/>
    <row r="9789" hidden="1"/>
    <row r="9790" hidden="1"/>
    <row r="9791" hidden="1"/>
    <row r="9792" hidden="1"/>
    <row r="9793" hidden="1"/>
    <row r="9794" hidden="1"/>
    <row r="9795" hidden="1"/>
    <row r="9796" hidden="1"/>
    <row r="9797" hidden="1"/>
    <row r="9798" hidden="1"/>
    <row r="9799" hidden="1"/>
    <row r="9800" hidden="1"/>
    <row r="9801" hidden="1"/>
    <row r="9802" hidden="1"/>
    <row r="9803" hidden="1"/>
    <row r="9804" hidden="1"/>
    <row r="9805" hidden="1"/>
    <row r="9806" hidden="1"/>
    <row r="9807" hidden="1"/>
    <row r="9808" hidden="1"/>
    <row r="9809" hidden="1"/>
    <row r="9810" hidden="1"/>
    <row r="9811" hidden="1"/>
    <row r="9812" hidden="1"/>
    <row r="9813" hidden="1"/>
    <row r="9814" hidden="1"/>
    <row r="9815" hidden="1"/>
    <row r="9816" hidden="1"/>
    <row r="9817" hidden="1"/>
    <row r="9818" hidden="1"/>
    <row r="9819" hidden="1"/>
    <row r="9820" hidden="1"/>
    <row r="9821" hidden="1"/>
    <row r="9822" hidden="1"/>
    <row r="9823" hidden="1"/>
    <row r="9824" hidden="1"/>
    <row r="9825" hidden="1"/>
    <row r="9826" hidden="1"/>
    <row r="9827" hidden="1"/>
    <row r="9828" hidden="1"/>
    <row r="9829" hidden="1"/>
    <row r="9830" hidden="1"/>
    <row r="9831" hidden="1"/>
    <row r="9832" hidden="1"/>
    <row r="9833" hidden="1"/>
    <row r="9834" hidden="1"/>
    <row r="9835" hidden="1"/>
    <row r="9836" hidden="1"/>
    <row r="9837" hidden="1"/>
    <row r="9838" hidden="1"/>
    <row r="9839" hidden="1"/>
    <row r="9840" hidden="1"/>
    <row r="9841" hidden="1"/>
    <row r="9842" hidden="1"/>
    <row r="9843" hidden="1"/>
    <row r="9844" hidden="1"/>
    <row r="9845" hidden="1"/>
    <row r="9846" hidden="1"/>
    <row r="9847" hidden="1"/>
    <row r="9848" hidden="1"/>
    <row r="9849" hidden="1"/>
    <row r="9850" hidden="1"/>
    <row r="9851" hidden="1"/>
    <row r="9852" hidden="1"/>
    <row r="9853" hidden="1"/>
    <row r="9854" hidden="1"/>
    <row r="9855" hidden="1"/>
    <row r="9856" hidden="1"/>
    <row r="9857" hidden="1"/>
    <row r="9858" hidden="1"/>
    <row r="9859" hidden="1"/>
    <row r="9860" hidden="1"/>
    <row r="9861" hidden="1"/>
    <row r="9862" hidden="1"/>
    <row r="9863" hidden="1"/>
    <row r="9864" hidden="1"/>
    <row r="9865" hidden="1"/>
    <row r="9866" hidden="1"/>
    <row r="9867" hidden="1"/>
    <row r="9868" hidden="1"/>
    <row r="9869" hidden="1"/>
    <row r="9870" hidden="1"/>
    <row r="9871" hidden="1"/>
    <row r="9872" hidden="1"/>
    <row r="9873" hidden="1"/>
    <row r="9874" hidden="1"/>
    <row r="9875" hidden="1"/>
    <row r="9876" hidden="1"/>
    <row r="9877" hidden="1"/>
    <row r="9878" hidden="1"/>
    <row r="9879" hidden="1"/>
    <row r="9880" hidden="1"/>
    <row r="9881" hidden="1"/>
    <row r="9882" hidden="1"/>
    <row r="9883" hidden="1"/>
    <row r="9884" hidden="1"/>
    <row r="9885" hidden="1"/>
    <row r="9886" hidden="1"/>
    <row r="9887" hidden="1"/>
    <row r="9888" hidden="1"/>
    <row r="9889" hidden="1"/>
    <row r="9890" hidden="1"/>
    <row r="9891" hidden="1"/>
    <row r="9892" hidden="1"/>
    <row r="9893" hidden="1"/>
    <row r="9894" hidden="1"/>
    <row r="9895" hidden="1"/>
    <row r="9896" hidden="1"/>
    <row r="9897" hidden="1"/>
    <row r="9898" hidden="1"/>
    <row r="9899" hidden="1"/>
    <row r="9900" hidden="1"/>
    <row r="9901" hidden="1"/>
    <row r="9902" hidden="1"/>
    <row r="9903" hidden="1"/>
    <row r="9904" hidden="1"/>
    <row r="9905" hidden="1"/>
    <row r="9906" hidden="1"/>
    <row r="9907" hidden="1"/>
    <row r="9908" hidden="1"/>
    <row r="9909" hidden="1"/>
    <row r="9910" hidden="1"/>
    <row r="9911" hidden="1"/>
    <row r="9912" hidden="1"/>
    <row r="9913" hidden="1"/>
    <row r="9914" hidden="1"/>
    <row r="9915" hidden="1"/>
    <row r="9916" hidden="1"/>
    <row r="9917" hidden="1"/>
    <row r="9918" hidden="1"/>
    <row r="9919" hidden="1"/>
    <row r="9920" hidden="1"/>
    <row r="9921" hidden="1"/>
    <row r="9922" hidden="1"/>
    <row r="9923" hidden="1"/>
    <row r="9924" hidden="1"/>
    <row r="9925" hidden="1"/>
    <row r="9926" hidden="1"/>
    <row r="9927" hidden="1"/>
    <row r="9928" hidden="1"/>
    <row r="9929" hidden="1"/>
    <row r="9930" hidden="1"/>
    <row r="9931" hidden="1"/>
    <row r="9932" hidden="1"/>
    <row r="9933" hidden="1"/>
    <row r="9934" hidden="1"/>
    <row r="9935" hidden="1"/>
    <row r="9936" hidden="1"/>
    <row r="9937" hidden="1"/>
    <row r="9938" hidden="1"/>
    <row r="9939" hidden="1"/>
    <row r="9940" hidden="1"/>
    <row r="9941" hidden="1"/>
    <row r="9942" hidden="1"/>
    <row r="9943" hidden="1"/>
    <row r="9944" hidden="1"/>
    <row r="9945" hidden="1"/>
    <row r="9946" hidden="1"/>
    <row r="9947" hidden="1"/>
    <row r="9948" hidden="1"/>
    <row r="9949" hidden="1"/>
    <row r="9950" hidden="1"/>
    <row r="9951" hidden="1"/>
    <row r="9952" hidden="1"/>
    <row r="9953" hidden="1"/>
    <row r="9954" hidden="1"/>
    <row r="9955" hidden="1"/>
    <row r="9956" hidden="1"/>
    <row r="9957" hidden="1"/>
    <row r="9958" hidden="1"/>
    <row r="9959" hidden="1"/>
    <row r="9960" hidden="1"/>
    <row r="9961" hidden="1"/>
    <row r="9962" hidden="1"/>
    <row r="9963" hidden="1"/>
    <row r="9964" hidden="1"/>
    <row r="9965" hidden="1"/>
    <row r="9966" hidden="1"/>
    <row r="9967" hidden="1"/>
    <row r="9968" hidden="1"/>
    <row r="9969" hidden="1"/>
    <row r="9970" hidden="1"/>
    <row r="9971" hidden="1"/>
    <row r="9972" hidden="1"/>
    <row r="9973" hidden="1"/>
    <row r="9974" hidden="1"/>
    <row r="9975" hidden="1"/>
    <row r="9976" hidden="1"/>
    <row r="9977" hidden="1"/>
    <row r="9978" hidden="1"/>
    <row r="9979" hidden="1"/>
    <row r="9980" hidden="1"/>
    <row r="9981" hidden="1"/>
    <row r="9982" hidden="1"/>
    <row r="9983" hidden="1"/>
    <row r="9984" hidden="1"/>
    <row r="9985" hidden="1"/>
    <row r="9986" hidden="1"/>
    <row r="9987" hidden="1"/>
    <row r="9988" hidden="1"/>
    <row r="9989" hidden="1"/>
    <row r="9990" hidden="1"/>
    <row r="9991" hidden="1"/>
    <row r="9992" hidden="1"/>
    <row r="9993" hidden="1"/>
    <row r="9994" hidden="1"/>
    <row r="9995" hidden="1"/>
    <row r="9996" hidden="1"/>
    <row r="9997" hidden="1"/>
    <row r="9998" hidden="1"/>
    <row r="9999" hidden="1"/>
    <row r="10000" hidden="1"/>
    <row r="10001" hidden="1"/>
    <row r="10002" hidden="1"/>
    <row r="10003" hidden="1"/>
    <row r="10004" hidden="1"/>
    <row r="10005" hidden="1"/>
    <row r="10006" hidden="1"/>
    <row r="10007" hidden="1"/>
    <row r="10008" hidden="1"/>
    <row r="10009" hidden="1"/>
    <row r="10010" hidden="1"/>
    <row r="10011" hidden="1"/>
    <row r="10012" hidden="1"/>
    <row r="10013" hidden="1"/>
    <row r="10014" hidden="1"/>
    <row r="10015" hidden="1"/>
    <row r="10016" hidden="1"/>
    <row r="10017" hidden="1"/>
    <row r="10018" hidden="1"/>
    <row r="10019" hidden="1"/>
    <row r="10020" hidden="1"/>
    <row r="10021" hidden="1"/>
    <row r="10022" hidden="1"/>
    <row r="10023" hidden="1"/>
    <row r="10024" hidden="1"/>
    <row r="10025" hidden="1"/>
    <row r="10026" hidden="1"/>
    <row r="10027" hidden="1"/>
    <row r="10028" hidden="1"/>
    <row r="10029" hidden="1"/>
    <row r="10030" hidden="1"/>
    <row r="10031" hidden="1"/>
    <row r="10032" hidden="1"/>
    <row r="10033" hidden="1"/>
    <row r="10034" hidden="1"/>
    <row r="10035" hidden="1"/>
    <row r="10036" hidden="1"/>
    <row r="10037" hidden="1"/>
    <row r="10038" hidden="1"/>
    <row r="10039" hidden="1"/>
    <row r="10040" hidden="1"/>
    <row r="10041" hidden="1"/>
    <row r="10042" hidden="1"/>
    <row r="10043" hidden="1"/>
    <row r="10044" hidden="1"/>
    <row r="10045" hidden="1"/>
    <row r="10046" hidden="1"/>
    <row r="10047" hidden="1"/>
    <row r="10048" hidden="1"/>
    <row r="10049" hidden="1"/>
    <row r="10050" hidden="1"/>
    <row r="10051" hidden="1"/>
    <row r="10052" hidden="1"/>
    <row r="10053" hidden="1"/>
    <row r="10054" hidden="1"/>
    <row r="10055" hidden="1"/>
    <row r="10056" hidden="1"/>
    <row r="10057" hidden="1"/>
    <row r="10058" hidden="1"/>
    <row r="10059" hidden="1"/>
    <row r="10060" hidden="1"/>
    <row r="10061" hidden="1"/>
    <row r="10062" hidden="1"/>
    <row r="10063" hidden="1"/>
    <row r="10064" hidden="1"/>
    <row r="10065" hidden="1"/>
    <row r="10066" hidden="1"/>
    <row r="10067" hidden="1"/>
    <row r="10068" hidden="1"/>
    <row r="10069" hidden="1"/>
    <row r="10070" hidden="1"/>
    <row r="10071" hidden="1"/>
    <row r="10072" hidden="1"/>
    <row r="10073" hidden="1"/>
    <row r="10074" hidden="1"/>
    <row r="10075" hidden="1"/>
    <row r="10076" hidden="1"/>
    <row r="10077" hidden="1"/>
    <row r="10078" hidden="1"/>
    <row r="10079" hidden="1"/>
    <row r="10080" hidden="1"/>
    <row r="10081" hidden="1"/>
    <row r="10082" hidden="1"/>
    <row r="10083" hidden="1"/>
    <row r="10084" hidden="1"/>
    <row r="10085" hidden="1"/>
    <row r="10086" hidden="1"/>
    <row r="10087" hidden="1"/>
    <row r="10088" hidden="1"/>
    <row r="10089" hidden="1"/>
    <row r="10090" hidden="1"/>
    <row r="10091" hidden="1"/>
    <row r="10092" hidden="1"/>
    <row r="10093" hidden="1"/>
    <row r="10094" hidden="1"/>
    <row r="10095" hidden="1"/>
    <row r="10096" hidden="1"/>
    <row r="10097" hidden="1"/>
    <row r="10098" hidden="1"/>
    <row r="10099" hidden="1"/>
    <row r="10100" hidden="1"/>
    <row r="10101" hidden="1"/>
    <row r="10102" hidden="1"/>
    <row r="10103" hidden="1"/>
    <row r="10104" hidden="1"/>
    <row r="10105" hidden="1"/>
    <row r="10106" hidden="1"/>
    <row r="10107" hidden="1"/>
    <row r="10108" hidden="1"/>
    <row r="10109" hidden="1"/>
    <row r="10110" hidden="1"/>
    <row r="10111" hidden="1"/>
    <row r="10112" hidden="1"/>
    <row r="10113" hidden="1"/>
    <row r="10114" hidden="1"/>
    <row r="10115" hidden="1"/>
    <row r="10116" hidden="1"/>
    <row r="10117" hidden="1"/>
    <row r="10118" hidden="1"/>
    <row r="10119" hidden="1"/>
    <row r="10120" hidden="1"/>
    <row r="10121" hidden="1"/>
    <row r="10122" hidden="1"/>
    <row r="10123" hidden="1"/>
    <row r="10124" hidden="1"/>
    <row r="10125" hidden="1"/>
    <row r="10126" hidden="1"/>
    <row r="10127" hidden="1"/>
    <row r="10128" hidden="1"/>
    <row r="10129" hidden="1"/>
    <row r="10130" hidden="1"/>
    <row r="10131" hidden="1"/>
    <row r="10132" hidden="1"/>
    <row r="10133" hidden="1"/>
    <row r="10134" hidden="1"/>
    <row r="10135" hidden="1"/>
    <row r="10136" hidden="1"/>
    <row r="10137" hidden="1"/>
    <row r="10138" hidden="1"/>
    <row r="10139" hidden="1"/>
    <row r="10140" hidden="1"/>
    <row r="10141" hidden="1"/>
    <row r="10142" hidden="1"/>
    <row r="10143" hidden="1"/>
    <row r="10144" hidden="1"/>
    <row r="10145" hidden="1"/>
    <row r="10146" hidden="1"/>
    <row r="10147" hidden="1"/>
    <row r="10148" hidden="1"/>
    <row r="10149" hidden="1"/>
    <row r="10150" hidden="1"/>
    <row r="10151" hidden="1"/>
    <row r="10152" hidden="1"/>
    <row r="10153" hidden="1"/>
    <row r="10154" hidden="1"/>
    <row r="10155" hidden="1"/>
    <row r="10156" hidden="1"/>
    <row r="10157" hidden="1"/>
    <row r="10158" hidden="1"/>
    <row r="10159" hidden="1"/>
    <row r="10160" hidden="1"/>
    <row r="10161" hidden="1"/>
    <row r="10162" hidden="1"/>
    <row r="10163" hidden="1"/>
    <row r="10164" hidden="1"/>
    <row r="10165" hidden="1"/>
    <row r="10166" hidden="1"/>
    <row r="10167" hidden="1"/>
    <row r="10168" hidden="1"/>
    <row r="10169" hidden="1"/>
    <row r="10170" hidden="1"/>
    <row r="10171" hidden="1"/>
    <row r="10172" hidden="1"/>
    <row r="10173" hidden="1"/>
    <row r="10174" hidden="1"/>
    <row r="10175" hidden="1"/>
    <row r="10176" hidden="1"/>
    <row r="10177" hidden="1"/>
    <row r="10178" hidden="1"/>
    <row r="10179" hidden="1"/>
    <row r="10180" hidden="1"/>
    <row r="10181" hidden="1"/>
    <row r="10182" hidden="1"/>
    <row r="10183" hidden="1"/>
    <row r="10184" hidden="1"/>
    <row r="10185" hidden="1"/>
    <row r="10186" hidden="1"/>
    <row r="10187" hidden="1"/>
    <row r="10188" hidden="1"/>
    <row r="10189" hidden="1"/>
    <row r="10190" hidden="1"/>
    <row r="10191" hidden="1"/>
    <row r="10192" hidden="1"/>
    <row r="10193" hidden="1"/>
    <row r="10194" hidden="1"/>
    <row r="10195" hidden="1"/>
    <row r="10196" hidden="1"/>
    <row r="10197" hidden="1"/>
    <row r="10198" hidden="1"/>
    <row r="10199" hidden="1"/>
    <row r="10200" hidden="1"/>
    <row r="10201" hidden="1"/>
    <row r="10202" hidden="1"/>
    <row r="10203" hidden="1"/>
    <row r="10204" hidden="1"/>
    <row r="10205" hidden="1"/>
    <row r="10206" hidden="1"/>
    <row r="10207" hidden="1"/>
    <row r="10208" hidden="1"/>
    <row r="10209" hidden="1"/>
    <row r="10210" hidden="1"/>
    <row r="10211" hidden="1"/>
    <row r="10212" hidden="1"/>
    <row r="10213" hidden="1"/>
    <row r="10214" hidden="1"/>
    <row r="10215" hidden="1"/>
    <row r="10216" hidden="1"/>
    <row r="10217" hidden="1"/>
    <row r="10218" hidden="1"/>
    <row r="10219" hidden="1"/>
    <row r="10220" hidden="1"/>
    <row r="10221" hidden="1"/>
    <row r="10222" hidden="1"/>
    <row r="10223" hidden="1"/>
    <row r="10224" hidden="1"/>
    <row r="10225" hidden="1"/>
    <row r="10226" hidden="1"/>
    <row r="10227" hidden="1"/>
    <row r="10228" hidden="1"/>
    <row r="10229" hidden="1"/>
    <row r="10230" hidden="1"/>
    <row r="10231" hidden="1"/>
    <row r="10232" hidden="1"/>
    <row r="10233" hidden="1"/>
    <row r="10234" hidden="1"/>
    <row r="10235" hidden="1"/>
    <row r="10236" hidden="1"/>
    <row r="10237" hidden="1"/>
    <row r="10238" hidden="1"/>
    <row r="10239" hidden="1"/>
    <row r="10240" hidden="1"/>
    <row r="10241" hidden="1"/>
    <row r="10242" hidden="1"/>
    <row r="10243" hidden="1"/>
    <row r="10244" hidden="1"/>
    <row r="10245" hidden="1"/>
    <row r="10246" hidden="1"/>
    <row r="10247" hidden="1"/>
    <row r="10248" hidden="1"/>
    <row r="10249" hidden="1"/>
    <row r="10250" hidden="1"/>
    <row r="10251" hidden="1"/>
    <row r="10252" hidden="1"/>
    <row r="10253" hidden="1"/>
    <row r="10254" hidden="1"/>
    <row r="10255" hidden="1"/>
    <row r="10256" hidden="1"/>
    <row r="10257" hidden="1"/>
    <row r="10258" hidden="1"/>
    <row r="10259" hidden="1"/>
    <row r="10260" hidden="1"/>
    <row r="10261" hidden="1"/>
    <row r="10262" hidden="1"/>
    <row r="10263" hidden="1"/>
    <row r="10264" hidden="1"/>
    <row r="10265" hidden="1"/>
    <row r="10266" hidden="1"/>
    <row r="10267" hidden="1"/>
    <row r="10268" hidden="1"/>
    <row r="10269" hidden="1"/>
    <row r="10270" hidden="1"/>
    <row r="10271" hidden="1"/>
    <row r="10272" hidden="1"/>
    <row r="10273" hidden="1"/>
    <row r="10274" hidden="1"/>
    <row r="10275" hidden="1"/>
    <row r="10276" hidden="1"/>
    <row r="10277" hidden="1"/>
    <row r="10278" hidden="1"/>
    <row r="10279" hidden="1"/>
    <row r="10280" hidden="1"/>
    <row r="10281" hidden="1"/>
    <row r="10282" hidden="1"/>
    <row r="10283" hidden="1"/>
    <row r="10284" hidden="1"/>
    <row r="10285" hidden="1"/>
    <row r="10286" hidden="1"/>
    <row r="10287" hidden="1"/>
    <row r="10288" hidden="1"/>
    <row r="10289" hidden="1"/>
    <row r="10290" hidden="1"/>
    <row r="10291" hidden="1"/>
    <row r="10292" hidden="1"/>
    <row r="10293" hidden="1"/>
    <row r="10294" hidden="1"/>
    <row r="10295" hidden="1"/>
    <row r="10296" hidden="1"/>
    <row r="10297" hidden="1"/>
    <row r="10298" hidden="1"/>
    <row r="10299" hidden="1"/>
    <row r="10300" hidden="1"/>
    <row r="10301" hidden="1"/>
    <row r="10302" hidden="1"/>
    <row r="10303" hidden="1"/>
    <row r="10304" hidden="1"/>
    <row r="10305" hidden="1"/>
    <row r="10306" hidden="1"/>
    <row r="10307" hidden="1"/>
    <row r="10308" hidden="1"/>
    <row r="10309" hidden="1"/>
    <row r="10310" hidden="1"/>
    <row r="10311" hidden="1"/>
    <row r="10312" hidden="1"/>
    <row r="10313" hidden="1"/>
    <row r="10314" hidden="1"/>
    <row r="10315" hidden="1"/>
    <row r="10316" hidden="1"/>
    <row r="10317" hidden="1"/>
    <row r="10318" hidden="1"/>
    <row r="10319" hidden="1"/>
    <row r="10320" hidden="1"/>
    <row r="10321" hidden="1"/>
    <row r="10322" hidden="1"/>
    <row r="10323" hidden="1"/>
    <row r="10324" hidden="1"/>
    <row r="10325" hidden="1"/>
    <row r="10326" hidden="1"/>
    <row r="10327" hidden="1"/>
    <row r="10328" hidden="1"/>
    <row r="10329" hidden="1"/>
    <row r="10330" hidden="1"/>
    <row r="10331" hidden="1"/>
    <row r="10332" hidden="1"/>
    <row r="10333" hidden="1"/>
    <row r="10334" hidden="1"/>
    <row r="10335" hidden="1"/>
    <row r="10336" hidden="1"/>
    <row r="10337" hidden="1"/>
    <row r="10338" hidden="1"/>
    <row r="10339" hidden="1"/>
    <row r="10340" hidden="1"/>
    <row r="10341" hidden="1"/>
    <row r="10342" hidden="1"/>
    <row r="10343" hidden="1"/>
    <row r="10344" hidden="1"/>
    <row r="10345" hidden="1"/>
    <row r="10346" hidden="1"/>
    <row r="10347" hidden="1"/>
    <row r="10348" hidden="1"/>
    <row r="10349" hidden="1"/>
    <row r="10350" hidden="1"/>
    <row r="10351" hidden="1"/>
    <row r="10352" hidden="1"/>
    <row r="10353" hidden="1"/>
    <row r="10354" hidden="1"/>
    <row r="10355" hidden="1"/>
    <row r="10356" hidden="1"/>
    <row r="10357" hidden="1"/>
    <row r="10358" hidden="1"/>
    <row r="10359" hidden="1"/>
    <row r="10360" hidden="1"/>
    <row r="10361" hidden="1"/>
    <row r="10362" hidden="1"/>
    <row r="10363" hidden="1"/>
    <row r="10364" hidden="1"/>
    <row r="10365" hidden="1"/>
    <row r="10366" hidden="1"/>
    <row r="10367" hidden="1"/>
    <row r="10368" hidden="1"/>
    <row r="10369" hidden="1"/>
    <row r="10370" hidden="1"/>
    <row r="10371" hidden="1"/>
    <row r="10372" hidden="1"/>
    <row r="10373" hidden="1"/>
    <row r="10374" hidden="1"/>
    <row r="10375" hidden="1"/>
    <row r="10376" hidden="1"/>
    <row r="10377" hidden="1"/>
    <row r="10378" hidden="1"/>
    <row r="10379" hidden="1"/>
    <row r="10380" hidden="1"/>
    <row r="10381" hidden="1"/>
    <row r="10382" hidden="1"/>
    <row r="10383" hidden="1"/>
    <row r="10384" hidden="1"/>
    <row r="10385" hidden="1"/>
    <row r="10386" hidden="1"/>
    <row r="10387" hidden="1"/>
    <row r="10388" hidden="1"/>
    <row r="10389" hidden="1"/>
    <row r="10390" hidden="1"/>
    <row r="10391" hidden="1"/>
    <row r="10392" hidden="1"/>
    <row r="10393" hidden="1"/>
    <row r="10394" hidden="1"/>
    <row r="10395" hidden="1"/>
    <row r="10396" hidden="1"/>
    <row r="10397" hidden="1"/>
    <row r="10398" hidden="1"/>
    <row r="10399" hidden="1"/>
    <row r="10400" hidden="1"/>
    <row r="10401" hidden="1"/>
    <row r="10402" hidden="1"/>
    <row r="10403" hidden="1"/>
    <row r="10404" hidden="1"/>
    <row r="10405" hidden="1"/>
    <row r="10406" hidden="1"/>
    <row r="10407" hidden="1"/>
    <row r="10408" hidden="1"/>
    <row r="10409" hidden="1"/>
    <row r="10410" hidden="1"/>
    <row r="10411" hidden="1"/>
    <row r="10412" hidden="1"/>
    <row r="10413" hidden="1"/>
    <row r="10414" hidden="1"/>
    <row r="10415" hidden="1"/>
    <row r="10416" hidden="1"/>
    <row r="10417" hidden="1"/>
    <row r="10418" hidden="1"/>
    <row r="10419" hidden="1"/>
    <row r="10420" hidden="1"/>
    <row r="10421" hidden="1"/>
    <row r="10422" hidden="1"/>
    <row r="10423" hidden="1"/>
    <row r="10424" hidden="1"/>
    <row r="10425" hidden="1"/>
    <row r="10426" hidden="1"/>
    <row r="10427" hidden="1"/>
    <row r="10428" hidden="1"/>
    <row r="10429" hidden="1"/>
    <row r="10430" hidden="1"/>
    <row r="10431" hidden="1"/>
    <row r="10432" hidden="1"/>
    <row r="10433" hidden="1"/>
    <row r="10434" hidden="1"/>
    <row r="10435" hidden="1"/>
    <row r="10436" hidden="1"/>
    <row r="10437" hidden="1"/>
    <row r="10438" hidden="1"/>
    <row r="10439" hidden="1"/>
    <row r="10440" hidden="1"/>
    <row r="10441" hidden="1"/>
    <row r="10442" hidden="1"/>
    <row r="10443" hidden="1"/>
    <row r="10444" hidden="1"/>
    <row r="10445" hidden="1"/>
    <row r="10446" hidden="1"/>
    <row r="10447" hidden="1"/>
    <row r="10448" hidden="1"/>
    <row r="10449" hidden="1"/>
    <row r="10450" hidden="1"/>
    <row r="10451" hidden="1"/>
    <row r="10452" hidden="1"/>
    <row r="10453" hidden="1"/>
    <row r="10454" hidden="1"/>
    <row r="10455" hidden="1"/>
    <row r="10456" hidden="1"/>
    <row r="10457" hidden="1"/>
    <row r="10458" hidden="1"/>
    <row r="10459" hidden="1"/>
    <row r="10460" hidden="1"/>
    <row r="10461" hidden="1"/>
    <row r="10462" hidden="1"/>
    <row r="10463" hidden="1"/>
    <row r="10464" hidden="1"/>
    <row r="10465" hidden="1"/>
    <row r="10466" hidden="1"/>
    <row r="10467" hidden="1"/>
    <row r="10468" hidden="1"/>
    <row r="10469" hidden="1"/>
    <row r="10470" hidden="1"/>
    <row r="10471" hidden="1"/>
    <row r="10472" hidden="1"/>
    <row r="10473" hidden="1"/>
    <row r="10474" hidden="1"/>
    <row r="10475" hidden="1"/>
    <row r="10476" hidden="1"/>
    <row r="10477" hidden="1"/>
    <row r="10478" hidden="1"/>
    <row r="10479" hidden="1"/>
    <row r="10480" hidden="1"/>
    <row r="10481" hidden="1"/>
    <row r="10482" hidden="1"/>
    <row r="10483" hidden="1"/>
    <row r="10484" hidden="1"/>
    <row r="10485" hidden="1"/>
    <row r="10486" hidden="1"/>
    <row r="10487" hidden="1"/>
    <row r="10488" hidden="1"/>
    <row r="10489" hidden="1"/>
    <row r="10490" hidden="1"/>
    <row r="10491" hidden="1"/>
    <row r="10492" hidden="1"/>
    <row r="10493" hidden="1"/>
    <row r="10494" hidden="1"/>
    <row r="10495" hidden="1"/>
    <row r="10496" hidden="1"/>
    <row r="10497" hidden="1"/>
    <row r="10498" hidden="1"/>
    <row r="10499" hidden="1"/>
    <row r="10500" hidden="1"/>
    <row r="10501" hidden="1"/>
    <row r="10502" hidden="1"/>
    <row r="10503" hidden="1"/>
    <row r="10504" hidden="1"/>
    <row r="10505" hidden="1"/>
    <row r="10506" hidden="1"/>
    <row r="10507" hidden="1"/>
    <row r="10508" hidden="1"/>
    <row r="10509" hidden="1"/>
    <row r="10510" hidden="1"/>
    <row r="10511" hidden="1"/>
    <row r="10512" hidden="1"/>
    <row r="10513" hidden="1"/>
    <row r="10514" hidden="1"/>
    <row r="10515" hidden="1"/>
    <row r="10516" hidden="1"/>
    <row r="10517" hidden="1"/>
    <row r="10518" hidden="1"/>
    <row r="10519" hidden="1"/>
    <row r="10520" hidden="1"/>
    <row r="10521" hidden="1"/>
    <row r="10522" hidden="1"/>
    <row r="10523" hidden="1"/>
    <row r="10524" hidden="1"/>
    <row r="10525" hidden="1"/>
    <row r="10526" hidden="1"/>
    <row r="10527" hidden="1"/>
    <row r="10528" hidden="1"/>
    <row r="10529" hidden="1"/>
    <row r="10530" hidden="1"/>
    <row r="10531" hidden="1"/>
    <row r="10532" hidden="1"/>
    <row r="10533" hidden="1"/>
    <row r="10534" hidden="1"/>
    <row r="10535" hidden="1"/>
    <row r="10536" hidden="1"/>
    <row r="10537" hidden="1"/>
    <row r="10538" hidden="1"/>
    <row r="10539" hidden="1"/>
    <row r="10540" hidden="1"/>
    <row r="10541" hidden="1"/>
    <row r="10542" hidden="1"/>
    <row r="10543" hidden="1"/>
    <row r="10544" hidden="1"/>
    <row r="10545" hidden="1"/>
    <row r="10546" hidden="1"/>
    <row r="10547" hidden="1"/>
    <row r="10548" hidden="1"/>
    <row r="10549" hidden="1"/>
    <row r="10550" hidden="1"/>
    <row r="10551" hidden="1"/>
    <row r="10552" hidden="1"/>
    <row r="10553" hidden="1"/>
    <row r="10554" hidden="1"/>
    <row r="10555" hidden="1"/>
    <row r="10556" hidden="1"/>
    <row r="10557" hidden="1"/>
    <row r="10558" hidden="1"/>
    <row r="10559" hidden="1"/>
    <row r="10560" hidden="1"/>
    <row r="10561" hidden="1"/>
    <row r="10562" hidden="1"/>
    <row r="10563" hidden="1"/>
    <row r="10564" hidden="1"/>
    <row r="10565" hidden="1"/>
    <row r="10566" hidden="1"/>
    <row r="10567" hidden="1"/>
    <row r="10568" hidden="1"/>
    <row r="10569" hidden="1"/>
    <row r="10570" hidden="1"/>
    <row r="10571" hidden="1"/>
    <row r="10572" hidden="1"/>
    <row r="10573" hidden="1"/>
    <row r="10574" hidden="1"/>
    <row r="10575" hidden="1"/>
    <row r="10576" hidden="1"/>
    <row r="10577" hidden="1"/>
    <row r="10578" hidden="1"/>
    <row r="10579" hidden="1"/>
    <row r="10580" hidden="1"/>
    <row r="10581" hidden="1"/>
    <row r="10582" hidden="1"/>
    <row r="10583" hidden="1"/>
    <row r="10584" hidden="1"/>
    <row r="10585" hidden="1"/>
    <row r="10586" hidden="1"/>
    <row r="10587" hidden="1"/>
    <row r="10588" hidden="1"/>
    <row r="10589" hidden="1"/>
    <row r="10590" hidden="1"/>
    <row r="10591" hidden="1"/>
    <row r="10592" hidden="1"/>
    <row r="10593" hidden="1"/>
    <row r="10594" hidden="1"/>
    <row r="10595" hidden="1"/>
    <row r="10596" hidden="1"/>
    <row r="10597" hidden="1"/>
    <row r="10598" hidden="1"/>
    <row r="10599" hidden="1"/>
    <row r="10600" hidden="1"/>
    <row r="10601" hidden="1"/>
    <row r="10602" hidden="1"/>
    <row r="10603" hidden="1"/>
    <row r="10604" hidden="1"/>
    <row r="10605" hidden="1"/>
    <row r="10606" hidden="1"/>
    <row r="10607" hidden="1"/>
    <row r="10608" hidden="1"/>
    <row r="10609" hidden="1"/>
    <row r="10610" hidden="1"/>
    <row r="10611" hidden="1"/>
    <row r="10612" hidden="1"/>
    <row r="10613" hidden="1"/>
    <row r="10614" hidden="1"/>
    <row r="10615" hidden="1"/>
    <row r="10616" hidden="1"/>
    <row r="10617" hidden="1"/>
    <row r="10618" hidden="1"/>
    <row r="10619" hidden="1"/>
    <row r="10620" hidden="1"/>
    <row r="10621" hidden="1"/>
    <row r="10622" hidden="1"/>
    <row r="10623" hidden="1"/>
    <row r="10624" hidden="1"/>
    <row r="10625" hidden="1"/>
    <row r="10626" hidden="1"/>
    <row r="10627" hidden="1"/>
    <row r="10628" hidden="1"/>
    <row r="10629" hidden="1"/>
    <row r="10630" hidden="1"/>
    <row r="10631" hidden="1"/>
    <row r="10632" hidden="1"/>
    <row r="10633" hidden="1"/>
    <row r="10634" hidden="1"/>
    <row r="10635" hidden="1"/>
    <row r="10636" hidden="1"/>
    <row r="10637" hidden="1"/>
    <row r="10638" hidden="1"/>
    <row r="10639" hidden="1"/>
    <row r="10640" hidden="1"/>
    <row r="10641" hidden="1"/>
    <row r="10642" hidden="1"/>
    <row r="10643" hidden="1"/>
    <row r="10644" hidden="1"/>
    <row r="10645" hidden="1"/>
    <row r="10646" hidden="1"/>
    <row r="10647" hidden="1"/>
    <row r="10648" hidden="1"/>
    <row r="10649" hidden="1"/>
    <row r="10650" hidden="1"/>
    <row r="10651" hidden="1"/>
    <row r="10652" hidden="1"/>
    <row r="10653" hidden="1"/>
    <row r="10654" hidden="1"/>
    <row r="10655" hidden="1"/>
    <row r="10656" hidden="1"/>
    <row r="10657" hidden="1"/>
    <row r="10658" hidden="1"/>
    <row r="10659" hidden="1"/>
    <row r="10660" hidden="1"/>
    <row r="10661" hidden="1"/>
    <row r="10662" hidden="1"/>
    <row r="10663" hidden="1"/>
    <row r="10664" hidden="1"/>
    <row r="10665" hidden="1"/>
    <row r="10666" hidden="1"/>
    <row r="10667" hidden="1"/>
    <row r="10668" hidden="1"/>
    <row r="10669" hidden="1"/>
    <row r="10670" hidden="1"/>
    <row r="10671" hidden="1"/>
    <row r="10672" hidden="1"/>
    <row r="10673" hidden="1"/>
    <row r="10674" hidden="1"/>
    <row r="10675" hidden="1"/>
    <row r="10676" hidden="1"/>
    <row r="10677" hidden="1"/>
    <row r="10678" hidden="1"/>
    <row r="10679" hidden="1"/>
    <row r="10680" hidden="1"/>
    <row r="10681" hidden="1"/>
    <row r="10682" hidden="1"/>
    <row r="10683" hidden="1"/>
    <row r="10684" hidden="1"/>
    <row r="10685" hidden="1"/>
    <row r="10686" hidden="1"/>
    <row r="10687" hidden="1"/>
    <row r="10688" hidden="1"/>
    <row r="10689" hidden="1"/>
    <row r="10690" hidden="1"/>
    <row r="10691" hidden="1"/>
    <row r="10692" hidden="1"/>
    <row r="10693" hidden="1"/>
    <row r="10694" hidden="1"/>
    <row r="10695" hidden="1"/>
    <row r="10696" hidden="1"/>
    <row r="10697" hidden="1"/>
    <row r="10698" hidden="1"/>
    <row r="10699" hidden="1"/>
    <row r="10700" hidden="1"/>
    <row r="10701" hidden="1"/>
    <row r="10702" hidden="1"/>
    <row r="10703" hidden="1"/>
    <row r="10704" hidden="1"/>
    <row r="10705" hidden="1"/>
    <row r="10706" hidden="1"/>
    <row r="10707" hidden="1"/>
    <row r="10708" hidden="1"/>
    <row r="10709" hidden="1"/>
    <row r="10710" hidden="1"/>
    <row r="10711" hidden="1"/>
    <row r="10712" hidden="1"/>
    <row r="10713" hidden="1"/>
    <row r="10714" hidden="1"/>
    <row r="10715" hidden="1"/>
    <row r="10716" hidden="1"/>
    <row r="10717" hidden="1"/>
    <row r="10718" hidden="1"/>
    <row r="10719" hidden="1"/>
    <row r="10720" hidden="1"/>
    <row r="10721" hidden="1"/>
    <row r="10722" hidden="1"/>
    <row r="10723" hidden="1"/>
    <row r="10724" hidden="1"/>
    <row r="10725" hidden="1"/>
    <row r="10726" hidden="1"/>
    <row r="10727" hidden="1"/>
    <row r="10728" hidden="1"/>
    <row r="10729" hidden="1"/>
    <row r="10730" hidden="1"/>
    <row r="10731" hidden="1"/>
    <row r="10732" hidden="1"/>
    <row r="10733" hidden="1"/>
    <row r="10734" hidden="1"/>
    <row r="10735" hidden="1"/>
    <row r="10736" hidden="1"/>
    <row r="10737" hidden="1"/>
    <row r="10738" hidden="1"/>
    <row r="10739" hidden="1"/>
    <row r="10740" hidden="1"/>
    <row r="10741" hidden="1"/>
    <row r="10742" hidden="1"/>
    <row r="10743" hidden="1"/>
    <row r="10744" hidden="1"/>
    <row r="10745" hidden="1"/>
    <row r="10746" hidden="1"/>
    <row r="10747" hidden="1"/>
    <row r="10748" hidden="1"/>
    <row r="10749" hidden="1"/>
    <row r="10750" hidden="1"/>
    <row r="10751" hidden="1"/>
    <row r="10752" hidden="1"/>
    <row r="10753" hidden="1"/>
    <row r="10754" hidden="1"/>
    <row r="10755" hidden="1"/>
    <row r="10756" hidden="1"/>
    <row r="10757" hidden="1"/>
    <row r="10758" hidden="1"/>
    <row r="10759" hidden="1"/>
    <row r="10760" hidden="1"/>
    <row r="10761" hidden="1"/>
    <row r="10762" hidden="1"/>
    <row r="10763" hidden="1"/>
    <row r="10764" hidden="1"/>
    <row r="10765" hidden="1"/>
    <row r="10766" hidden="1"/>
    <row r="10767" hidden="1"/>
    <row r="10768" hidden="1"/>
    <row r="10769" hidden="1"/>
    <row r="10770" hidden="1"/>
    <row r="10771" hidden="1"/>
    <row r="10772" hidden="1"/>
    <row r="10773" hidden="1"/>
    <row r="10774" hidden="1"/>
    <row r="10775" hidden="1"/>
    <row r="10776" hidden="1"/>
    <row r="10777" hidden="1"/>
    <row r="10778" hidden="1"/>
    <row r="10779" hidden="1"/>
    <row r="10780" hidden="1"/>
    <row r="10781" hidden="1"/>
    <row r="10782" hidden="1"/>
    <row r="10783" hidden="1"/>
    <row r="10784" hidden="1"/>
    <row r="10785" hidden="1"/>
    <row r="10786" hidden="1"/>
    <row r="10787" hidden="1"/>
    <row r="10788" hidden="1"/>
    <row r="10789" hidden="1"/>
    <row r="10790" hidden="1"/>
    <row r="10791" hidden="1"/>
    <row r="10792" hidden="1"/>
    <row r="10793" hidden="1"/>
    <row r="10794" hidden="1"/>
    <row r="10795" hidden="1"/>
    <row r="10796" hidden="1"/>
    <row r="10797" hidden="1"/>
    <row r="10798" hidden="1"/>
    <row r="10799" hidden="1"/>
    <row r="10800" hidden="1"/>
    <row r="10801" hidden="1"/>
    <row r="10802" hidden="1"/>
    <row r="10803" hidden="1"/>
    <row r="10804" hidden="1"/>
    <row r="10805" hidden="1"/>
    <row r="10806" hidden="1"/>
    <row r="10807" hidden="1"/>
    <row r="10808" hidden="1"/>
    <row r="10809" hidden="1"/>
    <row r="10810" hidden="1"/>
    <row r="10811" hidden="1"/>
    <row r="10812" hidden="1"/>
    <row r="10813" hidden="1"/>
    <row r="10814" hidden="1"/>
    <row r="10815" hidden="1"/>
    <row r="10816" hidden="1"/>
    <row r="10817" hidden="1"/>
    <row r="10818" hidden="1"/>
    <row r="10819" hidden="1"/>
    <row r="10820" hidden="1"/>
    <row r="10821" hidden="1"/>
    <row r="10822" hidden="1"/>
    <row r="10823" hidden="1"/>
    <row r="10824" hidden="1"/>
    <row r="10825" hidden="1"/>
    <row r="10826" hidden="1"/>
    <row r="10827" hidden="1"/>
    <row r="10828" hidden="1"/>
    <row r="10829" hidden="1"/>
    <row r="10830" hidden="1"/>
    <row r="10831" hidden="1"/>
    <row r="10832" hidden="1"/>
    <row r="10833" hidden="1"/>
    <row r="10834" hidden="1"/>
    <row r="10835" hidden="1"/>
    <row r="10836" hidden="1"/>
    <row r="10837" hidden="1"/>
    <row r="10838" hidden="1"/>
    <row r="10839" hidden="1"/>
    <row r="10840" hidden="1"/>
    <row r="10841" hidden="1"/>
    <row r="10842" hidden="1"/>
    <row r="10843" hidden="1"/>
    <row r="10844" hidden="1"/>
    <row r="10845" hidden="1"/>
    <row r="10846" hidden="1"/>
    <row r="10847" hidden="1"/>
    <row r="10848" hidden="1"/>
    <row r="10849" hidden="1"/>
    <row r="10850" hidden="1"/>
    <row r="10851" hidden="1"/>
    <row r="10852" hidden="1"/>
    <row r="10853" hidden="1"/>
    <row r="10854" hidden="1"/>
    <row r="10855" hidden="1"/>
    <row r="10856" hidden="1"/>
    <row r="10857" hidden="1"/>
    <row r="10858" hidden="1"/>
    <row r="10859" hidden="1"/>
    <row r="10860" hidden="1"/>
    <row r="10861" hidden="1"/>
    <row r="10862" hidden="1"/>
    <row r="10863" hidden="1"/>
    <row r="10864" hidden="1"/>
    <row r="10865" hidden="1"/>
    <row r="10866" hidden="1"/>
    <row r="10867" hidden="1"/>
    <row r="10868" hidden="1"/>
    <row r="10869" hidden="1"/>
    <row r="10870" hidden="1"/>
    <row r="10871" hidden="1"/>
    <row r="10872" hidden="1"/>
    <row r="10873" hidden="1"/>
    <row r="10874" hidden="1"/>
    <row r="10875" hidden="1"/>
    <row r="10876" hidden="1"/>
    <row r="10877" hidden="1"/>
    <row r="10878" hidden="1"/>
    <row r="10879" hidden="1"/>
    <row r="10880" hidden="1"/>
    <row r="10881" hidden="1"/>
    <row r="10882" hidden="1"/>
    <row r="10883" hidden="1"/>
    <row r="10884" hidden="1"/>
    <row r="10885" hidden="1"/>
    <row r="10886" hidden="1"/>
    <row r="10887" hidden="1"/>
    <row r="10888" hidden="1"/>
    <row r="10889" hidden="1"/>
    <row r="10890" hidden="1"/>
    <row r="10891" hidden="1"/>
    <row r="10892" hidden="1"/>
    <row r="10893" hidden="1"/>
    <row r="10894" hidden="1"/>
    <row r="10895" hidden="1"/>
    <row r="10896" hidden="1"/>
    <row r="10897" hidden="1"/>
    <row r="10898" hidden="1"/>
    <row r="10899" hidden="1"/>
    <row r="10900" hidden="1"/>
    <row r="10901" hidden="1"/>
    <row r="10902" hidden="1"/>
    <row r="10903" hidden="1"/>
    <row r="10904" hidden="1"/>
    <row r="10905" hidden="1"/>
    <row r="10906" hidden="1"/>
    <row r="10907" hidden="1"/>
    <row r="10908" hidden="1"/>
    <row r="10909" hidden="1"/>
    <row r="10910" hidden="1"/>
    <row r="10911" hidden="1"/>
    <row r="10912" hidden="1"/>
    <row r="10913" hidden="1"/>
    <row r="10914" hidden="1"/>
    <row r="10915" hidden="1"/>
    <row r="10916" hidden="1"/>
    <row r="10917" hidden="1"/>
    <row r="10918" hidden="1"/>
    <row r="10919" hidden="1"/>
    <row r="10920" hidden="1"/>
    <row r="10921" hidden="1"/>
    <row r="10922" hidden="1"/>
    <row r="10923" hidden="1"/>
    <row r="10924" hidden="1"/>
    <row r="10925" hidden="1"/>
    <row r="10926" hidden="1"/>
    <row r="10927" hidden="1"/>
    <row r="10928" hidden="1"/>
    <row r="10929" hidden="1"/>
    <row r="10930" hidden="1"/>
    <row r="10931" hidden="1"/>
    <row r="10932" hidden="1"/>
    <row r="10933" hidden="1"/>
    <row r="10934" hidden="1"/>
    <row r="10935" hidden="1"/>
    <row r="10936" hidden="1"/>
    <row r="10937" hidden="1"/>
    <row r="10938" hidden="1"/>
    <row r="10939" hidden="1"/>
    <row r="10940" hidden="1"/>
    <row r="10941" hidden="1"/>
    <row r="10942" hidden="1"/>
    <row r="10943" hidden="1"/>
    <row r="10944" hidden="1"/>
    <row r="10945" hidden="1"/>
    <row r="10946" hidden="1"/>
    <row r="10947" hidden="1"/>
    <row r="10948" hidden="1"/>
    <row r="10949" hidden="1"/>
    <row r="10950" hidden="1"/>
    <row r="10951" hidden="1"/>
    <row r="10952" hidden="1"/>
    <row r="10953" hidden="1"/>
    <row r="10954" hidden="1"/>
    <row r="10955" hidden="1"/>
    <row r="10956" hidden="1"/>
    <row r="10957" hidden="1"/>
    <row r="10958" hidden="1"/>
    <row r="10959" hidden="1"/>
    <row r="10960" hidden="1"/>
    <row r="10961" hidden="1"/>
    <row r="10962" hidden="1"/>
    <row r="10963" hidden="1"/>
    <row r="10964" hidden="1"/>
    <row r="10965" hidden="1"/>
    <row r="10966" hidden="1"/>
    <row r="10967" hidden="1"/>
    <row r="10968" hidden="1"/>
    <row r="10969" hidden="1"/>
    <row r="10970" hidden="1"/>
    <row r="10971" hidden="1"/>
    <row r="10972" hidden="1"/>
    <row r="10973" hidden="1"/>
    <row r="10974" hidden="1"/>
    <row r="10975" hidden="1"/>
    <row r="10976" hidden="1"/>
    <row r="10977" hidden="1"/>
    <row r="10978" hidden="1"/>
    <row r="10979" hidden="1"/>
    <row r="10980" hidden="1"/>
    <row r="10981" hidden="1"/>
    <row r="10982" hidden="1"/>
    <row r="10983" hidden="1"/>
    <row r="10984" hidden="1"/>
    <row r="10985" hidden="1"/>
    <row r="10986" hidden="1"/>
    <row r="10987" hidden="1"/>
    <row r="10988" hidden="1"/>
    <row r="10989" hidden="1"/>
    <row r="10990" hidden="1"/>
    <row r="10991" hidden="1"/>
    <row r="10992" hidden="1"/>
    <row r="10993" hidden="1"/>
    <row r="10994" hidden="1"/>
    <row r="10995" hidden="1"/>
    <row r="10996" hidden="1"/>
    <row r="10997" hidden="1"/>
    <row r="10998" hidden="1"/>
    <row r="10999" hidden="1"/>
    <row r="11000" hidden="1"/>
    <row r="11001" hidden="1"/>
    <row r="11002" hidden="1"/>
    <row r="11003" hidden="1"/>
    <row r="11004" hidden="1"/>
    <row r="11005" hidden="1"/>
    <row r="11006" hidden="1"/>
    <row r="11007" hidden="1"/>
    <row r="11008" hidden="1"/>
    <row r="11009" hidden="1"/>
    <row r="11010" hidden="1"/>
    <row r="11011" hidden="1"/>
    <row r="11012" hidden="1"/>
    <row r="11013" hidden="1"/>
    <row r="11014" hidden="1"/>
    <row r="11015" hidden="1"/>
    <row r="11016" hidden="1"/>
    <row r="11017" hidden="1"/>
    <row r="11018" hidden="1"/>
    <row r="11019" hidden="1"/>
    <row r="11020" hidden="1"/>
    <row r="11021" hidden="1"/>
    <row r="11022" hidden="1"/>
    <row r="11023" hidden="1"/>
    <row r="11024" hidden="1"/>
    <row r="11025" hidden="1"/>
    <row r="11026" hidden="1"/>
    <row r="11027" hidden="1"/>
    <row r="11028" hidden="1"/>
    <row r="11029" hidden="1"/>
    <row r="11030" hidden="1"/>
    <row r="11031" hidden="1"/>
    <row r="11032" hidden="1"/>
    <row r="11033" hidden="1"/>
    <row r="11034" hidden="1"/>
    <row r="11035" hidden="1"/>
    <row r="11036" hidden="1"/>
    <row r="11037" hidden="1"/>
    <row r="11038" hidden="1"/>
    <row r="11039" hidden="1"/>
    <row r="11040" hidden="1"/>
    <row r="11041" hidden="1"/>
    <row r="11042" hidden="1"/>
    <row r="11043" hidden="1"/>
    <row r="11044" hidden="1"/>
    <row r="11045" hidden="1"/>
    <row r="11046" hidden="1"/>
    <row r="11047" hidden="1"/>
    <row r="11048" hidden="1"/>
    <row r="11049" hidden="1"/>
    <row r="11050" hidden="1"/>
    <row r="11051" hidden="1"/>
    <row r="11052" hidden="1"/>
    <row r="11053" hidden="1"/>
    <row r="11054" hidden="1"/>
    <row r="11055" hidden="1"/>
    <row r="11056" hidden="1"/>
    <row r="11057" hidden="1"/>
    <row r="11058" hidden="1"/>
    <row r="11059" hidden="1"/>
    <row r="11060" hidden="1"/>
    <row r="11061" hidden="1"/>
    <row r="11062" hidden="1"/>
    <row r="11063" hidden="1"/>
    <row r="11064" hidden="1"/>
    <row r="11065" hidden="1"/>
    <row r="11066" hidden="1"/>
    <row r="11067" hidden="1"/>
    <row r="11068" hidden="1"/>
    <row r="11069" hidden="1"/>
    <row r="11070" hidden="1"/>
    <row r="11071" hidden="1"/>
    <row r="11072" hidden="1"/>
    <row r="11073" hidden="1"/>
    <row r="11074" hidden="1"/>
    <row r="11075" hidden="1"/>
    <row r="11076" hidden="1"/>
    <row r="11077" hidden="1"/>
    <row r="11078" hidden="1"/>
    <row r="11079" hidden="1"/>
    <row r="11080" hidden="1"/>
    <row r="11081" hidden="1"/>
    <row r="11082" hidden="1"/>
    <row r="11083" hidden="1"/>
    <row r="11084" hidden="1"/>
    <row r="11085" hidden="1"/>
    <row r="11086" hidden="1"/>
    <row r="11087" hidden="1"/>
    <row r="11088" hidden="1"/>
    <row r="11089" hidden="1"/>
    <row r="11090" hidden="1"/>
    <row r="11091" hidden="1"/>
    <row r="11092" hidden="1"/>
    <row r="11093" hidden="1"/>
    <row r="11094" hidden="1"/>
    <row r="11095" hidden="1"/>
    <row r="11096" hidden="1"/>
    <row r="11097" hidden="1"/>
    <row r="11098" hidden="1"/>
    <row r="11099" hidden="1"/>
    <row r="11100" hidden="1"/>
    <row r="11101" hidden="1"/>
    <row r="11102" hidden="1"/>
    <row r="11103" hidden="1"/>
    <row r="11104" hidden="1"/>
    <row r="11105" hidden="1"/>
    <row r="11106" hidden="1"/>
    <row r="11107" hidden="1"/>
    <row r="11108" hidden="1"/>
    <row r="11109" hidden="1"/>
    <row r="11110" hidden="1"/>
    <row r="11111" hidden="1"/>
    <row r="11112" hidden="1"/>
    <row r="11113" hidden="1"/>
    <row r="11114" hidden="1"/>
    <row r="11115" hidden="1"/>
    <row r="11116" hidden="1"/>
    <row r="11117" hidden="1"/>
    <row r="11118" hidden="1"/>
    <row r="11119" hidden="1"/>
    <row r="11120" hidden="1"/>
    <row r="11121" hidden="1"/>
    <row r="11122" hidden="1"/>
    <row r="11123" hidden="1"/>
    <row r="11124" hidden="1"/>
    <row r="11125" hidden="1"/>
    <row r="11126" hidden="1"/>
    <row r="11127" hidden="1"/>
    <row r="11128" hidden="1"/>
    <row r="11129" hidden="1"/>
    <row r="11130" hidden="1"/>
    <row r="11131" hidden="1"/>
    <row r="11132" hidden="1"/>
    <row r="11133" hidden="1"/>
    <row r="11134" hidden="1"/>
    <row r="11135" hidden="1"/>
    <row r="11136" hidden="1"/>
    <row r="11137" hidden="1"/>
    <row r="11138" hidden="1"/>
    <row r="11139" hidden="1"/>
    <row r="11140" hidden="1"/>
    <row r="11141" hidden="1"/>
    <row r="11142" hidden="1"/>
    <row r="11143" hidden="1"/>
    <row r="11144" hidden="1"/>
    <row r="11145" hidden="1"/>
    <row r="11146" hidden="1"/>
    <row r="11147" hidden="1"/>
    <row r="11148" hidden="1"/>
    <row r="11149" hidden="1"/>
    <row r="11150" hidden="1"/>
    <row r="11151" hidden="1"/>
    <row r="11152" hidden="1"/>
    <row r="11153" hidden="1"/>
    <row r="11154" hidden="1"/>
    <row r="11155" hidden="1"/>
    <row r="11156" hidden="1"/>
    <row r="11157" hidden="1"/>
    <row r="11158" hidden="1"/>
    <row r="11159" hidden="1"/>
    <row r="11160" hidden="1"/>
    <row r="11161" hidden="1"/>
    <row r="11162" hidden="1"/>
    <row r="11163" hidden="1"/>
    <row r="11164" hidden="1"/>
    <row r="11165" hidden="1"/>
    <row r="11166" hidden="1"/>
    <row r="11167" hidden="1"/>
    <row r="11168" hidden="1"/>
    <row r="11169" hidden="1"/>
    <row r="11170" hidden="1"/>
    <row r="11171" hidden="1"/>
    <row r="11172" hidden="1"/>
    <row r="11173" hidden="1"/>
    <row r="11174" hidden="1"/>
    <row r="11175" hidden="1"/>
    <row r="11176" hidden="1"/>
    <row r="11177" hidden="1"/>
    <row r="11178" hidden="1"/>
    <row r="11179" hidden="1"/>
    <row r="11180" hidden="1"/>
    <row r="11181" hidden="1"/>
    <row r="11182" hidden="1"/>
    <row r="11183" hidden="1"/>
    <row r="11184" hidden="1"/>
    <row r="11185" hidden="1"/>
    <row r="11186" hidden="1"/>
    <row r="11187" hidden="1"/>
    <row r="11188" hidden="1"/>
    <row r="11189" hidden="1"/>
    <row r="11190" hidden="1"/>
    <row r="11191" hidden="1"/>
    <row r="11192" hidden="1"/>
    <row r="11193" hidden="1"/>
    <row r="11194" hidden="1"/>
    <row r="11195" hidden="1"/>
    <row r="11196" hidden="1"/>
    <row r="11197" hidden="1"/>
    <row r="11198" hidden="1"/>
    <row r="11199" hidden="1"/>
    <row r="11200" hidden="1"/>
    <row r="11201" hidden="1"/>
    <row r="11202" hidden="1"/>
    <row r="11203" hidden="1"/>
    <row r="11204" hidden="1"/>
    <row r="11205" hidden="1"/>
    <row r="11206" hidden="1"/>
    <row r="11207" hidden="1"/>
    <row r="11208" hidden="1"/>
    <row r="11209" hidden="1"/>
    <row r="11210" hidden="1"/>
    <row r="11211" hidden="1"/>
    <row r="11212" hidden="1"/>
    <row r="11213" hidden="1"/>
    <row r="11214" hidden="1"/>
    <row r="11215" hidden="1"/>
    <row r="11216" hidden="1"/>
    <row r="11217" hidden="1"/>
    <row r="11218" hidden="1"/>
    <row r="11219" hidden="1"/>
    <row r="11220" hidden="1"/>
    <row r="11221" hidden="1"/>
    <row r="11222" hidden="1"/>
    <row r="11223" hidden="1"/>
    <row r="11224" hidden="1"/>
    <row r="11225" hidden="1"/>
    <row r="11226" hidden="1"/>
    <row r="11227" hidden="1"/>
    <row r="11228" hidden="1"/>
    <row r="11229" hidden="1"/>
    <row r="11230" hidden="1"/>
    <row r="11231" hidden="1"/>
    <row r="11232" hidden="1"/>
    <row r="11233" hidden="1"/>
    <row r="11234" hidden="1"/>
    <row r="11235" hidden="1"/>
    <row r="11236" hidden="1"/>
    <row r="11237" hidden="1"/>
    <row r="11238" hidden="1"/>
    <row r="11239" hidden="1"/>
    <row r="11240" hidden="1"/>
    <row r="11241" hidden="1"/>
    <row r="11242" hidden="1"/>
    <row r="11243" hidden="1"/>
    <row r="11244" hidden="1"/>
    <row r="11245" hidden="1"/>
    <row r="11246" hidden="1"/>
    <row r="11247" hidden="1"/>
    <row r="11248" hidden="1"/>
    <row r="11249" hidden="1"/>
    <row r="11250" hidden="1"/>
    <row r="11251" hidden="1"/>
    <row r="11252" hidden="1"/>
    <row r="11253" hidden="1"/>
    <row r="11254" hidden="1"/>
    <row r="11255" hidden="1"/>
    <row r="11256" hidden="1"/>
    <row r="11257" hidden="1"/>
    <row r="11258" hidden="1"/>
    <row r="11259" hidden="1"/>
    <row r="11260" hidden="1"/>
    <row r="11261" hidden="1"/>
    <row r="11262" hidden="1"/>
    <row r="11263" hidden="1"/>
    <row r="11264" hidden="1"/>
    <row r="11265" hidden="1"/>
    <row r="11266" hidden="1"/>
    <row r="11267" hidden="1"/>
    <row r="11268" hidden="1"/>
    <row r="11269" hidden="1"/>
    <row r="11270" hidden="1"/>
    <row r="11271" hidden="1"/>
    <row r="11272" hidden="1"/>
    <row r="11273" hidden="1"/>
    <row r="11274" hidden="1"/>
    <row r="11275" hidden="1"/>
    <row r="11276" hidden="1"/>
    <row r="11277" hidden="1"/>
    <row r="11278" hidden="1"/>
    <row r="11279" hidden="1"/>
    <row r="11280" hidden="1"/>
    <row r="11281" hidden="1"/>
    <row r="11282" hidden="1"/>
    <row r="11283" hidden="1"/>
    <row r="11284" hidden="1"/>
    <row r="11285" hidden="1"/>
    <row r="11286" hidden="1"/>
    <row r="11287" hidden="1"/>
    <row r="11288" hidden="1"/>
    <row r="11289" hidden="1"/>
    <row r="11290" hidden="1"/>
    <row r="11291" hidden="1"/>
    <row r="11292" hidden="1"/>
    <row r="11293" hidden="1"/>
    <row r="11294" hidden="1"/>
    <row r="11295" hidden="1"/>
    <row r="11296" hidden="1"/>
    <row r="11297" hidden="1"/>
    <row r="11298" hidden="1"/>
    <row r="11299" hidden="1"/>
    <row r="11300" hidden="1"/>
    <row r="11301" hidden="1"/>
    <row r="11302" hidden="1"/>
    <row r="11303" hidden="1"/>
    <row r="11304" hidden="1"/>
    <row r="11305" hidden="1"/>
    <row r="11306" hidden="1"/>
    <row r="11307" hidden="1"/>
    <row r="11308" hidden="1"/>
    <row r="11309" hidden="1"/>
    <row r="11310" hidden="1"/>
    <row r="11311" hidden="1"/>
    <row r="11312" hidden="1"/>
    <row r="11313" hidden="1"/>
    <row r="11314" hidden="1"/>
    <row r="11315" hidden="1"/>
    <row r="11316" hidden="1"/>
    <row r="11317" hidden="1"/>
    <row r="11318" hidden="1"/>
    <row r="11319" hidden="1"/>
    <row r="11320" hidden="1"/>
    <row r="11321" hidden="1"/>
    <row r="11322" hidden="1"/>
    <row r="11323" hidden="1"/>
    <row r="11324" hidden="1"/>
    <row r="11325" hidden="1"/>
    <row r="11326" hidden="1"/>
    <row r="11327" hidden="1"/>
    <row r="11328" hidden="1"/>
    <row r="11329" hidden="1"/>
    <row r="11330" hidden="1"/>
    <row r="11331" hidden="1"/>
    <row r="11332" hidden="1"/>
    <row r="11333" hidden="1"/>
    <row r="11334" hidden="1"/>
    <row r="11335" hidden="1"/>
    <row r="11336" hidden="1"/>
    <row r="11337" hidden="1"/>
    <row r="11338" hidden="1"/>
    <row r="11339" hidden="1"/>
    <row r="11340" hidden="1"/>
    <row r="11341" hidden="1"/>
    <row r="11342" hidden="1"/>
    <row r="11343" hidden="1"/>
    <row r="11344" hidden="1"/>
    <row r="11345" hidden="1"/>
    <row r="11346" hidden="1"/>
    <row r="11347" hidden="1"/>
    <row r="11348" hidden="1"/>
    <row r="11349" hidden="1"/>
    <row r="11350" hidden="1"/>
    <row r="11351" hidden="1"/>
    <row r="11352" hidden="1"/>
    <row r="11353" hidden="1"/>
    <row r="11354" hidden="1"/>
    <row r="11355" hidden="1"/>
    <row r="11356" hidden="1"/>
    <row r="11357" hidden="1"/>
    <row r="11358" hidden="1"/>
    <row r="11359" hidden="1"/>
    <row r="11360" hidden="1"/>
    <row r="11361" hidden="1"/>
    <row r="11362" hidden="1"/>
    <row r="11363" hidden="1"/>
    <row r="11364" hidden="1"/>
    <row r="11365" hidden="1"/>
    <row r="11366" hidden="1"/>
    <row r="11367" hidden="1"/>
    <row r="11368" hidden="1"/>
    <row r="11369" hidden="1"/>
    <row r="11370" hidden="1"/>
    <row r="11371" hidden="1"/>
    <row r="11372" hidden="1"/>
    <row r="11373" hidden="1"/>
    <row r="11374" hidden="1"/>
    <row r="11375" hidden="1"/>
    <row r="11376" hidden="1"/>
    <row r="11377" hidden="1"/>
    <row r="11378" hidden="1"/>
    <row r="11379" hidden="1"/>
    <row r="11380" hidden="1"/>
    <row r="11381" hidden="1"/>
    <row r="11382" hidden="1"/>
    <row r="11383" hidden="1"/>
    <row r="11384" hidden="1"/>
    <row r="11385" hidden="1"/>
    <row r="11386" hidden="1"/>
    <row r="11387" hidden="1"/>
    <row r="11388" hidden="1"/>
    <row r="11389" hidden="1"/>
    <row r="11390" hidden="1"/>
    <row r="11391" hidden="1"/>
    <row r="11392" hidden="1"/>
    <row r="11393" hidden="1"/>
    <row r="11394" hidden="1"/>
    <row r="11395" hidden="1"/>
    <row r="11396" hidden="1"/>
    <row r="11397" hidden="1"/>
    <row r="11398" hidden="1"/>
    <row r="11399" hidden="1"/>
    <row r="11400" hidden="1"/>
    <row r="11401" hidden="1"/>
    <row r="11402" hidden="1"/>
    <row r="11403" hidden="1"/>
    <row r="11404" hidden="1"/>
    <row r="11405" hidden="1"/>
    <row r="11406" hidden="1"/>
    <row r="11407" hidden="1"/>
    <row r="11408" hidden="1"/>
    <row r="11409" hidden="1"/>
    <row r="11410" hidden="1"/>
    <row r="11411" hidden="1"/>
    <row r="11412" hidden="1"/>
    <row r="11413" hidden="1"/>
    <row r="11414" hidden="1"/>
    <row r="11415" hidden="1"/>
    <row r="11416" hidden="1"/>
    <row r="11417" hidden="1"/>
    <row r="11418" hidden="1"/>
    <row r="11419" hidden="1"/>
    <row r="11420" hidden="1"/>
    <row r="11421" hidden="1"/>
    <row r="11422" hidden="1"/>
    <row r="11423" hidden="1"/>
    <row r="11424" hidden="1"/>
    <row r="11425" hidden="1"/>
    <row r="11426" hidden="1"/>
    <row r="11427" hidden="1"/>
    <row r="11428" hidden="1"/>
    <row r="11429" hidden="1"/>
    <row r="11430" hidden="1"/>
    <row r="11431" hidden="1"/>
    <row r="11432" hidden="1"/>
    <row r="11433" hidden="1"/>
    <row r="11434" hidden="1"/>
    <row r="11435" hidden="1"/>
    <row r="11436" hidden="1"/>
    <row r="11437" hidden="1"/>
    <row r="11438" hidden="1"/>
    <row r="11439" hidden="1"/>
    <row r="11440" hidden="1"/>
    <row r="11441" hidden="1"/>
    <row r="11442" hidden="1"/>
    <row r="11443" hidden="1"/>
    <row r="11444" hidden="1"/>
    <row r="11445" hidden="1"/>
    <row r="11446" hidden="1"/>
    <row r="11447" hidden="1"/>
    <row r="11448" hidden="1"/>
    <row r="11449" hidden="1"/>
    <row r="11450" hidden="1"/>
    <row r="11451" hidden="1"/>
    <row r="11452" hidden="1"/>
    <row r="11453" hidden="1"/>
    <row r="11454" hidden="1"/>
    <row r="11455" hidden="1"/>
    <row r="11456" hidden="1"/>
    <row r="11457" hidden="1"/>
    <row r="11458" hidden="1"/>
    <row r="11459" hidden="1"/>
    <row r="11460" hidden="1"/>
    <row r="11461" hidden="1"/>
    <row r="11462" hidden="1"/>
    <row r="11463" hidden="1"/>
    <row r="11464" hidden="1"/>
    <row r="11465" hidden="1"/>
    <row r="11466" hidden="1"/>
    <row r="11467" hidden="1"/>
    <row r="11468" hidden="1"/>
    <row r="11469" hidden="1"/>
    <row r="11470" hidden="1"/>
    <row r="11471" hidden="1"/>
    <row r="11472" hidden="1"/>
    <row r="11473" hidden="1"/>
    <row r="11474" hidden="1"/>
    <row r="11475" hidden="1"/>
    <row r="11476" hidden="1"/>
    <row r="11477" hidden="1"/>
    <row r="11478" hidden="1"/>
    <row r="11479" hidden="1"/>
    <row r="11480" hidden="1"/>
    <row r="11481" hidden="1"/>
    <row r="11482" hidden="1"/>
    <row r="11483" hidden="1"/>
    <row r="11484" hidden="1"/>
    <row r="11485" hidden="1"/>
    <row r="11486" hidden="1"/>
    <row r="11487" hidden="1"/>
    <row r="11488" hidden="1"/>
    <row r="11489" hidden="1"/>
    <row r="11490" hidden="1"/>
    <row r="11491" hidden="1"/>
    <row r="11492" hidden="1"/>
    <row r="11493" hidden="1"/>
    <row r="11494" hidden="1"/>
    <row r="11495" hidden="1"/>
    <row r="11496" hidden="1"/>
    <row r="11497" hidden="1"/>
    <row r="11498" hidden="1"/>
    <row r="11499" hidden="1"/>
    <row r="11500" hidden="1"/>
    <row r="11501" hidden="1"/>
    <row r="11502" hidden="1"/>
    <row r="11503" hidden="1"/>
    <row r="11504" hidden="1"/>
    <row r="11505" hidden="1"/>
    <row r="11506" hidden="1"/>
    <row r="11507" hidden="1"/>
    <row r="11508" hidden="1"/>
    <row r="11509" hidden="1"/>
    <row r="11510" hidden="1"/>
    <row r="11511" hidden="1"/>
    <row r="11512" hidden="1"/>
    <row r="11513" hidden="1"/>
    <row r="11514" hidden="1"/>
    <row r="11515" hidden="1"/>
    <row r="11516" hidden="1"/>
    <row r="11517" hidden="1"/>
    <row r="11518" hidden="1"/>
    <row r="11519" hidden="1"/>
    <row r="11520" hidden="1"/>
    <row r="11521" hidden="1"/>
    <row r="11522" hidden="1"/>
    <row r="11523" hidden="1"/>
    <row r="11524" hidden="1"/>
    <row r="11525" hidden="1"/>
    <row r="11526" hidden="1"/>
    <row r="11527" hidden="1"/>
    <row r="11528" hidden="1"/>
    <row r="11529" hidden="1"/>
    <row r="11530" hidden="1"/>
    <row r="11531" hidden="1"/>
    <row r="11532" hidden="1"/>
    <row r="11533" hidden="1"/>
    <row r="11534" hidden="1"/>
    <row r="11535" hidden="1"/>
    <row r="11536" hidden="1"/>
    <row r="11537" hidden="1"/>
    <row r="11538" hidden="1"/>
    <row r="11539" hidden="1"/>
    <row r="11540" hidden="1"/>
    <row r="11541" hidden="1"/>
    <row r="11542" hidden="1"/>
    <row r="11543" hidden="1"/>
    <row r="11544" hidden="1"/>
    <row r="11545" hidden="1"/>
    <row r="11546" hidden="1"/>
    <row r="11547" hidden="1"/>
    <row r="11548" hidden="1"/>
    <row r="11549" hidden="1"/>
    <row r="11550" hidden="1"/>
    <row r="11551" hidden="1"/>
    <row r="11552" hidden="1"/>
    <row r="11553" hidden="1"/>
    <row r="11554" hidden="1"/>
    <row r="11555" hidden="1"/>
    <row r="11556" hidden="1"/>
    <row r="11557" hidden="1"/>
    <row r="11558" hidden="1"/>
    <row r="11559" hidden="1"/>
    <row r="11560" hidden="1"/>
    <row r="11561" hidden="1"/>
    <row r="11562" hidden="1"/>
    <row r="11563" hidden="1"/>
    <row r="11564" hidden="1"/>
    <row r="11565" hidden="1"/>
    <row r="11566" hidden="1"/>
    <row r="11567" hidden="1"/>
    <row r="11568" hidden="1"/>
    <row r="11569" hidden="1"/>
    <row r="11570" hidden="1"/>
    <row r="11571" hidden="1"/>
    <row r="11572" hidden="1"/>
    <row r="11573" hidden="1"/>
    <row r="11574" hidden="1"/>
    <row r="11575" hidden="1"/>
    <row r="11576" hidden="1"/>
    <row r="11577" hidden="1"/>
    <row r="11578" hidden="1"/>
    <row r="11579" hidden="1"/>
    <row r="11580" hidden="1"/>
    <row r="11581" hidden="1"/>
    <row r="11582" hidden="1"/>
    <row r="11583" hidden="1"/>
    <row r="11584" hidden="1"/>
    <row r="11585" hidden="1"/>
    <row r="11586" hidden="1"/>
    <row r="11587" hidden="1"/>
    <row r="11588" hidden="1"/>
    <row r="11589" hidden="1"/>
    <row r="11590" hidden="1"/>
    <row r="11591" hidden="1"/>
    <row r="11592" hidden="1"/>
    <row r="11593" hidden="1"/>
    <row r="11594" hidden="1"/>
    <row r="11595" hidden="1"/>
    <row r="11596" hidden="1"/>
    <row r="11597" hidden="1"/>
    <row r="11598" hidden="1"/>
    <row r="11599" hidden="1"/>
    <row r="11600" hidden="1"/>
    <row r="11601" hidden="1"/>
    <row r="11602" hidden="1"/>
    <row r="11603" hidden="1"/>
    <row r="11604" hidden="1"/>
    <row r="11605" hidden="1"/>
    <row r="11606" hidden="1"/>
    <row r="11607" hidden="1"/>
    <row r="11608" hidden="1"/>
    <row r="11609" hidden="1"/>
    <row r="11610" hidden="1"/>
    <row r="11611" hidden="1"/>
    <row r="11612" hidden="1"/>
    <row r="11613" hidden="1"/>
    <row r="11614" hidden="1"/>
    <row r="11615" hidden="1"/>
    <row r="11616" hidden="1"/>
    <row r="11617" hidden="1"/>
    <row r="11618" hidden="1"/>
    <row r="11619" hidden="1"/>
    <row r="11620" hidden="1"/>
    <row r="11621" hidden="1"/>
    <row r="11622" hidden="1"/>
    <row r="11623" hidden="1"/>
    <row r="11624" hidden="1"/>
    <row r="11625" hidden="1"/>
    <row r="11626" hidden="1"/>
    <row r="11627" hidden="1"/>
    <row r="11628" hidden="1"/>
    <row r="11629" hidden="1"/>
    <row r="11630" hidden="1"/>
    <row r="11631" hidden="1"/>
    <row r="11632" hidden="1"/>
    <row r="11633" hidden="1"/>
    <row r="11634" hidden="1"/>
    <row r="11635" hidden="1"/>
    <row r="11636" hidden="1"/>
    <row r="11637" hidden="1"/>
    <row r="11638" hidden="1"/>
    <row r="11639" hidden="1"/>
    <row r="11640" hidden="1"/>
    <row r="11641" hidden="1"/>
    <row r="11642" hidden="1"/>
    <row r="11643" hidden="1"/>
    <row r="11644" hidden="1"/>
    <row r="11645" hidden="1"/>
    <row r="11646" hidden="1"/>
    <row r="11647" hidden="1"/>
    <row r="11648" hidden="1"/>
    <row r="11649" hidden="1"/>
    <row r="11650" hidden="1"/>
    <row r="11651" hidden="1"/>
    <row r="11652" hidden="1"/>
    <row r="11653" hidden="1"/>
    <row r="11654" hidden="1"/>
    <row r="11655" hidden="1"/>
    <row r="11656" hidden="1"/>
    <row r="11657" hidden="1"/>
    <row r="11658" hidden="1"/>
    <row r="11659" hidden="1"/>
    <row r="11660" hidden="1"/>
    <row r="11661" hidden="1"/>
    <row r="11662" hidden="1"/>
    <row r="11663" hidden="1"/>
    <row r="11664" hidden="1"/>
    <row r="11665" hidden="1"/>
    <row r="11666" hidden="1"/>
    <row r="11667" hidden="1"/>
    <row r="11668" hidden="1"/>
    <row r="11669" hidden="1"/>
    <row r="11670" hidden="1"/>
    <row r="11671" hidden="1"/>
    <row r="11672" hidden="1"/>
    <row r="11673" hidden="1"/>
    <row r="11674" hidden="1"/>
    <row r="11675" hidden="1"/>
    <row r="11676" hidden="1"/>
    <row r="11677" hidden="1"/>
    <row r="11678" hidden="1"/>
    <row r="11679" hidden="1"/>
    <row r="11680" hidden="1"/>
    <row r="11681" hidden="1"/>
    <row r="11682" hidden="1"/>
    <row r="11683" hidden="1"/>
    <row r="11684" hidden="1"/>
    <row r="11685" hidden="1"/>
    <row r="11686" hidden="1"/>
    <row r="11687" hidden="1"/>
    <row r="11688" hidden="1"/>
    <row r="11689" hidden="1"/>
    <row r="11690" hidden="1"/>
    <row r="11691" hidden="1"/>
    <row r="11692" hidden="1"/>
    <row r="11693" hidden="1"/>
    <row r="11694" hidden="1"/>
    <row r="11695" hidden="1"/>
    <row r="11696" hidden="1"/>
    <row r="11697" hidden="1"/>
    <row r="11698" hidden="1"/>
    <row r="11699" hidden="1"/>
    <row r="11700" hidden="1"/>
    <row r="11701" hidden="1"/>
    <row r="11702" hidden="1"/>
    <row r="11703" hidden="1"/>
    <row r="11704" hidden="1"/>
    <row r="11705" hidden="1"/>
    <row r="11706" hidden="1"/>
    <row r="11707" hidden="1"/>
    <row r="11708" hidden="1"/>
    <row r="11709" hidden="1"/>
    <row r="11710" hidden="1"/>
    <row r="11711" hidden="1"/>
    <row r="11712" hidden="1"/>
    <row r="11713" hidden="1"/>
    <row r="11714" hidden="1"/>
    <row r="11715" hidden="1"/>
    <row r="11716" hidden="1"/>
    <row r="11717" hidden="1"/>
    <row r="11718" hidden="1"/>
    <row r="11719" hidden="1"/>
    <row r="11720" hidden="1"/>
    <row r="11721" hidden="1"/>
    <row r="11722" hidden="1"/>
    <row r="11723" hidden="1"/>
    <row r="11724" hidden="1"/>
    <row r="11725" hidden="1"/>
    <row r="11726" hidden="1"/>
    <row r="11727" hidden="1"/>
    <row r="11728" hidden="1"/>
    <row r="11729" hidden="1"/>
    <row r="11730" hidden="1"/>
    <row r="11731" hidden="1"/>
    <row r="11732" hidden="1"/>
    <row r="11733" hidden="1"/>
    <row r="11734" hidden="1"/>
    <row r="11735" hidden="1"/>
    <row r="11736" hidden="1"/>
    <row r="11737" hidden="1"/>
    <row r="11738" hidden="1"/>
    <row r="11739" hidden="1"/>
    <row r="11740" hidden="1"/>
    <row r="11741" hidden="1"/>
    <row r="11742" hidden="1"/>
    <row r="11743" hidden="1"/>
    <row r="11744" hidden="1"/>
    <row r="11745" hidden="1"/>
    <row r="11746" hidden="1"/>
    <row r="11747" hidden="1"/>
    <row r="11748" hidden="1"/>
    <row r="11749" hidden="1"/>
    <row r="11750" hidden="1"/>
    <row r="11751" hidden="1"/>
    <row r="11752" hidden="1"/>
    <row r="11753" hidden="1"/>
    <row r="11754" hidden="1"/>
    <row r="11755" hidden="1"/>
    <row r="11756" hidden="1"/>
    <row r="11757" hidden="1"/>
    <row r="11758" hidden="1"/>
    <row r="11759" hidden="1"/>
    <row r="11760" hidden="1"/>
    <row r="11761" hidden="1"/>
    <row r="11762" hidden="1"/>
    <row r="11763" hidden="1"/>
    <row r="11764" hidden="1"/>
    <row r="11765" hidden="1"/>
    <row r="11766" hidden="1"/>
    <row r="11767" hidden="1"/>
    <row r="11768" hidden="1"/>
    <row r="11769" hidden="1"/>
    <row r="11770" hidden="1"/>
    <row r="11771" hidden="1"/>
    <row r="11772" hidden="1"/>
    <row r="11773" hidden="1"/>
    <row r="11774" hidden="1"/>
    <row r="11775" hidden="1"/>
    <row r="11776" hidden="1"/>
    <row r="11777" hidden="1"/>
    <row r="11778" hidden="1"/>
    <row r="11779" hidden="1"/>
    <row r="11780" hidden="1"/>
    <row r="11781" hidden="1"/>
    <row r="11782" hidden="1"/>
    <row r="11783" hidden="1"/>
    <row r="11784" hidden="1"/>
    <row r="11785" hidden="1"/>
    <row r="11786" hidden="1"/>
    <row r="11787" hidden="1"/>
    <row r="11788" hidden="1"/>
    <row r="11789" hidden="1"/>
    <row r="11790" hidden="1"/>
    <row r="11791" hidden="1"/>
    <row r="11792" hidden="1"/>
    <row r="11793" hidden="1"/>
    <row r="11794" hidden="1"/>
    <row r="11795" hidden="1"/>
    <row r="11796" hidden="1"/>
    <row r="11797" hidden="1"/>
    <row r="11798" hidden="1"/>
    <row r="11799" hidden="1"/>
    <row r="11800" hidden="1"/>
    <row r="11801" hidden="1"/>
    <row r="11802" hidden="1"/>
    <row r="11803" hidden="1"/>
    <row r="11804" hidden="1"/>
    <row r="11805" hidden="1"/>
    <row r="11806" hidden="1"/>
    <row r="11807" hidden="1"/>
    <row r="11808" hidden="1"/>
    <row r="11809" hidden="1"/>
    <row r="11810" hidden="1"/>
    <row r="11811" hidden="1"/>
    <row r="11812" hidden="1"/>
    <row r="11813" hidden="1"/>
    <row r="11814" hidden="1"/>
    <row r="11815" hidden="1"/>
    <row r="11816" hidden="1"/>
    <row r="11817" hidden="1"/>
    <row r="11818" hidden="1"/>
    <row r="11819" hidden="1"/>
    <row r="11820" hidden="1"/>
    <row r="11821" hidden="1"/>
    <row r="11822" hidden="1"/>
    <row r="11823" hidden="1"/>
    <row r="11824" hidden="1"/>
    <row r="11825" hidden="1"/>
    <row r="11826" hidden="1"/>
    <row r="11827" hidden="1"/>
    <row r="11828" hidden="1"/>
    <row r="11829" hidden="1"/>
    <row r="11830" hidden="1"/>
    <row r="11831" hidden="1"/>
    <row r="11832" hidden="1"/>
    <row r="11833" hidden="1"/>
    <row r="11834" hidden="1"/>
    <row r="11835" hidden="1"/>
    <row r="11836" hidden="1"/>
    <row r="11837" hidden="1"/>
    <row r="11838" hidden="1"/>
    <row r="11839" hidden="1"/>
    <row r="11840" hidden="1"/>
    <row r="11841" hidden="1"/>
    <row r="11842" hidden="1"/>
    <row r="11843" hidden="1"/>
    <row r="11844" hidden="1"/>
    <row r="11845" hidden="1"/>
    <row r="11846" hidden="1"/>
    <row r="11847" hidden="1"/>
    <row r="11848" hidden="1"/>
    <row r="11849" hidden="1"/>
    <row r="11850" hidden="1"/>
    <row r="11851" hidden="1"/>
    <row r="11852" hidden="1"/>
    <row r="11853" hidden="1"/>
    <row r="11854" hidden="1"/>
    <row r="11855" hidden="1"/>
    <row r="11856" hidden="1"/>
    <row r="11857" hidden="1"/>
    <row r="11858" hidden="1"/>
    <row r="11859" hidden="1"/>
    <row r="11860" hidden="1"/>
    <row r="11861" hidden="1"/>
    <row r="11862" hidden="1"/>
    <row r="11863" hidden="1"/>
    <row r="11864" hidden="1"/>
    <row r="11865" hidden="1"/>
    <row r="11866" hidden="1"/>
    <row r="11867" hidden="1"/>
    <row r="11868" hidden="1"/>
    <row r="11869" hidden="1"/>
    <row r="11870" hidden="1"/>
    <row r="11871" hidden="1"/>
    <row r="11872" hidden="1"/>
    <row r="11873" hidden="1"/>
    <row r="11874" hidden="1"/>
    <row r="11875" hidden="1"/>
    <row r="11876" hidden="1"/>
    <row r="11877" hidden="1"/>
    <row r="11878" hidden="1"/>
    <row r="11879" hidden="1"/>
    <row r="11880" hidden="1"/>
    <row r="11881" hidden="1"/>
    <row r="11882" hidden="1"/>
    <row r="11883" hidden="1"/>
    <row r="11884" hidden="1"/>
    <row r="11885" hidden="1"/>
    <row r="11886" hidden="1"/>
    <row r="11887" hidden="1"/>
    <row r="11888" hidden="1"/>
    <row r="11889" hidden="1"/>
    <row r="11890" hidden="1"/>
    <row r="11891" hidden="1"/>
    <row r="11892" hidden="1"/>
    <row r="11893" hidden="1"/>
    <row r="11894" hidden="1"/>
    <row r="11895" hidden="1"/>
    <row r="11896" hidden="1"/>
    <row r="11897" hidden="1"/>
    <row r="11898" hidden="1"/>
    <row r="11899" hidden="1"/>
    <row r="11900" hidden="1"/>
    <row r="11901" hidden="1"/>
    <row r="11902" hidden="1"/>
    <row r="11903" hidden="1"/>
    <row r="11904" hidden="1"/>
    <row r="11905" hidden="1"/>
    <row r="11906" hidden="1"/>
    <row r="11907" hidden="1"/>
    <row r="11908" hidden="1"/>
    <row r="11909" hidden="1"/>
    <row r="11910" hidden="1"/>
    <row r="11911" hidden="1"/>
    <row r="11912" hidden="1"/>
    <row r="11913" hidden="1"/>
    <row r="11914" hidden="1"/>
    <row r="11915" hidden="1"/>
    <row r="11916" hidden="1"/>
    <row r="11917" hidden="1"/>
    <row r="11918" hidden="1"/>
    <row r="11919" hidden="1"/>
    <row r="11920" hidden="1"/>
    <row r="11921" hidden="1"/>
    <row r="11922" hidden="1"/>
    <row r="11923" hidden="1"/>
    <row r="11924" hidden="1"/>
    <row r="11925" hidden="1"/>
    <row r="11926" hidden="1"/>
    <row r="11927" hidden="1"/>
    <row r="11928" hidden="1"/>
    <row r="11929" hidden="1"/>
    <row r="11930" hidden="1"/>
    <row r="11931" hidden="1"/>
    <row r="11932" hidden="1"/>
    <row r="11933" hidden="1"/>
    <row r="11934" hidden="1"/>
    <row r="11935" hidden="1"/>
    <row r="11936" hidden="1"/>
    <row r="11937" hidden="1"/>
    <row r="11938" hidden="1"/>
    <row r="11939" hidden="1"/>
    <row r="11940" hidden="1"/>
    <row r="11941" hidden="1"/>
    <row r="11942" hidden="1"/>
    <row r="11943" hidden="1"/>
    <row r="11944" hidden="1"/>
    <row r="11945" hidden="1"/>
    <row r="11946" hidden="1"/>
    <row r="11947" hidden="1"/>
    <row r="11948" hidden="1"/>
    <row r="11949" hidden="1"/>
    <row r="11950" hidden="1"/>
    <row r="11951" hidden="1"/>
    <row r="11952" hidden="1"/>
    <row r="11953" hidden="1"/>
    <row r="11954" hidden="1"/>
    <row r="11955" hidden="1"/>
    <row r="11956" hidden="1"/>
    <row r="11957" hidden="1"/>
    <row r="11958" hidden="1"/>
    <row r="11959" hidden="1"/>
    <row r="11960" hidden="1"/>
    <row r="11961" hidden="1"/>
    <row r="11962" hidden="1"/>
    <row r="11963" hidden="1"/>
    <row r="11964" hidden="1"/>
    <row r="11965" hidden="1"/>
    <row r="11966" hidden="1"/>
    <row r="11967" hidden="1"/>
    <row r="11968" hidden="1"/>
    <row r="11969" hidden="1"/>
    <row r="11970" hidden="1"/>
    <row r="11971" hidden="1"/>
    <row r="11972" hidden="1"/>
    <row r="11973" hidden="1"/>
    <row r="11974" hidden="1"/>
    <row r="11975" hidden="1"/>
    <row r="11976" hidden="1"/>
    <row r="11977" hidden="1"/>
    <row r="11978" hidden="1"/>
    <row r="11979" hidden="1"/>
    <row r="11980" hidden="1"/>
    <row r="11981" hidden="1"/>
    <row r="11982" hidden="1"/>
    <row r="11983" hidden="1"/>
    <row r="11984" hidden="1"/>
    <row r="11985" hidden="1"/>
    <row r="11986" hidden="1"/>
    <row r="11987" hidden="1"/>
    <row r="11988" hidden="1"/>
    <row r="11989" hidden="1"/>
    <row r="11990" hidden="1"/>
    <row r="11991" hidden="1"/>
    <row r="11992" hidden="1"/>
    <row r="11993" hidden="1"/>
    <row r="11994" hidden="1"/>
    <row r="11995" hidden="1"/>
    <row r="11996" hidden="1"/>
    <row r="11997" hidden="1"/>
    <row r="11998" hidden="1"/>
    <row r="11999" hidden="1"/>
    <row r="12000" hidden="1"/>
    <row r="12001" hidden="1"/>
    <row r="12002" hidden="1"/>
    <row r="12003" hidden="1"/>
    <row r="12004" hidden="1"/>
    <row r="12005" hidden="1"/>
    <row r="12006" hidden="1"/>
    <row r="12007" hidden="1"/>
    <row r="12008" hidden="1"/>
    <row r="12009" hidden="1"/>
    <row r="12010" hidden="1"/>
    <row r="12011" hidden="1"/>
    <row r="12012" hidden="1"/>
    <row r="12013" hidden="1"/>
    <row r="12014" hidden="1"/>
    <row r="12015" hidden="1"/>
    <row r="12016" hidden="1"/>
    <row r="12017" hidden="1"/>
    <row r="12018" hidden="1"/>
    <row r="12019" hidden="1"/>
    <row r="12020" hidden="1"/>
    <row r="12021" hidden="1"/>
    <row r="12022" hidden="1"/>
    <row r="12023" hidden="1"/>
    <row r="12024" hidden="1"/>
    <row r="12025" hidden="1"/>
    <row r="12026" hidden="1"/>
    <row r="12027" hidden="1"/>
    <row r="12028" hidden="1"/>
    <row r="12029" hidden="1"/>
    <row r="12030" hidden="1"/>
    <row r="12031" hidden="1"/>
    <row r="12032" hidden="1"/>
    <row r="12033" hidden="1"/>
    <row r="12034" hidden="1"/>
    <row r="12035" hidden="1"/>
    <row r="12036" hidden="1"/>
    <row r="12037" hidden="1"/>
    <row r="12038" hidden="1"/>
    <row r="12039" hidden="1"/>
    <row r="12040" hidden="1"/>
    <row r="12041" hidden="1"/>
    <row r="12042" hidden="1"/>
    <row r="12043" hidden="1"/>
    <row r="12044" hidden="1"/>
    <row r="12045" hidden="1"/>
    <row r="12046" hidden="1"/>
    <row r="12047" hidden="1"/>
    <row r="12048" hidden="1"/>
    <row r="12049" hidden="1"/>
    <row r="12050" hidden="1"/>
    <row r="12051" hidden="1"/>
    <row r="12052" hidden="1"/>
    <row r="12053" hidden="1"/>
    <row r="12054" hidden="1"/>
    <row r="12055" hidden="1"/>
    <row r="12056" hidden="1"/>
    <row r="12057" hidden="1"/>
    <row r="12058" hidden="1"/>
    <row r="12059" hidden="1"/>
    <row r="12060" hidden="1"/>
    <row r="12061" hidden="1"/>
    <row r="12062" hidden="1"/>
    <row r="12063" hidden="1"/>
    <row r="12064" hidden="1"/>
    <row r="12065" hidden="1"/>
    <row r="12066" hidden="1"/>
    <row r="12067" hidden="1"/>
    <row r="12068" hidden="1"/>
    <row r="12069" hidden="1"/>
    <row r="12070" hidden="1"/>
    <row r="12071" hidden="1"/>
    <row r="12072" hidden="1"/>
    <row r="12073" hidden="1"/>
    <row r="12074" hidden="1"/>
    <row r="12075" hidden="1"/>
    <row r="12076" hidden="1"/>
    <row r="12077" hidden="1"/>
    <row r="12078" hidden="1"/>
    <row r="12079" hidden="1"/>
    <row r="12080" hidden="1"/>
    <row r="12081" hidden="1"/>
    <row r="12082" hidden="1"/>
    <row r="12083" hidden="1"/>
    <row r="12084" hidden="1"/>
    <row r="12085" hidden="1"/>
    <row r="12086" hidden="1"/>
    <row r="12087" hidden="1"/>
    <row r="12088" hidden="1"/>
    <row r="12089" hidden="1"/>
    <row r="12090" hidden="1"/>
    <row r="12091" hidden="1"/>
    <row r="12092" hidden="1"/>
    <row r="12093" hidden="1"/>
    <row r="12094" hidden="1"/>
    <row r="12095" hidden="1"/>
    <row r="12096" hidden="1"/>
    <row r="12097" hidden="1"/>
    <row r="12098" hidden="1"/>
    <row r="12099" hidden="1"/>
    <row r="12100" hidden="1"/>
    <row r="12101" hidden="1"/>
    <row r="12102" hidden="1"/>
    <row r="12103" hidden="1"/>
    <row r="12104" hidden="1"/>
    <row r="12105" hidden="1"/>
    <row r="12106" hidden="1"/>
    <row r="12107" hidden="1"/>
    <row r="12108" hidden="1"/>
    <row r="12109" hidden="1"/>
    <row r="12110" hidden="1"/>
    <row r="12111" hidden="1"/>
    <row r="12112" hidden="1"/>
    <row r="12113" hidden="1"/>
    <row r="12114" hidden="1"/>
    <row r="12115" hidden="1"/>
    <row r="12116" hidden="1"/>
    <row r="12117" hidden="1"/>
    <row r="12118" hidden="1"/>
    <row r="12119" hidden="1"/>
    <row r="12120" hidden="1"/>
    <row r="12121" hidden="1"/>
    <row r="12122" hidden="1"/>
    <row r="12123" hidden="1"/>
    <row r="12124" hidden="1"/>
    <row r="12125" hidden="1"/>
    <row r="12126" hidden="1"/>
    <row r="12127" hidden="1"/>
    <row r="12128" hidden="1"/>
    <row r="12129" hidden="1"/>
    <row r="12130" hidden="1"/>
    <row r="12131" hidden="1"/>
    <row r="12132" hidden="1"/>
    <row r="12133" hidden="1"/>
    <row r="12134" hidden="1"/>
    <row r="12135" hidden="1"/>
    <row r="12136" hidden="1"/>
    <row r="12137" hidden="1"/>
    <row r="12138" hidden="1"/>
    <row r="12139" hidden="1"/>
    <row r="12140" hidden="1"/>
    <row r="12141" hidden="1"/>
    <row r="12142" hidden="1"/>
    <row r="12143" hidden="1"/>
    <row r="12144" hidden="1"/>
    <row r="12145" hidden="1"/>
    <row r="12146" hidden="1"/>
    <row r="12147" hidden="1"/>
    <row r="12148" hidden="1"/>
    <row r="12149" hidden="1"/>
    <row r="12150" hidden="1"/>
    <row r="12151" hidden="1"/>
    <row r="12152" hidden="1"/>
    <row r="12153" hidden="1"/>
    <row r="12154" hidden="1"/>
    <row r="12155" hidden="1"/>
    <row r="12156" hidden="1"/>
    <row r="12157" hidden="1"/>
    <row r="12158" hidden="1"/>
    <row r="12159" hidden="1"/>
    <row r="12160" hidden="1"/>
    <row r="12161" hidden="1"/>
    <row r="12162" hidden="1"/>
    <row r="12163" hidden="1"/>
    <row r="12164" hidden="1"/>
    <row r="12165" hidden="1"/>
    <row r="12166" hidden="1"/>
    <row r="12167" hidden="1"/>
    <row r="12168" hidden="1"/>
    <row r="12169" hidden="1"/>
    <row r="12170" hidden="1"/>
    <row r="12171" hidden="1"/>
    <row r="12172" hidden="1"/>
    <row r="12173" hidden="1"/>
    <row r="12174" hidden="1"/>
    <row r="12175" hidden="1"/>
    <row r="12176" hidden="1"/>
    <row r="12177" hidden="1"/>
    <row r="12178" hidden="1"/>
    <row r="12179" hidden="1"/>
    <row r="12180" hidden="1"/>
    <row r="12181" hidden="1"/>
    <row r="12182" hidden="1"/>
    <row r="12183" hidden="1"/>
    <row r="12184" hidden="1"/>
    <row r="12185" hidden="1"/>
    <row r="12186" hidden="1"/>
    <row r="12187" hidden="1"/>
    <row r="12188" hidden="1"/>
    <row r="12189" hidden="1"/>
    <row r="12190" hidden="1"/>
    <row r="12191" hidden="1"/>
    <row r="12192" hidden="1"/>
    <row r="12193" hidden="1"/>
    <row r="12194" hidden="1"/>
    <row r="12195" hidden="1"/>
    <row r="12196" hidden="1"/>
    <row r="12197" hidden="1"/>
    <row r="12198" hidden="1"/>
    <row r="12199" hidden="1"/>
    <row r="12200" hidden="1"/>
    <row r="12201" hidden="1"/>
    <row r="12202" hidden="1"/>
    <row r="12203" hidden="1"/>
    <row r="12204" hidden="1"/>
    <row r="12205" hidden="1"/>
    <row r="12206" hidden="1"/>
    <row r="12207" hidden="1"/>
    <row r="12208" hidden="1"/>
    <row r="12209" hidden="1"/>
    <row r="12210" hidden="1"/>
    <row r="12211" hidden="1"/>
    <row r="12212" hidden="1"/>
    <row r="12213" hidden="1"/>
    <row r="12214" hidden="1"/>
    <row r="12215" hidden="1"/>
    <row r="12216" hidden="1"/>
    <row r="12217" hidden="1"/>
    <row r="12218" hidden="1"/>
    <row r="12219" hidden="1"/>
    <row r="12220" hidden="1"/>
    <row r="12221" hidden="1"/>
    <row r="12222" hidden="1"/>
    <row r="12223" hidden="1"/>
    <row r="12224" hidden="1"/>
    <row r="12225" hidden="1"/>
    <row r="12226" hidden="1"/>
    <row r="12227" hidden="1"/>
    <row r="12228" hidden="1"/>
    <row r="12229" hidden="1"/>
    <row r="12230" hidden="1"/>
    <row r="12231" hidden="1"/>
    <row r="12232" hidden="1"/>
    <row r="12233" hidden="1"/>
    <row r="12234" hidden="1"/>
    <row r="12235" hidden="1"/>
    <row r="12236" hidden="1"/>
    <row r="12237" hidden="1"/>
    <row r="12238" hidden="1"/>
    <row r="12239" hidden="1"/>
    <row r="12240" hidden="1"/>
    <row r="12241" hidden="1"/>
    <row r="12242" hidden="1"/>
    <row r="12243" hidden="1"/>
    <row r="12244" hidden="1"/>
    <row r="12245" hidden="1"/>
    <row r="12246" hidden="1"/>
    <row r="12247" hidden="1"/>
    <row r="12248" hidden="1"/>
    <row r="12249" hidden="1"/>
    <row r="12250" hidden="1"/>
    <row r="12251" hidden="1"/>
    <row r="12252" hidden="1"/>
    <row r="12253" hidden="1"/>
    <row r="12254" hidden="1"/>
    <row r="12255" hidden="1"/>
    <row r="12256" hidden="1"/>
    <row r="12257" hidden="1"/>
    <row r="12258" hidden="1"/>
    <row r="12259" hidden="1"/>
    <row r="12260" hidden="1"/>
    <row r="12261" hidden="1"/>
    <row r="12262" hidden="1"/>
    <row r="12263" hidden="1"/>
    <row r="12264" hidden="1"/>
    <row r="12265" hidden="1"/>
    <row r="12266" hidden="1"/>
    <row r="12267" hidden="1"/>
    <row r="12268" hidden="1"/>
    <row r="12269" hidden="1"/>
    <row r="12270" hidden="1"/>
    <row r="12271" hidden="1"/>
    <row r="12272" hidden="1"/>
    <row r="12273" hidden="1"/>
    <row r="12274" hidden="1"/>
    <row r="12275" hidden="1"/>
    <row r="12276" hidden="1"/>
    <row r="12277" hidden="1"/>
    <row r="12278" hidden="1"/>
    <row r="12279" hidden="1"/>
    <row r="12280" hidden="1"/>
    <row r="12281" hidden="1"/>
    <row r="12282" hidden="1"/>
    <row r="12283" hidden="1"/>
    <row r="12284" hidden="1"/>
    <row r="12285" hidden="1"/>
    <row r="12286" hidden="1"/>
    <row r="12287" hidden="1"/>
    <row r="12288" hidden="1"/>
    <row r="12289" hidden="1"/>
    <row r="12290" hidden="1"/>
    <row r="12291" hidden="1"/>
    <row r="12292" hidden="1"/>
    <row r="12293" hidden="1"/>
    <row r="12294" hidden="1"/>
    <row r="12295" hidden="1"/>
    <row r="12296" hidden="1"/>
    <row r="12297" hidden="1"/>
    <row r="12298" hidden="1"/>
    <row r="12299" hidden="1"/>
    <row r="12300" hidden="1"/>
    <row r="12301" hidden="1"/>
    <row r="12302" hidden="1"/>
    <row r="12303" hidden="1"/>
    <row r="12304" hidden="1"/>
    <row r="12305" hidden="1"/>
    <row r="12306" hidden="1"/>
    <row r="12307" hidden="1"/>
    <row r="12308" hidden="1"/>
    <row r="12309" hidden="1"/>
    <row r="12310" hidden="1"/>
    <row r="12311" hidden="1"/>
    <row r="12312" hidden="1"/>
    <row r="12313" hidden="1"/>
    <row r="12314" hidden="1"/>
    <row r="12315" hidden="1"/>
    <row r="12316" hidden="1"/>
    <row r="12317" hidden="1"/>
    <row r="12318" hidden="1"/>
    <row r="12319" hidden="1"/>
    <row r="12320" hidden="1"/>
    <row r="12321" hidden="1"/>
    <row r="12322" hidden="1"/>
    <row r="12323" hidden="1"/>
    <row r="12324" hidden="1"/>
    <row r="12325" hidden="1"/>
    <row r="12326" hidden="1"/>
    <row r="12327" hidden="1"/>
    <row r="12328" hidden="1"/>
    <row r="12329" hidden="1"/>
    <row r="12330" hidden="1"/>
    <row r="12331" hidden="1"/>
    <row r="12332" hidden="1"/>
    <row r="12333" hidden="1"/>
    <row r="12334" hidden="1"/>
    <row r="12335" hidden="1"/>
    <row r="12336" hidden="1"/>
    <row r="12337" hidden="1"/>
    <row r="12338" hidden="1"/>
    <row r="12339" hidden="1"/>
    <row r="12340" hidden="1"/>
    <row r="12341" hidden="1"/>
    <row r="12342" hidden="1"/>
    <row r="12343" hidden="1"/>
    <row r="12344" hidden="1"/>
    <row r="12345" hidden="1"/>
    <row r="12346" hidden="1"/>
    <row r="12347" hidden="1"/>
    <row r="12348" hidden="1"/>
    <row r="12349" hidden="1"/>
    <row r="12350" hidden="1"/>
    <row r="12351" hidden="1"/>
    <row r="12352" hidden="1"/>
    <row r="12353" hidden="1"/>
    <row r="12354" hidden="1"/>
    <row r="12355" hidden="1"/>
    <row r="12356" hidden="1"/>
    <row r="12357" hidden="1"/>
    <row r="12358" hidden="1"/>
    <row r="12359" hidden="1"/>
    <row r="12360" hidden="1"/>
    <row r="12361" hidden="1"/>
    <row r="12362" hidden="1"/>
    <row r="12363" hidden="1"/>
    <row r="12364" hidden="1"/>
    <row r="12365" hidden="1"/>
    <row r="12366" hidden="1"/>
    <row r="12367" hidden="1"/>
    <row r="12368" hidden="1"/>
    <row r="12369" hidden="1"/>
    <row r="12370" hidden="1"/>
    <row r="12371" hidden="1"/>
    <row r="12372" hidden="1"/>
    <row r="12373" hidden="1"/>
    <row r="12374" hidden="1"/>
    <row r="12375" hidden="1"/>
    <row r="12376" hidden="1"/>
    <row r="12377" hidden="1"/>
    <row r="12378" hidden="1"/>
    <row r="12379" hidden="1"/>
    <row r="12380" hidden="1"/>
    <row r="12381" hidden="1"/>
    <row r="12382" hidden="1"/>
    <row r="12383" hidden="1"/>
    <row r="12384" hidden="1"/>
    <row r="12385" hidden="1"/>
    <row r="12386" hidden="1"/>
    <row r="12387" hidden="1"/>
    <row r="12388" hidden="1"/>
    <row r="12389" hidden="1"/>
    <row r="12390" hidden="1"/>
    <row r="12391" hidden="1"/>
    <row r="12392" hidden="1"/>
    <row r="12393" hidden="1"/>
    <row r="12394" hidden="1"/>
    <row r="12395" hidden="1"/>
    <row r="12396" hidden="1"/>
    <row r="12397" hidden="1"/>
    <row r="12398" hidden="1"/>
    <row r="12399" hidden="1"/>
    <row r="12400" hidden="1"/>
    <row r="12401" hidden="1"/>
    <row r="12402" hidden="1"/>
    <row r="12403" hidden="1"/>
    <row r="12404" hidden="1"/>
    <row r="12405" hidden="1"/>
    <row r="12406" hidden="1"/>
    <row r="12407" hidden="1"/>
    <row r="12408" hidden="1"/>
    <row r="12409" hidden="1"/>
    <row r="12410" hidden="1"/>
    <row r="12411" hidden="1"/>
    <row r="12412" hidden="1"/>
    <row r="12413" hidden="1"/>
    <row r="12414" hidden="1"/>
    <row r="12415" hidden="1"/>
    <row r="12416" hidden="1"/>
    <row r="12417" hidden="1"/>
    <row r="12418" hidden="1"/>
    <row r="12419" hidden="1"/>
    <row r="12420" hidden="1"/>
    <row r="12421" hidden="1"/>
    <row r="12422" hidden="1"/>
    <row r="12423" hidden="1"/>
    <row r="12424" hidden="1"/>
    <row r="12425" hidden="1"/>
    <row r="12426" hidden="1"/>
    <row r="12427" hidden="1"/>
    <row r="12428" hidden="1"/>
    <row r="12429" hidden="1"/>
    <row r="12430" hidden="1"/>
    <row r="12431" hidden="1"/>
    <row r="12432" hidden="1"/>
    <row r="12433" hidden="1"/>
    <row r="12434" hidden="1"/>
    <row r="12435" hidden="1"/>
    <row r="12436" hidden="1"/>
    <row r="12437" hidden="1"/>
    <row r="12438" hidden="1"/>
    <row r="12439" hidden="1"/>
    <row r="12440" hidden="1"/>
    <row r="12441" hidden="1"/>
    <row r="12442" hidden="1"/>
    <row r="12443" hidden="1"/>
    <row r="12444" hidden="1"/>
    <row r="12445" hidden="1"/>
    <row r="12446" hidden="1"/>
    <row r="12447" hidden="1"/>
    <row r="12448" hidden="1"/>
    <row r="12449" hidden="1"/>
    <row r="12450" hidden="1"/>
    <row r="12451" hidden="1"/>
    <row r="12452" hidden="1"/>
    <row r="12453" hidden="1"/>
    <row r="12454" hidden="1"/>
    <row r="12455" hidden="1"/>
    <row r="12456" hidden="1"/>
    <row r="12457" hidden="1"/>
    <row r="12458" hidden="1"/>
    <row r="12459" hidden="1"/>
    <row r="12460" hidden="1"/>
    <row r="12461" hidden="1"/>
    <row r="12462" hidden="1"/>
    <row r="12463" hidden="1"/>
    <row r="12464" hidden="1"/>
    <row r="12465" hidden="1"/>
    <row r="12466" hidden="1"/>
    <row r="12467" hidden="1"/>
    <row r="12468" hidden="1"/>
    <row r="12469" hidden="1"/>
    <row r="12470" hidden="1"/>
    <row r="12471" hidden="1"/>
    <row r="12472" hidden="1"/>
    <row r="12473" hidden="1"/>
    <row r="12474" hidden="1"/>
    <row r="12475" hidden="1"/>
    <row r="12476" hidden="1"/>
    <row r="12477" hidden="1"/>
    <row r="12478" hidden="1"/>
    <row r="12479" hidden="1"/>
    <row r="12480" hidden="1"/>
    <row r="12481" hidden="1"/>
    <row r="12482" hidden="1"/>
    <row r="12483" hidden="1"/>
    <row r="12484" hidden="1"/>
    <row r="12485" hidden="1"/>
    <row r="12486" hidden="1"/>
    <row r="12487" hidden="1"/>
    <row r="12488" hidden="1"/>
    <row r="12489" hidden="1"/>
    <row r="12490" hidden="1"/>
    <row r="12491" hidden="1"/>
    <row r="12492" hidden="1"/>
    <row r="12493" hidden="1"/>
    <row r="12494" hidden="1"/>
    <row r="12495" hidden="1"/>
    <row r="12496" hidden="1"/>
    <row r="12497" hidden="1"/>
    <row r="12498" hidden="1"/>
    <row r="12499" hidden="1"/>
    <row r="12500" hidden="1"/>
    <row r="12501" hidden="1"/>
    <row r="12502" hidden="1"/>
    <row r="12503" hidden="1"/>
    <row r="12504" hidden="1"/>
    <row r="12505" hidden="1"/>
    <row r="12506" hidden="1"/>
    <row r="12507" hidden="1"/>
    <row r="12508" hidden="1"/>
    <row r="12509" hidden="1"/>
    <row r="12510" hidden="1"/>
    <row r="12511" hidden="1"/>
    <row r="12512" hidden="1"/>
    <row r="12513" hidden="1"/>
    <row r="12514" hidden="1"/>
    <row r="12515" hidden="1"/>
    <row r="12516" hidden="1"/>
    <row r="12517" hidden="1"/>
    <row r="12518" hidden="1"/>
    <row r="12519" hidden="1"/>
    <row r="12520" hidden="1"/>
    <row r="12521" hidden="1"/>
    <row r="12522" hidden="1"/>
    <row r="12523" hidden="1"/>
    <row r="12524" hidden="1"/>
    <row r="12525" hidden="1"/>
    <row r="12526" hidden="1"/>
    <row r="12527" hidden="1"/>
    <row r="12528" hidden="1"/>
    <row r="12529" hidden="1"/>
    <row r="12530" hidden="1"/>
    <row r="12531" hidden="1"/>
    <row r="12532" hidden="1"/>
    <row r="12533" hidden="1"/>
    <row r="12534" hidden="1"/>
    <row r="12535" hidden="1"/>
    <row r="12536" hidden="1"/>
    <row r="12537" hidden="1"/>
    <row r="12538" hidden="1"/>
    <row r="12539" hidden="1"/>
    <row r="12540" hidden="1"/>
    <row r="12541" hidden="1"/>
    <row r="12542" hidden="1"/>
    <row r="12543" hidden="1"/>
    <row r="12544" hidden="1"/>
    <row r="12545" hidden="1"/>
    <row r="12546" hidden="1"/>
    <row r="12547" hidden="1"/>
    <row r="12548" hidden="1"/>
    <row r="12549" hidden="1"/>
    <row r="12550" hidden="1"/>
    <row r="12551" hidden="1"/>
    <row r="12552" hidden="1"/>
    <row r="12553" hidden="1"/>
    <row r="12554" hidden="1"/>
    <row r="12555" hidden="1"/>
    <row r="12556" hidden="1"/>
    <row r="12557" hidden="1"/>
    <row r="12558" hidden="1"/>
    <row r="12559" hidden="1"/>
    <row r="12560" hidden="1"/>
    <row r="12561" hidden="1"/>
    <row r="12562" hidden="1"/>
    <row r="12563" hidden="1"/>
    <row r="12564" hidden="1"/>
    <row r="12565" hidden="1"/>
    <row r="12566" hidden="1"/>
    <row r="12567" hidden="1"/>
    <row r="12568" hidden="1"/>
    <row r="12569" hidden="1"/>
    <row r="12570" hidden="1"/>
    <row r="12571" hidden="1"/>
    <row r="12572" hidden="1"/>
    <row r="12573" hidden="1"/>
    <row r="12574" hidden="1"/>
    <row r="12575" hidden="1"/>
    <row r="12576" hidden="1"/>
    <row r="12577" hidden="1"/>
    <row r="12578" hidden="1"/>
    <row r="12579" hidden="1"/>
    <row r="12580" hidden="1"/>
    <row r="12581" hidden="1"/>
    <row r="12582" hidden="1"/>
    <row r="12583" hidden="1"/>
    <row r="12584" hidden="1"/>
    <row r="12585" hidden="1"/>
    <row r="12586" hidden="1"/>
    <row r="12587" hidden="1"/>
    <row r="12588" hidden="1"/>
    <row r="12589" hidden="1"/>
    <row r="12590" hidden="1"/>
    <row r="12591" hidden="1"/>
    <row r="12592" hidden="1"/>
    <row r="12593" hidden="1"/>
    <row r="12594" hidden="1"/>
    <row r="12595" hidden="1"/>
    <row r="12596" hidden="1"/>
    <row r="12597" hidden="1"/>
    <row r="12598" hidden="1"/>
    <row r="12599" hidden="1"/>
    <row r="12600" hidden="1"/>
    <row r="12601" hidden="1"/>
    <row r="12602" hidden="1"/>
    <row r="12603" hidden="1"/>
    <row r="12604" hidden="1"/>
    <row r="12605" hidden="1"/>
    <row r="12606" hidden="1"/>
    <row r="12607" hidden="1"/>
    <row r="12608" hidden="1"/>
    <row r="12609" hidden="1"/>
    <row r="12610" hidden="1"/>
    <row r="12611" hidden="1"/>
    <row r="12612" hidden="1"/>
    <row r="12613" hidden="1"/>
    <row r="12614" hidden="1"/>
    <row r="12615" hidden="1"/>
    <row r="12616" hidden="1"/>
    <row r="12617" hidden="1"/>
    <row r="12618" hidden="1"/>
    <row r="12619" hidden="1"/>
    <row r="12620" hidden="1"/>
    <row r="12621" hidden="1"/>
    <row r="12622" hidden="1"/>
    <row r="12623" hidden="1"/>
    <row r="12624" hidden="1"/>
    <row r="12625" hidden="1"/>
    <row r="12626" hidden="1"/>
    <row r="12627" hidden="1"/>
    <row r="12628" hidden="1"/>
    <row r="12629" hidden="1"/>
    <row r="12630" hidden="1"/>
    <row r="12631" hidden="1"/>
    <row r="12632" hidden="1"/>
    <row r="12633" hidden="1"/>
    <row r="12634" hidden="1"/>
    <row r="12635" hidden="1"/>
    <row r="12636" hidden="1"/>
    <row r="12637" hidden="1"/>
    <row r="12638" hidden="1"/>
    <row r="12639" hidden="1"/>
    <row r="12640" hidden="1"/>
    <row r="12641" hidden="1"/>
    <row r="12642" hidden="1"/>
    <row r="12643" hidden="1"/>
    <row r="12644" hidden="1"/>
    <row r="12645" hidden="1"/>
    <row r="12646" hidden="1"/>
    <row r="12647" hidden="1"/>
    <row r="12648" hidden="1"/>
    <row r="12649" hidden="1"/>
    <row r="12650" hidden="1"/>
    <row r="12651" hidden="1"/>
    <row r="12652" hidden="1"/>
    <row r="12653" hidden="1"/>
    <row r="12654" hidden="1"/>
    <row r="12655" hidden="1"/>
    <row r="12656" hidden="1"/>
    <row r="12657" hidden="1"/>
    <row r="12658" hidden="1"/>
    <row r="12659" hidden="1"/>
    <row r="12660" hidden="1"/>
    <row r="12661" hidden="1"/>
    <row r="12662" hidden="1"/>
    <row r="12663" hidden="1"/>
    <row r="12664" hidden="1"/>
    <row r="12665" hidden="1"/>
    <row r="12666" hidden="1"/>
    <row r="12667" hidden="1"/>
    <row r="12668" hidden="1"/>
    <row r="12669" hidden="1"/>
    <row r="12670" hidden="1"/>
    <row r="12671" hidden="1"/>
    <row r="12672" hidden="1"/>
    <row r="12673" hidden="1"/>
    <row r="12674" hidden="1"/>
    <row r="12675" hidden="1"/>
    <row r="12676" hidden="1"/>
    <row r="12677" hidden="1"/>
    <row r="12678" hidden="1"/>
    <row r="12679" hidden="1"/>
    <row r="12680" hidden="1"/>
    <row r="12681" hidden="1"/>
    <row r="12682" hidden="1"/>
    <row r="12683" hidden="1"/>
    <row r="12684" hidden="1"/>
    <row r="12685" hidden="1"/>
    <row r="12686" hidden="1"/>
    <row r="12687" hidden="1"/>
    <row r="12688" hidden="1"/>
    <row r="12689" hidden="1"/>
    <row r="12690" hidden="1"/>
    <row r="12691" hidden="1"/>
    <row r="12692" hidden="1"/>
    <row r="12693" hidden="1"/>
    <row r="12694" hidden="1"/>
    <row r="12695" hidden="1"/>
    <row r="12696" hidden="1"/>
    <row r="12697" hidden="1"/>
    <row r="12698" hidden="1"/>
    <row r="12699" hidden="1"/>
    <row r="12700" hidden="1"/>
    <row r="12701" hidden="1"/>
    <row r="12702" hidden="1"/>
    <row r="12703" hidden="1"/>
    <row r="12704" hidden="1"/>
    <row r="12705" hidden="1"/>
    <row r="12706" hidden="1"/>
    <row r="12707" hidden="1"/>
    <row r="12708" hidden="1"/>
    <row r="12709" hidden="1"/>
    <row r="12710" hidden="1"/>
    <row r="12711" hidden="1"/>
    <row r="12712" hidden="1"/>
    <row r="12713" hidden="1"/>
    <row r="12714" hidden="1"/>
    <row r="12715" hidden="1"/>
    <row r="12716" hidden="1"/>
    <row r="12717" hidden="1"/>
    <row r="12718" hidden="1"/>
    <row r="12719" hidden="1"/>
    <row r="12720" hidden="1"/>
    <row r="12721" hidden="1"/>
    <row r="12722" hidden="1"/>
    <row r="12723" hidden="1"/>
    <row r="12724" hidden="1"/>
    <row r="12725" hidden="1"/>
    <row r="12726" hidden="1"/>
    <row r="12727" hidden="1"/>
    <row r="12728" hidden="1"/>
    <row r="12729" hidden="1"/>
    <row r="12730" hidden="1"/>
    <row r="12731" hidden="1"/>
    <row r="12732" hidden="1"/>
    <row r="12733" hidden="1"/>
    <row r="12734" hidden="1"/>
    <row r="12735" hidden="1"/>
    <row r="12736" hidden="1"/>
    <row r="12737" hidden="1"/>
    <row r="12738" hidden="1"/>
    <row r="12739" hidden="1"/>
    <row r="12740" hidden="1"/>
    <row r="12741" hidden="1"/>
    <row r="12742" hidden="1"/>
    <row r="12743" hidden="1"/>
    <row r="12744" hidden="1"/>
    <row r="12745" hidden="1"/>
    <row r="12746" hidden="1"/>
    <row r="12747" hidden="1"/>
    <row r="12748" hidden="1"/>
    <row r="12749" hidden="1"/>
    <row r="12750" hidden="1"/>
    <row r="12751" hidden="1"/>
    <row r="12752" hidden="1"/>
    <row r="12753" hidden="1"/>
    <row r="12754" hidden="1"/>
    <row r="12755" hidden="1"/>
    <row r="12756" hidden="1"/>
    <row r="12757" hidden="1"/>
    <row r="12758" hidden="1"/>
    <row r="12759" hidden="1"/>
    <row r="12760" hidden="1"/>
    <row r="12761" hidden="1"/>
    <row r="12762" hidden="1"/>
    <row r="12763" hidden="1"/>
    <row r="12764" hidden="1"/>
    <row r="12765" hidden="1"/>
    <row r="12766" hidden="1"/>
    <row r="12767" hidden="1"/>
    <row r="12768" hidden="1"/>
    <row r="12769" hidden="1"/>
    <row r="12770" hidden="1"/>
    <row r="12771" hidden="1"/>
    <row r="12772" hidden="1"/>
    <row r="12773" hidden="1"/>
    <row r="12774" hidden="1"/>
    <row r="12775" hidden="1"/>
    <row r="12776" hidden="1"/>
    <row r="12777" hidden="1"/>
    <row r="12778" hidden="1"/>
    <row r="12779" hidden="1"/>
    <row r="12780" hidden="1"/>
    <row r="12781" hidden="1"/>
    <row r="12782" hidden="1"/>
    <row r="12783" hidden="1"/>
    <row r="12784" hidden="1"/>
    <row r="12785" hidden="1"/>
    <row r="12786" hidden="1"/>
    <row r="12787" hidden="1"/>
    <row r="12788" hidden="1"/>
    <row r="12789" hidden="1"/>
    <row r="12790" hidden="1"/>
    <row r="12791" hidden="1"/>
    <row r="12792" hidden="1"/>
    <row r="12793" hidden="1"/>
    <row r="12794" hidden="1"/>
    <row r="12795" hidden="1"/>
    <row r="12796" hidden="1"/>
    <row r="12797" hidden="1"/>
    <row r="12798" hidden="1"/>
    <row r="12799" hidden="1"/>
    <row r="12800" hidden="1"/>
    <row r="12801" hidden="1"/>
    <row r="12802" hidden="1"/>
    <row r="12803" hidden="1"/>
    <row r="12804" hidden="1"/>
    <row r="12805" hidden="1"/>
    <row r="12806" hidden="1"/>
    <row r="12807" hidden="1"/>
    <row r="12808" hidden="1"/>
    <row r="12809" hidden="1"/>
    <row r="12810" hidden="1"/>
    <row r="12811" hidden="1"/>
    <row r="12812" hidden="1"/>
    <row r="12813" hidden="1"/>
    <row r="12814" hidden="1"/>
    <row r="12815" hidden="1"/>
    <row r="12816" hidden="1"/>
    <row r="12817" hidden="1"/>
    <row r="12818" hidden="1"/>
    <row r="12819" hidden="1"/>
    <row r="12820" hidden="1"/>
    <row r="12821" hidden="1"/>
    <row r="12822" hidden="1"/>
    <row r="12823" hidden="1"/>
    <row r="12824" hidden="1"/>
    <row r="12825" hidden="1"/>
    <row r="12826" hidden="1"/>
    <row r="12827" hidden="1"/>
    <row r="12828" hidden="1"/>
    <row r="12829" hidden="1"/>
    <row r="12830" hidden="1"/>
    <row r="12831" hidden="1"/>
    <row r="12832" hidden="1"/>
    <row r="12833" hidden="1"/>
    <row r="12834" hidden="1"/>
    <row r="12835" hidden="1"/>
    <row r="12836" hidden="1"/>
    <row r="12837" hidden="1"/>
    <row r="12838" hidden="1"/>
    <row r="12839" hidden="1"/>
    <row r="12840" hidden="1"/>
    <row r="12841" hidden="1"/>
    <row r="12842" hidden="1"/>
    <row r="12843" hidden="1"/>
    <row r="12844" hidden="1"/>
    <row r="12845" hidden="1"/>
    <row r="12846" hidden="1"/>
    <row r="12847" hidden="1"/>
    <row r="12848" hidden="1"/>
    <row r="12849" hidden="1"/>
    <row r="12850" hidden="1"/>
    <row r="12851" hidden="1"/>
    <row r="12852" hidden="1"/>
    <row r="12853" hidden="1"/>
    <row r="12854" hidden="1"/>
    <row r="12855" hidden="1"/>
    <row r="12856" hidden="1"/>
    <row r="12857" hidden="1"/>
    <row r="12858" hidden="1"/>
    <row r="12859" hidden="1"/>
    <row r="12860" hidden="1"/>
    <row r="12861" hidden="1"/>
    <row r="12862" hidden="1"/>
    <row r="12863" hidden="1"/>
    <row r="12864" hidden="1"/>
    <row r="12865" hidden="1"/>
    <row r="12866" hidden="1"/>
    <row r="12867" hidden="1"/>
    <row r="12868" hidden="1"/>
    <row r="12869" hidden="1"/>
    <row r="12870" hidden="1"/>
    <row r="12871" hidden="1"/>
    <row r="12872" hidden="1"/>
    <row r="12873" hidden="1"/>
    <row r="12874" hidden="1"/>
    <row r="12875" hidden="1"/>
    <row r="12876" hidden="1"/>
    <row r="12877" hidden="1"/>
    <row r="12878" hidden="1"/>
    <row r="12879" hidden="1"/>
    <row r="12880" hidden="1"/>
    <row r="12881" hidden="1"/>
    <row r="12882" hidden="1"/>
    <row r="12883" hidden="1"/>
    <row r="12884" hidden="1"/>
    <row r="12885" hidden="1"/>
    <row r="12886" hidden="1"/>
    <row r="12887" hidden="1"/>
    <row r="12888" hidden="1"/>
    <row r="12889" hidden="1"/>
    <row r="12890" hidden="1"/>
    <row r="12891" hidden="1"/>
    <row r="12892" hidden="1"/>
    <row r="12893" hidden="1"/>
    <row r="12894" hidden="1"/>
    <row r="12895" hidden="1"/>
    <row r="12896" hidden="1"/>
    <row r="12897" hidden="1"/>
    <row r="12898" hidden="1"/>
    <row r="12899" hidden="1"/>
    <row r="12900" hidden="1"/>
    <row r="12901" hidden="1"/>
    <row r="12902" hidden="1"/>
    <row r="12903" hidden="1"/>
    <row r="12904" hidden="1"/>
    <row r="12905" hidden="1"/>
    <row r="12906" hidden="1"/>
    <row r="12907" hidden="1"/>
    <row r="12908" hidden="1"/>
    <row r="12909" hidden="1"/>
    <row r="12910" hidden="1"/>
    <row r="12911" hidden="1"/>
    <row r="12912" hidden="1"/>
    <row r="12913" hidden="1"/>
    <row r="12914" hidden="1"/>
    <row r="12915" hidden="1"/>
    <row r="12916" hidden="1"/>
    <row r="12917" hidden="1"/>
    <row r="12918" hidden="1"/>
    <row r="12919" hidden="1"/>
    <row r="12920" hidden="1"/>
    <row r="12921" hidden="1"/>
    <row r="12922" hidden="1"/>
    <row r="12923" hidden="1"/>
    <row r="12924" hidden="1"/>
    <row r="12925" hidden="1"/>
    <row r="12926" hidden="1"/>
    <row r="12927" hidden="1"/>
    <row r="12928" hidden="1"/>
    <row r="12929" hidden="1"/>
    <row r="12930" hidden="1"/>
    <row r="12931" hidden="1"/>
    <row r="12932" hidden="1"/>
    <row r="12933" hidden="1"/>
    <row r="12934" hidden="1"/>
    <row r="12935" hidden="1"/>
    <row r="12936" hidden="1"/>
    <row r="12937" hidden="1"/>
    <row r="12938" hidden="1"/>
    <row r="12939" hidden="1"/>
    <row r="12940" hidden="1"/>
    <row r="12941" hidden="1"/>
    <row r="12942" hidden="1"/>
    <row r="12943" hidden="1"/>
    <row r="12944" hidden="1"/>
    <row r="12945" hidden="1"/>
    <row r="12946" hidden="1"/>
    <row r="12947" hidden="1"/>
    <row r="12948" hidden="1"/>
    <row r="12949" hidden="1"/>
    <row r="12950" hidden="1"/>
    <row r="12951" hidden="1"/>
    <row r="12952" hidden="1"/>
    <row r="12953" hidden="1"/>
    <row r="12954" hidden="1"/>
    <row r="12955" hidden="1"/>
    <row r="12956" hidden="1"/>
    <row r="12957" hidden="1"/>
    <row r="12958" hidden="1"/>
    <row r="12959" hidden="1"/>
    <row r="12960" hidden="1"/>
    <row r="12961" hidden="1"/>
    <row r="12962" hidden="1"/>
    <row r="12963" hidden="1"/>
    <row r="12964" hidden="1"/>
    <row r="12965" hidden="1"/>
    <row r="12966" hidden="1"/>
    <row r="12967" hidden="1"/>
    <row r="12968" hidden="1"/>
    <row r="12969" hidden="1"/>
    <row r="12970" hidden="1"/>
    <row r="12971" hidden="1"/>
    <row r="12972" hidden="1"/>
    <row r="12973" hidden="1"/>
    <row r="12974" hidden="1"/>
    <row r="12975" hidden="1"/>
    <row r="12976" hidden="1"/>
    <row r="12977" hidden="1"/>
    <row r="12978" hidden="1"/>
    <row r="12979" hidden="1"/>
    <row r="12980" hidden="1"/>
    <row r="12981" hidden="1"/>
    <row r="12982" hidden="1"/>
    <row r="12983" hidden="1"/>
    <row r="12984" hidden="1"/>
    <row r="12985" hidden="1"/>
    <row r="12986" hidden="1"/>
    <row r="12987" hidden="1"/>
    <row r="12988" hidden="1"/>
    <row r="12989" hidden="1"/>
    <row r="12990" hidden="1"/>
    <row r="12991" hidden="1"/>
    <row r="12992" hidden="1"/>
    <row r="12993" hidden="1"/>
    <row r="12994" hidden="1"/>
    <row r="12995" hidden="1"/>
    <row r="12996" hidden="1"/>
    <row r="12997" hidden="1"/>
    <row r="12998" hidden="1"/>
    <row r="12999" hidden="1"/>
    <row r="13000" hidden="1"/>
    <row r="13001" hidden="1"/>
    <row r="13002" hidden="1"/>
    <row r="13003" hidden="1"/>
    <row r="13004" hidden="1"/>
    <row r="13005" hidden="1"/>
    <row r="13006" hidden="1"/>
    <row r="13007" hidden="1"/>
    <row r="13008" hidden="1"/>
    <row r="13009" hidden="1"/>
    <row r="13010" hidden="1"/>
    <row r="13011" hidden="1"/>
    <row r="13012" hidden="1"/>
    <row r="13013" hidden="1"/>
    <row r="13014" hidden="1"/>
    <row r="13015" hidden="1"/>
    <row r="13016" hidden="1"/>
    <row r="13017" hidden="1"/>
    <row r="13018" hidden="1"/>
    <row r="13019" hidden="1"/>
    <row r="13020" hidden="1"/>
    <row r="13021" hidden="1"/>
    <row r="13022" hidden="1"/>
    <row r="13023" hidden="1"/>
    <row r="13024" hidden="1"/>
    <row r="13025" hidden="1"/>
    <row r="13026" hidden="1"/>
    <row r="13027" hidden="1"/>
    <row r="13028" hidden="1"/>
    <row r="13029" hidden="1"/>
    <row r="13030" hidden="1"/>
    <row r="13031" hidden="1"/>
    <row r="13032" hidden="1"/>
    <row r="13033" hidden="1"/>
    <row r="13034" hidden="1"/>
    <row r="13035" hidden="1"/>
    <row r="13036" hidden="1"/>
    <row r="13037" hidden="1"/>
    <row r="13038" hidden="1"/>
    <row r="13039" hidden="1"/>
    <row r="13040" hidden="1"/>
    <row r="13041" hidden="1"/>
    <row r="13042" hidden="1"/>
    <row r="13043" hidden="1"/>
    <row r="13044" hidden="1"/>
    <row r="13045" hidden="1"/>
    <row r="13046" hidden="1"/>
    <row r="13047" hidden="1"/>
    <row r="13048" hidden="1"/>
    <row r="13049" hidden="1"/>
    <row r="13050" hidden="1"/>
    <row r="13051" hidden="1"/>
    <row r="13052" hidden="1"/>
    <row r="13053" hidden="1"/>
    <row r="13054" hidden="1"/>
    <row r="13055" hidden="1"/>
    <row r="13056" hidden="1"/>
    <row r="13057" hidden="1"/>
    <row r="13058" hidden="1"/>
    <row r="13059" hidden="1"/>
    <row r="13060" hidden="1"/>
    <row r="13061" hidden="1"/>
    <row r="13062" hidden="1"/>
    <row r="13063" hidden="1"/>
    <row r="13064" hidden="1"/>
    <row r="13065" hidden="1"/>
    <row r="13066" hidden="1"/>
    <row r="13067" hidden="1"/>
    <row r="13068" hidden="1"/>
    <row r="13069" hidden="1"/>
    <row r="13070" hidden="1"/>
    <row r="13071" hidden="1"/>
    <row r="13072" hidden="1"/>
    <row r="13073" hidden="1"/>
    <row r="13074" hidden="1"/>
    <row r="13075" hidden="1"/>
    <row r="13076" hidden="1"/>
    <row r="13077" hidden="1"/>
    <row r="13078" hidden="1"/>
    <row r="13079" hidden="1"/>
    <row r="13080" hidden="1"/>
    <row r="13081" hidden="1"/>
    <row r="13082" hidden="1"/>
    <row r="13083" hidden="1"/>
    <row r="13084" hidden="1"/>
    <row r="13085" hidden="1"/>
    <row r="13086" hidden="1"/>
    <row r="13087" hidden="1"/>
    <row r="13088" hidden="1"/>
    <row r="13089" hidden="1"/>
    <row r="13090" hidden="1"/>
    <row r="13091" hidden="1"/>
    <row r="13092" hidden="1"/>
    <row r="13093" hidden="1"/>
    <row r="13094" hidden="1"/>
    <row r="13095" hidden="1"/>
    <row r="13096" hidden="1"/>
    <row r="13097" hidden="1"/>
    <row r="13098" hidden="1"/>
    <row r="13099" hidden="1"/>
    <row r="13100" hidden="1"/>
    <row r="13101" hidden="1"/>
    <row r="13102" hidden="1"/>
    <row r="13103" hidden="1"/>
    <row r="13104" hidden="1"/>
    <row r="13105" hidden="1"/>
    <row r="13106" hidden="1"/>
    <row r="13107" hidden="1"/>
    <row r="13108" hidden="1"/>
    <row r="13109" hidden="1"/>
    <row r="13110" hidden="1"/>
    <row r="13111" hidden="1"/>
    <row r="13112" hidden="1"/>
    <row r="13113" hidden="1"/>
    <row r="13114" hidden="1"/>
    <row r="13115" hidden="1"/>
    <row r="13116" hidden="1"/>
    <row r="13117" hidden="1"/>
    <row r="13118" hidden="1"/>
    <row r="13119" hidden="1"/>
    <row r="13120" hidden="1"/>
    <row r="13121" hidden="1"/>
    <row r="13122" hidden="1"/>
    <row r="13123" hidden="1"/>
    <row r="13124" hidden="1"/>
    <row r="13125" hidden="1"/>
    <row r="13126" hidden="1"/>
    <row r="13127" hidden="1"/>
    <row r="13128" hidden="1"/>
    <row r="13129" hidden="1"/>
    <row r="13130" hidden="1"/>
    <row r="13131" hidden="1"/>
    <row r="13132" hidden="1"/>
    <row r="13133" hidden="1"/>
    <row r="13134" hidden="1"/>
    <row r="13135" hidden="1"/>
    <row r="13136" hidden="1"/>
    <row r="13137" hidden="1"/>
    <row r="13138" hidden="1"/>
    <row r="13139" hidden="1"/>
    <row r="13140" hidden="1"/>
    <row r="13141" hidden="1"/>
    <row r="13142" hidden="1"/>
    <row r="13143" hidden="1"/>
    <row r="13144" hidden="1"/>
    <row r="13145" hidden="1"/>
    <row r="13146" hidden="1"/>
    <row r="13147" hidden="1"/>
    <row r="13148" hidden="1"/>
    <row r="13149" hidden="1"/>
    <row r="13150" hidden="1"/>
    <row r="13151" hidden="1"/>
    <row r="13152" hidden="1"/>
    <row r="13153" hidden="1"/>
    <row r="13154" hidden="1"/>
    <row r="13155" hidden="1"/>
    <row r="13156" hidden="1"/>
    <row r="13157" hidden="1"/>
    <row r="13158" hidden="1"/>
    <row r="13159" hidden="1"/>
    <row r="13160" hidden="1"/>
    <row r="13161" hidden="1"/>
    <row r="13162" hidden="1"/>
    <row r="13163" hidden="1"/>
    <row r="13164" hidden="1"/>
    <row r="13165" hidden="1"/>
    <row r="13166" hidden="1"/>
    <row r="13167" hidden="1"/>
    <row r="13168" hidden="1"/>
    <row r="13169" hidden="1"/>
    <row r="13170" hidden="1"/>
    <row r="13171" hidden="1"/>
    <row r="13172" hidden="1"/>
    <row r="13173" hidden="1"/>
    <row r="13174" hidden="1"/>
    <row r="13175" hidden="1"/>
    <row r="13176" hidden="1"/>
    <row r="13177" hidden="1"/>
    <row r="13178" hidden="1"/>
    <row r="13179" hidden="1"/>
    <row r="13180" hidden="1"/>
    <row r="13181" hidden="1"/>
    <row r="13182" hidden="1"/>
    <row r="13183" hidden="1"/>
    <row r="13184" hidden="1"/>
    <row r="13185" hidden="1"/>
    <row r="13186" hidden="1"/>
    <row r="13187" hidden="1"/>
    <row r="13188" hidden="1"/>
    <row r="13189" hidden="1"/>
    <row r="13190" hidden="1"/>
    <row r="13191" hidden="1"/>
    <row r="13192" hidden="1"/>
    <row r="13193" hidden="1"/>
    <row r="13194" hidden="1"/>
    <row r="13195" hidden="1"/>
    <row r="13196" hidden="1"/>
    <row r="13197" hidden="1"/>
    <row r="13198" hidden="1"/>
    <row r="13199" hidden="1"/>
    <row r="13200" hidden="1"/>
    <row r="13201" hidden="1"/>
    <row r="13202" hidden="1"/>
    <row r="13203" hidden="1"/>
    <row r="13204" hidden="1"/>
    <row r="13205" hidden="1"/>
    <row r="13206" hidden="1"/>
    <row r="13207" hidden="1"/>
    <row r="13208" hidden="1"/>
    <row r="13209" hidden="1"/>
    <row r="13210" hidden="1"/>
    <row r="13211" hidden="1"/>
    <row r="13212" hidden="1"/>
    <row r="13213" hidden="1"/>
    <row r="13214" hidden="1"/>
    <row r="13215" hidden="1"/>
    <row r="13216" hidden="1"/>
    <row r="13217" hidden="1"/>
    <row r="13218" hidden="1"/>
    <row r="13219" hidden="1"/>
    <row r="13220" hidden="1"/>
    <row r="13221" hidden="1"/>
    <row r="13222" hidden="1"/>
    <row r="13223" hidden="1"/>
    <row r="13224" hidden="1"/>
    <row r="13225" hidden="1"/>
    <row r="13226" hidden="1"/>
    <row r="13227" hidden="1"/>
    <row r="13228" hidden="1"/>
    <row r="13229" hidden="1"/>
    <row r="13230" hidden="1"/>
    <row r="13231" hidden="1"/>
    <row r="13232" hidden="1"/>
    <row r="13233" hidden="1"/>
    <row r="13234" hidden="1"/>
    <row r="13235" hidden="1"/>
    <row r="13236" hidden="1"/>
    <row r="13237" hidden="1"/>
    <row r="13238" hidden="1"/>
    <row r="13239" hidden="1"/>
    <row r="13240" hidden="1"/>
    <row r="13241" hidden="1"/>
    <row r="13242" hidden="1"/>
    <row r="13243" hidden="1"/>
    <row r="13244" hidden="1"/>
    <row r="13245" hidden="1"/>
    <row r="13246" hidden="1"/>
    <row r="13247" hidden="1"/>
    <row r="13248" hidden="1"/>
    <row r="13249" hidden="1"/>
    <row r="13250" hidden="1"/>
    <row r="13251" hidden="1"/>
    <row r="13252" hidden="1"/>
    <row r="13253" hidden="1"/>
    <row r="13254" hidden="1"/>
    <row r="13255" hidden="1"/>
    <row r="13256" hidden="1"/>
    <row r="13257" hidden="1"/>
    <row r="13258" hidden="1"/>
    <row r="13259" hidden="1"/>
    <row r="13260" hidden="1"/>
    <row r="13261" hidden="1"/>
    <row r="13262" hidden="1"/>
    <row r="13263" hidden="1"/>
    <row r="13264" hidden="1"/>
    <row r="13265" hidden="1"/>
    <row r="13266" hidden="1"/>
    <row r="13267" hidden="1"/>
    <row r="13268" hidden="1"/>
    <row r="13269" hidden="1"/>
    <row r="13270" hidden="1"/>
    <row r="13271" hidden="1"/>
    <row r="13272" hidden="1"/>
    <row r="13273" hidden="1"/>
    <row r="13274" hidden="1"/>
    <row r="13275" hidden="1"/>
    <row r="13276" hidden="1"/>
    <row r="13277" hidden="1"/>
    <row r="13278" hidden="1"/>
    <row r="13279" hidden="1"/>
    <row r="13280" hidden="1"/>
    <row r="13281" hidden="1"/>
    <row r="13282" hidden="1"/>
    <row r="13283" hidden="1"/>
    <row r="13284" hidden="1"/>
    <row r="13285" hidden="1"/>
    <row r="13286" hidden="1"/>
    <row r="13287" hidden="1"/>
    <row r="13288" hidden="1"/>
    <row r="13289" hidden="1"/>
    <row r="13290" hidden="1"/>
    <row r="13291" hidden="1"/>
    <row r="13292" hidden="1"/>
    <row r="13293" hidden="1"/>
    <row r="13294" hidden="1"/>
    <row r="13295" hidden="1"/>
    <row r="13296" hidden="1"/>
    <row r="13297" hidden="1"/>
    <row r="13298" hidden="1"/>
    <row r="13299" hidden="1"/>
    <row r="13300" hidden="1"/>
    <row r="13301" hidden="1"/>
    <row r="13302" hidden="1"/>
    <row r="13303" hidden="1"/>
    <row r="13304" hidden="1"/>
    <row r="13305" hidden="1"/>
    <row r="13306" hidden="1"/>
    <row r="13307" hidden="1"/>
    <row r="13308" hidden="1"/>
    <row r="13309" hidden="1"/>
    <row r="13310" hidden="1"/>
    <row r="13311" hidden="1"/>
    <row r="13312" hidden="1"/>
    <row r="13313" hidden="1"/>
    <row r="13314" hidden="1"/>
    <row r="13315" hidden="1"/>
    <row r="13316" hidden="1"/>
    <row r="13317" hidden="1"/>
    <row r="13318" hidden="1"/>
    <row r="13319" hidden="1"/>
    <row r="13320" hidden="1"/>
    <row r="13321" hidden="1"/>
    <row r="13322" hidden="1"/>
    <row r="13323" hidden="1"/>
    <row r="13324" hidden="1"/>
    <row r="13325" hidden="1"/>
    <row r="13326" hidden="1"/>
    <row r="13327" hidden="1"/>
    <row r="13328" hidden="1"/>
    <row r="13329" hidden="1"/>
    <row r="13330" hidden="1"/>
    <row r="13331" hidden="1"/>
    <row r="13332" hidden="1"/>
    <row r="13333" hidden="1"/>
    <row r="13334" hidden="1"/>
    <row r="13335" hidden="1"/>
    <row r="13336" hidden="1"/>
    <row r="13337" hidden="1"/>
    <row r="13338" hidden="1"/>
    <row r="13339" hidden="1"/>
    <row r="13340" hidden="1"/>
    <row r="13341" hidden="1"/>
    <row r="13342" hidden="1"/>
    <row r="13343" hidden="1"/>
    <row r="13344" hidden="1"/>
    <row r="13345" hidden="1"/>
    <row r="13346" hidden="1"/>
    <row r="13347" hidden="1"/>
    <row r="13348" hidden="1"/>
    <row r="13349" hidden="1"/>
    <row r="13350" hidden="1"/>
    <row r="13351" hidden="1"/>
    <row r="13352" hidden="1"/>
    <row r="13353" hidden="1"/>
    <row r="13354" hidden="1"/>
    <row r="13355" hidden="1"/>
    <row r="13356" hidden="1"/>
    <row r="13357" hidden="1"/>
    <row r="13358" hidden="1"/>
    <row r="13359" hidden="1"/>
    <row r="13360" hidden="1"/>
    <row r="13361" hidden="1"/>
    <row r="13362" hidden="1"/>
    <row r="13363" hidden="1"/>
    <row r="13364" hidden="1"/>
    <row r="13365" hidden="1"/>
    <row r="13366" hidden="1"/>
    <row r="13367" hidden="1"/>
    <row r="13368" hidden="1"/>
    <row r="13369" hidden="1"/>
    <row r="13370" hidden="1"/>
    <row r="13371" hidden="1"/>
    <row r="13372" hidden="1"/>
    <row r="13373" hidden="1"/>
    <row r="13374" hidden="1"/>
    <row r="13375" hidden="1"/>
    <row r="13376" hidden="1"/>
    <row r="13377" hidden="1"/>
    <row r="13378" hidden="1"/>
    <row r="13379" hidden="1"/>
    <row r="13380" hidden="1"/>
    <row r="13381" hidden="1"/>
    <row r="13382" hidden="1"/>
    <row r="13383" hidden="1"/>
    <row r="13384" hidden="1"/>
    <row r="13385" hidden="1"/>
    <row r="13386" hidden="1"/>
    <row r="13387" hidden="1"/>
    <row r="13388" hidden="1"/>
    <row r="13389" hidden="1"/>
    <row r="13390" hidden="1"/>
    <row r="13391" hidden="1"/>
    <row r="13392" hidden="1"/>
    <row r="13393" hidden="1"/>
    <row r="13394" hidden="1"/>
    <row r="13395" hidden="1"/>
    <row r="13396" hidden="1"/>
    <row r="13397" hidden="1"/>
    <row r="13398" hidden="1"/>
    <row r="13399" hidden="1"/>
    <row r="13400" hidden="1"/>
    <row r="13401" hidden="1"/>
    <row r="13402" hidden="1"/>
    <row r="13403" hidden="1"/>
    <row r="13404" hidden="1"/>
    <row r="13405" hidden="1"/>
    <row r="13406" hidden="1"/>
    <row r="13407" hidden="1"/>
    <row r="13408" hidden="1"/>
    <row r="13409" hidden="1"/>
    <row r="13410" hidden="1"/>
    <row r="13411" hidden="1"/>
    <row r="13412" hidden="1"/>
    <row r="13413" hidden="1"/>
    <row r="13414" hidden="1"/>
    <row r="13415" hidden="1"/>
    <row r="13416" hidden="1"/>
    <row r="13417" hidden="1"/>
    <row r="13418" hidden="1"/>
    <row r="13419" hidden="1"/>
    <row r="13420" hidden="1"/>
    <row r="13421" hidden="1"/>
    <row r="13422" hidden="1"/>
    <row r="13423" hidden="1"/>
    <row r="13424" hidden="1"/>
    <row r="13425" hidden="1"/>
    <row r="13426" hidden="1"/>
    <row r="13427" hidden="1"/>
    <row r="13428" hidden="1"/>
    <row r="13429" hidden="1"/>
    <row r="13430" hidden="1"/>
    <row r="13431" hidden="1"/>
    <row r="13432" hidden="1"/>
    <row r="13433" hidden="1"/>
    <row r="13434" hidden="1"/>
    <row r="13435" hidden="1"/>
    <row r="13436" hidden="1"/>
    <row r="13437" hidden="1"/>
    <row r="13438" hidden="1"/>
    <row r="13439" hidden="1"/>
    <row r="13440" hidden="1"/>
    <row r="13441" hidden="1"/>
    <row r="13442" hidden="1"/>
    <row r="13443" hidden="1"/>
    <row r="13444" hidden="1"/>
    <row r="13445" hidden="1"/>
    <row r="13446" hidden="1"/>
    <row r="13447" hidden="1"/>
    <row r="13448" hidden="1"/>
    <row r="13449" hidden="1"/>
    <row r="13450" hidden="1"/>
    <row r="13451" hidden="1"/>
    <row r="13452" hidden="1"/>
    <row r="13453" hidden="1"/>
    <row r="13454" hidden="1"/>
    <row r="13455" hidden="1"/>
    <row r="13456" hidden="1"/>
    <row r="13457" hidden="1"/>
    <row r="13458" hidden="1"/>
    <row r="13459" hidden="1"/>
    <row r="13460" hidden="1"/>
    <row r="13461" hidden="1"/>
    <row r="13462" hidden="1"/>
    <row r="13463" hidden="1"/>
    <row r="13464" hidden="1"/>
    <row r="13465" hidden="1"/>
    <row r="13466" hidden="1"/>
    <row r="13467" hidden="1"/>
    <row r="13468" hidden="1"/>
    <row r="13469" hidden="1"/>
    <row r="13470" hidden="1"/>
    <row r="13471" hidden="1"/>
    <row r="13472" hidden="1"/>
    <row r="13473" hidden="1"/>
    <row r="13474" hidden="1"/>
    <row r="13475" hidden="1"/>
    <row r="13476" hidden="1"/>
    <row r="13477" hidden="1"/>
    <row r="13478" hidden="1"/>
    <row r="13479" hidden="1"/>
    <row r="13480" hidden="1"/>
    <row r="13481" hidden="1"/>
    <row r="13482" hidden="1"/>
    <row r="13483" hidden="1"/>
    <row r="13484" hidden="1"/>
    <row r="13485" hidden="1"/>
    <row r="13486" hidden="1"/>
    <row r="13487" hidden="1"/>
    <row r="13488" hidden="1"/>
    <row r="13489" hidden="1"/>
    <row r="13490" hidden="1"/>
    <row r="13491" hidden="1"/>
    <row r="13492" hidden="1"/>
    <row r="13493" hidden="1"/>
    <row r="13494" hidden="1"/>
    <row r="13495" hidden="1"/>
    <row r="13496" hidden="1"/>
    <row r="13497" hidden="1"/>
    <row r="13498" hidden="1"/>
    <row r="13499" hidden="1"/>
    <row r="13500" hidden="1"/>
    <row r="13501" hidden="1"/>
    <row r="13502" hidden="1"/>
    <row r="13503" hidden="1"/>
    <row r="13504" hidden="1"/>
    <row r="13505" hidden="1"/>
    <row r="13506" hidden="1"/>
    <row r="13507" hidden="1"/>
    <row r="13508" hidden="1"/>
    <row r="13509" hidden="1"/>
    <row r="13510" hidden="1"/>
    <row r="13511" hidden="1"/>
    <row r="13512" hidden="1"/>
    <row r="13513" hidden="1"/>
    <row r="13514" hidden="1"/>
    <row r="13515" hidden="1"/>
    <row r="13516" hidden="1"/>
    <row r="13517" hidden="1"/>
    <row r="13518" hidden="1"/>
    <row r="13519" hidden="1"/>
    <row r="13520" hidden="1"/>
    <row r="13521" hidden="1"/>
    <row r="13522" hidden="1"/>
    <row r="13523" hidden="1"/>
    <row r="13524" hidden="1"/>
    <row r="13525" hidden="1"/>
    <row r="13526" hidden="1"/>
    <row r="13527" hidden="1"/>
    <row r="13528" hidden="1"/>
    <row r="13529" hidden="1"/>
    <row r="13530" hidden="1"/>
    <row r="13531" hidden="1"/>
    <row r="13532" hidden="1"/>
    <row r="13533" hidden="1"/>
    <row r="13534" hidden="1"/>
    <row r="13535" hidden="1"/>
    <row r="13536" hidden="1"/>
    <row r="13537" hidden="1"/>
    <row r="13538" hidden="1"/>
    <row r="13539" hidden="1"/>
    <row r="13540" hidden="1"/>
    <row r="13541" hidden="1"/>
    <row r="13542" hidden="1"/>
    <row r="13543" hidden="1"/>
    <row r="13544" hidden="1"/>
    <row r="13545" hidden="1"/>
    <row r="13546" hidden="1"/>
    <row r="13547" hidden="1"/>
    <row r="13548" hidden="1"/>
    <row r="13549" hidden="1"/>
    <row r="13550" hidden="1"/>
    <row r="13551" hidden="1"/>
    <row r="13552" hidden="1"/>
    <row r="13553" hidden="1"/>
    <row r="13554" hidden="1"/>
    <row r="13555" hidden="1"/>
    <row r="13556" hidden="1"/>
    <row r="13557" hidden="1"/>
    <row r="13558" hidden="1"/>
    <row r="13559" hidden="1"/>
    <row r="13560" hidden="1"/>
    <row r="13561" hidden="1"/>
    <row r="13562" hidden="1"/>
    <row r="13563" hidden="1"/>
    <row r="13564" hidden="1"/>
    <row r="13565" hidden="1"/>
    <row r="13566" hidden="1"/>
    <row r="13567" hidden="1"/>
    <row r="13568" hidden="1"/>
    <row r="13569" hidden="1"/>
    <row r="13570" hidden="1"/>
    <row r="13571" hidden="1"/>
    <row r="13572" hidden="1"/>
    <row r="13573" hidden="1"/>
    <row r="13574" hidden="1"/>
    <row r="13575" hidden="1"/>
    <row r="13576" hidden="1"/>
    <row r="13577" hidden="1"/>
    <row r="13578" hidden="1"/>
    <row r="13579" hidden="1"/>
    <row r="13580" hidden="1"/>
    <row r="13581" hidden="1"/>
    <row r="13582" hidden="1"/>
    <row r="13583" hidden="1"/>
    <row r="13584" hidden="1"/>
    <row r="13585" hidden="1"/>
    <row r="13586" hidden="1"/>
    <row r="13587" hidden="1"/>
    <row r="13588" hidden="1"/>
    <row r="13589" hidden="1"/>
    <row r="13590" hidden="1"/>
    <row r="13591" hidden="1"/>
    <row r="13592" hidden="1"/>
    <row r="13593" hidden="1"/>
    <row r="13594" hidden="1"/>
    <row r="13595" hidden="1"/>
    <row r="13596" hidden="1"/>
    <row r="13597" hidden="1"/>
    <row r="13598" hidden="1"/>
    <row r="13599" hidden="1"/>
    <row r="13600" hidden="1"/>
    <row r="13601" hidden="1"/>
    <row r="13602" hidden="1"/>
    <row r="13603" hidden="1"/>
    <row r="13604" hidden="1"/>
    <row r="13605" hidden="1"/>
    <row r="13606" hidden="1"/>
    <row r="13607" hidden="1"/>
    <row r="13608" hidden="1"/>
    <row r="13609" hidden="1"/>
    <row r="13610" hidden="1"/>
    <row r="13611" hidden="1"/>
    <row r="13612" hidden="1"/>
    <row r="13613" hidden="1"/>
    <row r="13614" hidden="1"/>
    <row r="13615" hidden="1"/>
    <row r="13616" hidden="1"/>
    <row r="13617" hidden="1"/>
    <row r="13618" hidden="1"/>
    <row r="13619" hidden="1"/>
    <row r="13620" hidden="1"/>
    <row r="13621" hidden="1"/>
    <row r="13622" hidden="1"/>
    <row r="13623" hidden="1"/>
    <row r="13624" hidden="1"/>
    <row r="13625" hidden="1"/>
    <row r="13626" hidden="1"/>
    <row r="13627" hidden="1"/>
    <row r="13628" hidden="1"/>
    <row r="13629" hidden="1"/>
    <row r="13630" hidden="1"/>
    <row r="13631" hidden="1"/>
    <row r="13632" hidden="1"/>
    <row r="13633" hidden="1"/>
    <row r="13634" hidden="1"/>
    <row r="13635" hidden="1"/>
    <row r="13636" hidden="1"/>
    <row r="13637" hidden="1"/>
    <row r="13638" hidden="1"/>
    <row r="13639" hidden="1"/>
    <row r="13640" hidden="1"/>
    <row r="13641" hidden="1"/>
    <row r="13642" hidden="1"/>
    <row r="13643" hidden="1"/>
    <row r="13644" hidden="1"/>
    <row r="13645" hidden="1"/>
    <row r="13646" hidden="1"/>
    <row r="13647" hidden="1"/>
    <row r="13648" hidden="1"/>
    <row r="13649" hidden="1"/>
    <row r="13650" hidden="1"/>
    <row r="13651" hidden="1"/>
    <row r="13652" hidden="1"/>
    <row r="13653" hidden="1"/>
    <row r="13654" hidden="1"/>
    <row r="13655" hidden="1"/>
    <row r="13656" hidden="1"/>
    <row r="13657" hidden="1"/>
    <row r="13658" hidden="1"/>
    <row r="13659" hidden="1"/>
    <row r="13660" hidden="1"/>
    <row r="13661" hidden="1"/>
    <row r="13662" hidden="1"/>
    <row r="13663" hidden="1"/>
    <row r="13664" hidden="1"/>
    <row r="13665" hidden="1"/>
    <row r="13666" hidden="1"/>
    <row r="13667" hidden="1"/>
    <row r="13668" hidden="1"/>
    <row r="13669" hidden="1"/>
    <row r="13670" hidden="1"/>
    <row r="13671" hidden="1"/>
    <row r="13672" hidden="1"/>
    <row r="13673" hidden="1"/>
    <row r="13674" hidden="1"/>
    <row r="13675" hidden="1"/>
    <row r="13676" hidden="1"/>
    <row r="13677" hidden="1"/>
    <row r="13678" hidden="1"/>
    <row r="13679" hidden="1"/>
    <row r="13680" hidden="1"/>
    <row r="13681" hidden="1"/>
    <row r="13682" hidden="1"/>
    <row r="13683" hidden="1"/>
    <row r="13684" hidden="1"/>
    <row r="13685" hidden="1"/>
    <row r="13686" hidden="1"/>
    <row r="13687" hidden="1"/>
    <row r="13688" hidden="1"/>
    <row r="13689" hidden="1"/>
    <row r="13690" hidden="1"/>
    <row r="13691" hidden="1"/>
    <row r="13692" hidden="1"/>
    <row r="13693" hidden="1"/>
    <row r="13694" hidden="1"/>
    <row r="13695" hidden="1"/>
    <row r="13696" hidden="1"/>
    <row r="13697" hidden="1"/>
    <row r="13698" hidden="1"/>
    <row r="13699" hidden="1"/>
    <row r="13700" hidden="1"/>
    <row r="13701" hidden="1"/>
    <row r="13702" hidden="1"/>
    <row r="13703" hidden="1"/>
    <row r="13704" hidden="1"/>
    <row r="13705" hidden="1"/>
    <row r="13706" hidden="1"/>
    <row r="13707" hidden="1"/>
    <row r="13708" hidden="1"/>
    <row r="13709" hidden="1"/>
    <row r="13710" hidden="1"/>
    <row r="13711" hidden="1"/>
    <row r="13712" hidden="1"/>
    <row r="13713" hidden="1"/>
    <row r="13714" hidden="1"/>
    <row r="13715" hidden="1"/>
    <row r="13716" hidden="1"/>
    <row r="13717" hidden="1"/>
    <row r="13718" hidden="1"/>
    <row r="13719" hidden="1"/>
    <row r="13720" hidden="1"/>
    <row r="13721" hidden="1"/>
    <row r="13722" hidden="1"/>
    <row r="13723" hidden="1"/>
    <row r="13724" hidden="1"/>
    <row r="13725" hidden="1"/>
    <row r="13726" hidden="1"/>
    <row r="13727" hidden="1"/>
    <row r="13728" hidden="1"/>
    <row r="13729" hidden="1"/>
    <row r="13730" hidden="1"/>
    <row r="13731" hidden="1"/>
    <row r="13732" hidden="1"/>
    <row r="13733" hidden="1"/>
    <row r="13734" hidden="1"/>
    <row r="13735" hidden="1"/>
    <row r="13736" hidden="1"/>
    <row r="13737" hidden="1"/>
    <row r="13738" hidden="1"/>
    <row r="13739" hidden="1"/>
    <row r="13740" hidden="1"/>
    <row r="13741" hidden="1"/>
    <row r="13742" hidden="1"/>
    <row r="13743" hidden="1"/>
    <row r="13744" hidden="1"/>
    <row r="13745" hidden="1"/>
    <row r="13746" hidden="1"/>
    <row r="13747" hidden="1"/>
    <row r="13748" hidden="1"/>
    <row r="13749" hidden="1"/>
    <row r="13750" hidden="1"/>
    <row r="13751" hidden="1"/>
    <row r="13752" hidden="1"/>
    <row r="13753" hidden="1"/>
    <row r="13754" hidden="1"/>
    <row r="13755" hidden="1"/>
    <row r="13756" hidden="1"/>
    <row r="13757" hidden="1"/>
    <row r="13758" hidden="1"/>
    <row r="13759" hidden="1"/>
    <row r="13760" hidden="1"/>
    <row r="13761" hidden="1"/>
    <row r="13762" hidden="1"/>
    <row r="13763" hidden="1"/>
    <row r="13764" hidden="1"/>
    <row r="13765" hidden="1"/>
    <row r="13766" hidden="1"/>
    <row r="13767" hidden="1"/>
    <row r="13768" hidden="1"/>
    <row r="13769" hidden="1"/>
    <row r="13770" hidden="1"/>
    <row r="13771" hidden="1"/>
    <row r="13772" hidden="1"/>
    <row r="13773" hidden="1"/>
    <row r="13774" hidden="1"/>
    <row r="13775" hidden="1"/>
    <row r="13776" hidden="1"/>
    <row r="13777" hidden="1"/>
    <row r="13778" hidden="1"/>
    <row r="13779" hidden="1"/>
    <row r="13780" hidden="1"/>
    <row r="13781" hidden="1"/>
    <row r="13782" hidden="1"/>
    <row r="13783" hidden="1"/>
    <row r="13784" hidden="1"/>
    <row r="13785" hidden="1"/>
    <row r="13786" hidden="1"/>
    <row r="13787" hidden="1"/>
    <row r="13788" hidden="1"/>
    <row r="13789" hidden="1"/>
    <row r="13790" hidden="1"/>
    <row r="13791" hidden="1"/>
    <row r="13792" hidden="1"/>
    <row r="13793" hidden="1"/>
    <row r="13794" hidden="1"/>
    <row r="13795" hidden="1"/>
    <row r="13796" hidden="1"/>
    <row r="13797" hidden="1"/>
    <row r="13798" hidden="1"/>
    <row r="13799" hidden="1"/>
    <row r="13800" hidden="1"/>
    <row r="13801" hidden="1"/>
    <row r="13802" hidden="1"/>
    <row r="13803" hidden="1"/>
    <row r="13804" hidden="1"/>
    <row r="13805" hidden="1"/>
    <row r="13806" hidden="1"/>
    <row r="13807" hidden="1"/>
    <row r="13808" hidden="1"/>
    <row r="13809" hidden="1"/>
    <row r="13810" hidden="1"/>
    <row r="13811" hidden="1"/>
    <row r="13812" hidden="1"/>
    <row r="13813" hidden="1"/>
    <row r="13814" hidden="1"/>
    <row r="13815" hidden="1"/>
    <row r="13816" hidden="1"/>
    <row r="13817" hidden="1"/>
    <row r="13818" hidden="1"/>
    <row r="13819" hidden="1"/>
    <row r="13820" hidden="1"/>
    <row r="13821" hidden="1"/>
    <row r="13822" hidden="1"/>
    <row r="13823" hidden="1"/>
    <row r="13824" hidden="1"/>
    <row r="13825" hidden="1"/>
    <row r="13826" hidden="1"/>
    <row r="13827" hidden="1"/>
    <row r="13828" hidden="1"/>
    <row r="13829" hidden="1"/>
    <row r="13830" hidden="1"/>
    <row r="13831" hidden="1"/>
    <row r="13832" hidden="1"/>
    <row r="13833" hidden="1"/>
    <row r="13834" hidden="1"/>
    <row r="13835" hidden="1"/>
    <row r="13836" hidden="1"/>
    <row r="13837" hidden="1"/>
    <row r="13838" hidden="1"/>
    <row r="13839" hidden="1"/>
    <row r="13840" hidden="1"/>
    <row r="13841" hidden="1"/>
    <row r="13842" hidden="1"/>
    <row r="13843" hidden="1"/>
    <row r="13844" hidden="1"/>
    <row r="13845" hidden="1"/>
    <row r="13846" hidden="1"/>
    <row r="13847" hidden="1"/>
    <row r="13848" hidden="1"/>
    <row r="13849" hidden="1"/>
    <row r="13850" hidden="1"/>
    <row r="13851" hidden="1"/>
    <row r="13852" hidden="1"/>
    <row r="13853" hidden="1"/>
    <row r="13854" hidden="1"/>
    <row r="13855" hidden="1"/>
    <row r="13856" hidden="1"/>
    <row r="13857" hidden="1"/>
    <row r="13858" hidden="1"/>
    <row r="13859" hidden="1"/>
    <row r="13860" hidden="1"/>
    <row r="13861" hidden="1"/>
    <row r="13862" hidden="1"/>
    <row r="13863" hidden="1"/>
    <row r="13864" hidden="1"/>
    <row r="13865" hidden="1"/>
    <row r="13866" hidden="1"/>
    <row r="13867" hidden="1"/>
    <row r="13868" hidden="1"/>
    <row r="13869" hidden="1"/>
    <row r="13870" hidden="1"/>
    <row r="13871" hidden="1"/>
    <row r="13872" hidden="1"/>
    <row r="13873" hidden="1"/>
    <row r="13874" hidden="1"/>
    <row r="13875" hidden="1"/>
    <row r="13876" hidden="1"/>
    <row r="13877" hidden="1"/>
    <row r="13878" hidden="1"/>
    <row r="13879" hidden="1"/>
    <row r="13880" hidden="1"/>
    <row r="13881" hidden="1"/>
    <row r="13882" hidden="1"/>
    <row r="13883" hidden="1"/>
    <row r="13884" hidden="1"/>
    <row r="13885" hidden="1"/>
    <row r="13886" hidden="1"/>
    <row r="13887" hidden="1"/>
    <row r="13888" hidden="1"/>
    <row r="13889" hidden="1"/>
    <row r="13890" hidden="1"/>
    <row r="13891" hidden="1"/>
    <row r="13892" hidden="1"/>
    <row r="13893" hidden="1"/>
    <row r="13894" hidden="1"/>
    <row r="13895" hidden="1"/>
    <row r="13896" hidden="1"/>
    <row r="13897" hidden="1"/>
    <row r="13898" hidden="1"/>
    <row r="13899" hidden="1"/>
    <row r="13900" hidden="1"/>
    <row r="13901" hidden="1"/>
    <row r="13902" hidden="1"/>
    <row r="13903" hidden="1"/>
    <row r="13904" hidden="1"/>
    <row r="13905" hidden="1"/>
    <row r="13906" hidden="1"/>
    <row r="13907" hidden="1"/>
    <row r="13908" hidden="1"/>
    <row r="13909" hidden="1"/>
    <row r="13910" hidden="1"/>
    <row r="13911" hidden="1"/>
    <row r="13912" hidden="1"/>
    <row r="13913" hidden="1"/>
    <row r="13914" hidden="1"/>
    <row r="13915" hidden="1"/>
    <row r="13916" hidden="1"/>
    <row r="13917" hidden="1"/>
    <row r="13918" hidden="1"/>
    <row r="13919" hidden="1"/>
    <row r="13920" hidden="1"/>
    <row r="13921" hidden="1"/>
    <row r="13922" hidden="1"/>
    <row r="13923" hidden="1"/>
    <row r="13924" hidden="1"/>
    <row r="13925" hidden="1"/>
    <row r="13926" hidden="1"/>
    <row r="13927" hidden="1"/>
    <row r="13928" hidden="1"/>
    <row r="13929" hidden="1"/>
    <row r="13930" hidden="1"/>
    <row r="13931" hidden="1"/>
    <row r="13932" hidden="1"/>
    <row r="13933" hidden="1"/>
    <row r="13934" hidden="1"/>
    <row r="13935" hidden="1"/>
    <row r="13936" hidden="1"/>
    <row r="13937" hidden="1"/>
    <row r="13938" hidden="1"/>
    <row r="13939" hidden="1"/>
    <row r="13940" hidden="1"/>
    <row r="13941" hidden="1"/>
    <row r="13942" hidden="1"/>
    <row r="13943" hidden="1"/>
    <row r="13944" hidden="1"/>
    <row r="13945" hidden="1"/>
    <row r="13946" hidden="1"/>
    <row r="13947" hidden="1"/>
    <row r="13948" hidden="1"/>
    <row r="13949" hidden="1"/>
    <row r="13950" hidden="1"/>
    <row r="13951" hidden="1"/>
    <row r="13952" hidden="1"/>
    <row r="13953" hidden="1"/>
    <row r="13954" hidden="1"/>
    <row r="13955" hidden="1"/>
    <row r="13956" hidden="1"/>
    <row r="13957" hidden="1"/>
    <row r="13958" hidden="1"/>
    <row r="13959" hidden="1"/>
    <row r="13960" hidden="1"/>
    <row r="13961" hidden="1"/>
    <row r="13962" hidden="1"/>
    <row r="13963" hidden="1"/>
    <row r="13964" hidden="1"/>
    <row r="13965" hidden="1"/>
    <row r="13966" hidden="1"/>
    <row r="13967" hidden="1"/>
    <row r="13968" hidden="1"/>
    <row r="13969" hidden="1"/>
    <row r="13970" hidden="1"/>
    <row r="13971" hidden="1"/>
    <row r="13972" hidden="1"/>
    <row r="13973" hidden="1"/>
    <row r="13974" hidden="1"/>
    <row r="13975" hidden="1"/>
    <row r="13976" hidden="1"/>
    <row r="13977" hidden="1"/>
    <row r="13978" hidden="1"/>
    <row r="13979" hidden="1"/>
    <row r="13980" hidden="1"/>
    <row r="13981" hidden="1"/>
    <row r="13982" hidden="1"/>
    <row r="13983" hidden="1"/>
    <row r="13984" hidden="1"/>
    <row r="13985" hidden="1"/>
    <row r="13986" hidden="1"/>
    <row r="13987" hidden="1"/>
    <row r="13988" hidden="1"/>
    <row r="13989" hidden="1"/>
    <row r="13990" hidden="1"/>
    <row r="13991" hidden="1"/>
    <row r="13992" hidden="1"/>
    <row r="13993" hidden="1"/>
    <row r="13994" hidden="1"/>
    <row r="13995" hidden="1"/>
    <row r="13996" hidden="1"/>
    <row r="13997" hidden="1"/>
    <row r="13998" hidden="1"/>
    <row r="13999" hidden="1"/>
    <row r="14000" hidden="1"/>
    <row r="14001" hidden="1"/>
    <row r="14002" hidden="1"/>
    <row r="14003" hidden="1"/>
    <row r="14004" hidden="1"/>
    <row r="14005" hidden="1"/>
    <row r="14006" hidden="1"/>
    <row r="14007" hidden="1"/>
    <row r="14008" hidden="1"/>
    <row r="14009" hidden="1"/>
    <row r="14010" hidden="1"/>
    <row r="14011" hidden="1"/>
    <row r="14012" hidden="1"/>
    <row r="14013" hidden="1"/>
    <row r="14014" hidden="1"/>
    <row r="14015" hidden="1"/>
    <row r="14016" hidden="1"/>
    <row r="14017" hidden="1"/>
    <row r="14018" hidden="1"/>
    <row r="14019" hidden="1"/>
    <row r="14020" hidden="1"/>
    <row r="14021" hidden="1"/>
    <row r="14022" hidden="1"/>
    <row r="14023" hidden="1"/>
    <row r="14024" hidden="1"/>
    <row r="14025" hidden="1"/>
    <row r="14026" hidden="1"/>
    <row r="14027" hidden="1"/>
    <row r="14028" hidden="1"/>
    <row r="14029" hidden="1"/>
    <row r="14030" hidden="1"/>
    <row r="14031" hidden="1"/>
    <row r="14032" hidden="1"/>
    <row r="14033" hidden="1"/>
    <row r="14034" hidden="1"/>
    <row r="14035" hidden="1"/>
    <row r="14036" hidden="1"/>
    <row r="14037" hidden="1"/>
    <row r="14038" hidden="1"/>
    <row r="14039" hidden="1"/>
    <row r="14040" hidden="1"/>
    <row r="14041" hidden="1"/>
    <row r="14042" hidden="1"/>
    <row r="14043" hidden="1"/>
    <row r="14044" hidden="1"/>
    <row r="14045" hidden="1"/>
    <row r="14046" hidden="1"/>
    <row r="14047" hidden="1"/>
    <row r="14048" hidden="1"/>
    <row r="14049" hidden="1"/>
    <row r="14050" hidden="1"/>
    <row r="14051" hidden="1"/>
    <row r="14052" hidden="1"/>
    <row r="14053" hidden="1"/>
    <row r="14054" hidden="1"/>
    <row r="14055" hidden="1"/>
    <row r="14056" hidden="1"/>
    <row r="14057" hidden="1"/>
    <row r="14058" hidden="1"/>
    <row r="14059" hidden="1"/>
    <row r="14060" hidden="1"/>
    <row r="14061" hidden="1"/>
    <row r="14062" hidden="1"/>
    <row r="14063" hidden="1"/>
    <row r="14064" hidden="1"/>
    <row r="14065" hidden="1"/>
    <row r="14066" hidden="1"/>
    <row r="14067" hidden="1"/>
    <row r="14068" hidden="1"/>
    <row r="14069" hidden="1"/>
    <row r="14070" hidden="1"/>
    <row r="14071" hidden="1"/>
    <row r="14072" hidden="1"/>
    <row r="14073" hidden="1"/>
    <row r="14074" hidden="1"/>
    <row r="14075" hidden="1"/>
    <row r="14076" hidden="1"/>
    <row r="14077" hidden="1"/>
    <row r="14078" hidden="1"/>
    <row r="14079" hidden="1"/>
    <row r="14080" hidden="1"/>
    <row r="14081" hidden="1"/>
    <row r="14082" hidden="1"/>
    <row r="14083" hidden="1"/>
    <row r="14084" hidden="1"/>
    <row r="14085" hidden="1"/>
    <row r="14086" hidden="1"/>
    <row r="14087" hidden="1"/>
    <row r="14088" hidden="1"/>
    <row r="14089" hidden="1"/>
    <row r="14090" hidden="1"/>
    <row r="14091" hidden="1"/>
    <row r="14092" hidden="1"/>
    <row r="14093" hidden="1"/>
    <row r="14094" hidden="1"/>
    <row r="14095" hidden="1"/>
    <row r="14096" hidden="1"/>
    <row r="14097" hidden="1"/>
    <row r="14098" hidden="1"/>
    <row r="14099" hidden="1"/>
    <row r="14100" hidden="1"/>
    <row r="14101" hidden="1"/>
    <row r="14102" hidden="1"/>
    <row r="14103" hidden="1"/>
    <row r="14104" hidden="1"/>
    <row r="14105" hidden="1"/>
    <row r="14106" hidden="1"/>
    <row r="14107" hidden="1"/>
    <row r="14108" hidden="1"/>
    <row r="14109" hidden="1"/>
    <row r="14110" hidden="1"/>
    <row r="14111" hidden="1"/>
    <row r="14112" hidden="1"/>
    <row r="14113" hidden="1"/>
    <row r="14114" hidden="1"/>
    <row r="14115" hidden="1"/>
    <row r="14116" hidden="1"/>
    <row r="14117" hidden="1"/>
    <row r="14118" hidden="1"/>
    <row r="14119" hidden="1"/>
    <row r="14120" hidden="1"/>
    <row r="14121" hidden="1"/>
    <row r="14122" hidden="1"/>
    <row r="14123" hidden="1"/>
    <row r="14124" hidden="1"/>
    <row r="14125" hidden="1"/>
    <row r="14126" hidden="1"/>
    <row r="14127" hidden="1"/>
    <row r="14128" hidden="1"/>
    <row r="14129" hidden="1"/>
    <row r="14130" hidden="1"/>
    <row r="14131" hidden="1"/>
    <row r="14132" hidden="1"/>
    <row r="14133" hidden="1"/>
    <row r="14134" hidden="1"/>
    <row r="14135" hidden="1"/>
    <row r="14136" hidden="1"/>
    <row r="14137" hidden="1"/>
    <row r="14138" hidden="1"/>
    <row r="14139" hidden="1"/>
    <row r="14140" hidden="1"/>
    <row r="14141" hidden="1"/>
    <row r="14142" hidden="1"/>
    <row r="14143" hidden="1"/>
    <row r="14144" hidden="1"/>
    <row r="14145" hidden="1"/>
    <row r="14146" hidden="1"/>
    <row r="14147" hidden="1"/>
    <row r="14148" hidden="1"/>
    <row r="14149" hidden="1"/>
    <row r="14150" hidden="1"/>
    <row r="14151" hidden="1"/>
    <row r="14152" hidden="1"/>
    <row r="14153" hidden="1"/>
    <row r="14154" hidden="1"/>
    <row r="14155" hidden="1"/>
    <row r="14156" hidden="1"/>
    <row r="14157" hidden="1"/>
    <row r="14158" hidden="1"/>
    <row r="14159" hidden="1"/>
    <row r="14160" hidden="1"/>
    <row r="14161" hidden="1"/>
    <row r="14162" hidden="1"/>
    <row r="14163" hidden="1"/>
    <row r="14164" hidden="1"/>
    <row r="14165" hidden="1"/>
    <row r="14166" hidden="1"/>
    <row r="14167" hidden="1"/>
    <row r="14168" hidden="1"/>
    <row r="14169" hidden="1"/>
    <row r="14170" hidden="1"/>
    <row r="14171" hidden="1"/>
    <row r="14172" hidden="1"/>
    <row r="14173" hidden="1"/>
    <row r="14174" hidden="1"/>
    <row r="14175" hidden="1"/>
    <row r="14176" hidden="1"/>
    <row r="14177" hidden="1"/>
    <row r="14178" hidden="1"/>
    <row r="14179" hidden="1"/>
    <row r="14180" hidden="1"/>
    <row r="14181" hidden="1"/>
    <row r="14182" hidden="1"/>
    <row r="14183" hidden="1"/>
    <row r="14184" hidden="1"/>
    <row r="14185" hidden="1"/>
    <row r="14186" hidden="1"/>
    <row r="14187" hidden="1"/>
    <row r="14188" hidden="1"/>
    <row r="14189" hidden="1"/>
    <row r="14190" hidden="1"/>
    <row r="14191" hidden="1"/>
    <row r="14192" hidden="1"/>
    <row r="14193" hidden="1"/>
    <row r="14194" hidden="1"/>
    <row r="14195" hidden="1"/>
    <row r="14196" hidden="1"/>
    <row r="14197" hidden="1"/>
    <row r="14198" hidden="1"/>
    <row r="14199" hidden="1"/>
    <row r="14200" hidden="1"/>
    <row r="14201" hidden="1"/>
    <row r="14202" hidden="1"/>
    <row r="14203" hidden="1"/>
    <row r="14204" hidden="1"/>
    <row r="14205" hidden="1"/>
    <row r="14206" hidden="1"/>
    <row r="14207" hidden="1"/>
    <row r="14208" hidden="1"/>
    <row r="14209" hidden="1"/>
    <row r="14210" hidden="1"/>
    <row r="14211" hidden="1"/>
    <row r="14212" hidden="1"/>
    <row r="14213" hidden="1"/>
    <row r="14214" hidden="1"/>
    <row r="14215" hidden="1"/>
    <row r="14216" hidden="1"/>
    <row r="14217" hidden="1"/>
    <row r="14218" hidden="1"/>
    <row r="14219" hidden="1"/>
    <row r="14220" hidden="1"/>
    <row r="14221" hidden="1"/>
    <row r="14222" hidden="1"/>
    <row r="14223" hidden="1"/>
    <row r="14224" hidden="1"/>
    <row r="14225" hidden="1"/>
    <row r="14226" hidden="1"/>
    <row r="14227" hidden="1"/>
    <row r="14228" hidden="1"/>
    <row r="14229" hidden="1"/>
    <row r="14230" hidden="1"/>
    <row r="14231" hidden="1"/>
    <row r="14232" hidden="1"/>
    <row r="14233" hidden="1"/>
    <row r="14234" hidden="1"/>
    <row r="14235" hidden="1"/>
    <row r="14236" hidden="1"/>
    <row r="14237" hidden="1"/>
    <row r="14238" hidden="1"/>
    <row r="14239" hidden="1"/>
    <row r="14240" hidden="1"/>
    <row r="14241" hidden="1"/>
    <row r="14242" hidden="1"/>
    <row r="14243" hidden="1"/>
    <row r="14244" hidden="1"/>
    <row r="14245" hidden="1"/>
    <row r="14246" hidden="1"/>
    <row r="14247" hidden="1"/>
    <row r="14248" hidden="1"/>
    <row r="14249" hidden="1"/>
    <row r="14250" hidden="1"/>
    <row r="14251" hidden="1"/>
    <row r="14252" hidden="1"/>
    <row r="14253" hidden="1"/>
    <row r="14254" hidden="1"/>
    <row r="14255" hidden="1"/>
    <row r="14256" hidden="1"/>
    <row r="14257" hidden="1"/>
    <row r="14258" hidden="1"/>
    <row r="14259" hidden="1"/>
    <row r="14260" hidden="1"/>
    <row r="14261" hidden="1"/>
    <row r="14262" hidden="1"/>
    <row r="14263" hidden="1"/>
    <row r="14264" hidden="1"/>
    <row r="14265" hidden="1"/>
    <row r="14266" hidden="1"/>
    <row r="14267" hidden="1"/>
    <row r="14268" hidden="1"/>
    <row r="14269" hidden="1"/>
    <row r="14270" hidden="1"/>
    <row r="14271" hidden="1"/>
    <row r="14272" hidden="1"/>
    <row r="14273" hidden="1"/>
    <row r="14274" hidden="1"/>
    <row r="14275" hidden="1"/>
    <row r="14276" hidden="1"/>
    <row r="14277" hidden="1"/>
    <row r="14278" hidden="1"/>
    <row r="14279" hidden="1"/>
    <row r="14280" hidden="1"/>
    <row r="14281" hidden="1"/>
    <row r="14282" hidden="1"/>
    <row r="14283" hidden="1"/>
    <row r="14284" hidden="1"/>
    <row r="14285" hidden="1"/>
    <row r="14286" hidden="1"/>
    <row r="14287" hidden="1"/>
    <row r="14288" hidden="1"/>
    <row r="14289" hidden="1"/>
    <row r="14290" hidden="1"/>
    <row r="14291" hidden="1"/>
    <row r="14292" hidden="1"/>
    <row r="14293" hidden="1"/>
    <row r="14294" hidden="1"/>
    <row r="14295" hidden="1"/>
    <row r="14296" hidden="1"/>
    <row r="14297" hidden="1"/>
    <row r="14298" hidden="1"/>
    <row r="14299" hidden="1"/>
    <row r="14300" hidden="1"/>
    <row r="14301" hidden="1"/>
    <row r="14302" hidden="1"/>
    <row r="14303" hidden="1"/>
    <row r="14304" hidden="1"/>
    <row r="14305" hidden="1"/>
    <row r="14306" hidden="1"/>
    <row r="14307" hidden="1"/>
    <row r="14308" hidden="1"/>
    <row r="14309" hidden="1"/>
    <row r="14310" hidden="1"/>
    <row r="14311" hidden="1"/>
    <row r="14312" hidden="1"/>
    <row r="14313" hidden="1"/>
    <row r="14314" hidden="1"/>
    <row r="14315" hidden="1"/>
    <row r="14316" hidden="1"/>
    <row r="14317" hidden="1"/>
    <row r="14318" hidden="1"/>
    <row r="14319" hidden="1"/>
    <row r="14320" hidden="1"/>
    <row r="14321" hidden="1"/>
    <row r="14322" hidden="1"/>
    <row r="14323" hidden="1"/>
    <row r="14324" hidden="1"/>
    <row r="14325" hidden="1"/>
    <row r="14326" hidden="1"/>
    <row r="14327" hidden="1"/>
    <row r="14328" hidden="1"/>
    <row r="14329" hidden="1"/>
    <row r="14330" hidden="1"/>
    <row r="14331" hidden="1"/>
    <row r="14332" hidden="1"/>
    <row r="14333" hidden="1"/>
    <row r="14334" hidden="1"/>
    <row r="14335" hidden="1"/>
    <row r="14336" hidden="1"/>
    <row r="14337" hidden="1"/>
    <row r="14338" hidden="1"/>
    <row r="14339" hidden="1"/>
    <row r="14340" hidden="1"/>
    <row r="14341" hidden="1"/>
    <row r="14342" hidden="1"/>
    <row r="14343" hidden="1"/>
    <row r="14344" hidden="1"/>
    <row r="14345" hidden="1"/>
    <row r="14346" hidden="1"/>
    <row r="14347" hidden="1"/>
    <row r="14348" hidden="1"/>
    <row r="14349" hidden="1"/>
    <row r="14350" hidden="1"/>
    <row r="14351" hidden="1"/>
    <row r="14352" hidden="1"/>
    <row r="14353" hidden="1"/>
    <row r="14354" hidden="1"/>
    <row r="14355" hidden="1"/>
    <row r="14356" hidden="1"/>
    <row r="14357" hidden="1"/>
    <row r="14358" hidden="1"/>
    <row r="14359" hidden="1"/>
    <row r="14360" hidden="1"/>
    <row r="14361" hidden="1"/>
    <row r="14362" hidden="1"/>
    <row r="14363" hidden="1"/>
    <row r="14364" hidden="1"/>
    <row r="14365" hidden="1"/>
    <row r="14366" hidden="1"/>
    <row r="14367" hidden="1"/>
    <row r="14368" hidden="1"/>
    <row r="14369" hidden="1"/>
    <row r="14370" hidden="1"/>
    <row r="14371" hidden="1"/>
    <row r="14372" hidden="1"/>
    <row r="14373" hidden="1"/>
    <row r="14374" hidden="1"/>
    <row r="14375" hidden="1"/>
    <row r="14376" hidden="1"/>
    <row r="14377" hidden="1"/>
    <row r="14378" hidden="1"/>
    <row r="14379" hidden="1"/>
    <row r="14380" hidden="1"/>
    <row r="14381" hidden="1"/>
    <row r="14382" hidden="1"/>
    <row r="14383" hidden="1"/>
    <row r="14384" hidden="1"/>
    <row r="14385" hidden="1"/>
    <row r="14386" hidden="1"/>
    <row r="14387" hidden="1"/>
    <row r="14388" hidden="1"/>
    <row r="14389" hidden="1"/>
    <row r="14390" hidden="1"/>
    <row r="14391" hidden="1"/>
    <row r="14392" hidden="1"/>
    <row r="14393" hidden="1"/>
    <row r="14394" hidden="1"/>
    <row r="14395" hidden="1"/>
    <row r="14396" hidden="1"/>
    <row r="14397" hidden="1"/>
    <row r="14398" hidden="1"/>
    <row r="14399" hidden="1"/>
    <row r="14400" hidden="1"/>
    <row r="14401" hidden="1"/>
    <row r="14402" hidden="1"/>
    <row r="14403" hidden="1"/>
    <row r="14404" hidden="1"/>
    <row r="14405" hidden="1"/>
    <row r="14406" hidden="1"/>
    <row r="14407" hidden="1"/>
    <row r="14408" hidden="1"/>
    <row r="14409" hidden="1"/>
    <row r="14410" hidden="1"/>
    <row r="14411" hidden="1"/>
    <row r="14412" hidden="1"/>
    <row r="14413" hidden="1"/>
    <row r="14414" hidden="1"/>
    <row r="14415" hidden="1"/>
    <row r="14416" hidden="1"/>
    <row r="14417" hidden="1"/>
    <row r="14418" hidden="1"/>
    <row r="14419" hidden="1"/>
    <row r="14420" hidden="1"/>
    <row r="14421" hidden="1"/>
    <row r="14422" hidden="1"/>
    <row r="14423" hidden="1"/>
    <row r="14424" hidden="1"/>
    <row r="14425" hidden="1"/>
    <row r="14426" hidden="1"/>
    <row r="14427" hidden="1"/>
    <row r="14428" hidden="1"/>
    <row r="14429" hidden="1"/>
    <row r="14430" hidden="1"/>
    <row r="14431" hidden="1"/>
    <row r="14432" hidden="1"/>
    <row r="14433" hidden="1"/>
    <row r="14434" hidden="1"/>
    <row r="14435" hidden="1"/>
    <row r="14436" hidden="1"/>
    <row r="14437" hidden="1"/>
    <row r="14438" hidden="1"/>
    <row r="14439" hidden="1"/>
    <row r="14440" hidden="1"/>
    <row r="14441" hidden="1"/>
    <row r="14442" hidden="1"/>
    <row r="14443" hidden="1"/>
    <row r="14444" hidden="1"/>
    <row r="14445" hidden="1"/>
    <row r="14446" hidden="1"/>
    <row r="14447" hidden="1"/>
    <row r="14448" hidden="1"/>
    <row r="14449" hidden="1"/>
    <row r="14450" hidden="1"/>
    <row r="14451" hidden="1"/>
    <row r="14452" hidden="1"/>
    <row r="14453" hidden="1"/>
    <row r="14454" hidden="1"/>
    <row r="14455" hidden="1"/>
    <row r="14456" hidden="1"/>
    <row r="14457" hidden="1"/>
    <row r="14458" hidden="1"/>
    <row r="14459" hidden="1"/>
    <row r="14460" hidden="1"/>
    <row r="14461" hidden="1"/>
    <row r="14462" hidden="1"/>
    <row r="14463" hidden="1"/>
    <row r="14464" hidden="1"/>
    <row r="14465" hidden="1"/>
    <row r="14466" hidden="1"/>
    <row r="14467" hidden="1"/>
    <row r="14468" hidden="1"/>
    <row r="14469" hidden="1"/>
    <row r="14470" hidden="1"/>
    <row r="14471" hidden="1"/>
    <row r="14472" hidden="1"/>
    <row r="14473" hidden="1"/>
    <row r="14474" hidden="1"/>
    <row r="14475" hidden="1"/>
    <row r="14476" hidden="1"/>
    <row r="14477" hidden="1"/>
    <row r="14478" hidden="1"/>
    <row r="14479" hidden="1"/>
    <row r="14480" hidden="1"/>
    <row r="14481" hidden="1"/>
    <row r="14482" hidden="1"/>
    <row r="14483" hidden="1"/>
    <row r="14484" hidden="1"/>
    <row r="14485" hidden="1"/>
    <row r="14486" hidden="1"/>
    <row r="14487" hidden="1"/>
    <row r="14488" hidden="1"/>
    <row r="14489" hidden="1"/>
    <row r="14490" hidden="1"/>
    <row r="14491" hidden="1"/>
    <row r="14492" hidden="1"/>
    <row r="14493" hidden="1"/>
    <row r="14494" hidden="1"/>
    <row r="14495" hidden="1"/>
    <row r="14496" hidden="1"/>
    <row r="14497" hidden="1"/>
    <row r="14498" hidden="1"/>
    <row r="14499" hidden="1"/>
    <row r="14500" hidden="1"/>
    <row r="14501" hidden="1"/>
    <row r="14502" hidden="1"/>
    <row r="14503" hidden="1"/>
    <row r="14504" hidden="1"/>
    <row r="14505" hidden="1"/>
    <row r="14506" hidden="1"/>
    <row r="14507" hidden="1"/>
    <row r="14508" hidden="1"/>
    <row r="14509" hidden="1"/>
    <row r="14510" hidden="1"/>
    <row r="14511" hidden="1"/>
    <row r="14512" hidden="1"/>
    <row r="14513" hidden="1"/>
    <row r="14514" hidden="1"/>
    <row r="14515" hidden="1"/>
    <row r="14516" hidden="1"/>
    <row r="14517" hidden="1"/>
    <row r="14518" hidden="1"/>
    <row r="14519" hidden="1"/>
    <row r="14520" hidden="1"/>
    <row r="14521" hidden="1"/>
    <row r="14522" hidden="1"/>
    <row r="14523" hidden="1"/>
    <row r="14524" hidden="1"/>
    <row r="14525" hidden="1"/>
    <row r="14526" hidden="1"/>
    <row r="14527" hidden="1"/>
    <row r="14528" hidden="1"/>
    <row r="14529" hidden="1"/>
    <row r="14530" hidden="1"/>
    <row r="14531" hidden="1"/>
    <row r="14532" hidden="1"/>
    <row r="14533" hidden="1"/>
    <row r="14534" hidden="1"/>
    <row r="14535" hidden="1"/>
    <row r="14536" hidden="1"/>
    <row r="14537" hidden="1"/>
    <row r="14538" hidden="1"/>
    <row r="14539" hidden="1"/>
    <row r="14540" hidden="1"/>
    <row r="14541" hidden="1"/>
    <row r="14542" hidden="1"/>
    <row r="14543" hidden="1"/>
    <row r="14544" hidden="1"/>
    <row r="14545" hidden="1"/>
    <row r="14546" hidden="1"/>
    <row r="14547" hidden="1"/>
    <row r="14548" hidden="1"/>
    <row r="14549" hidden="1"/>
    <row r="14550" hidden="1"/>
    <row r="14551" hidden="1"/>
    <row r="14552" hidden="1"/>
    <row r="14553" hidden="1"/>
    <row r="14554" hidden="1"/>
    <row r="14555" hidden="1"/>
    <row r="14556" hidden="1"/>
    <row r="14557" hidden="1"/>
    <row r="14558" hidden="1"/>
    <row r="14559" hidden="1"/>
    <row r="14560" hidden="1"/>
    <row r="14561" hidden="1"/>
    <row r="14562" hidden="1"/>
    <row r="14563" hidden="1"/>
    <row r="14564" hidden="1"/>
    <row r="14565" hidden="1"/>
    <row r="14566" hidden="1"/>
    <row r="14567" hidden="1"/>
    <row r="14568" hidden="1"/>
    <row r="14569" hidden="1"/>
    <row r="14570" hidden="1"/>
    <row r="14571" hidden="1"/>
    <row r="14572" hidden="1"/>
    <row r="14573" hidden="1"/>
    <row r="14574" hidden="1"/>
    <row r="14575" hidden="1"/>
    <row r="14576" hidden="1"/>
    <row r="14577" hidden="1"/>
    <row r="14578" hidden="1"/>
    <row r="14579" hidden="1"/>
    <row r="14580" hidden="1"/>
    <row r="14581" hidden="1"/>
    <row r="14582" hidden="1"/>
    <row r="14583" hidden="1"/>
    <row r="14584" hidden="1"/>
    <row r="14585" hidden="1"/>
    <row r="14586" hidden="1"/>
    <row r="14587" hidden="1"/>
    <row r="14588" hidden="1"/>
    <row r="14589" hidden="1"/>
    <row r="14590" hidden="1"/>
    <row r="14591" hidden="1"/>
    <row r="14592" hidden="1"/>
    <row r="14593" hidden="1"/>
    <row r="14594" hidden="1"/>
    <row r="14595" hidden="1"/>
    <row r="14596" hidden="1"/>
    <row r="14597" hidden="1"/>
    <row r="14598" hidden="1"/>
    <row r="14599" hidden="1"/>
    <row r="14600" hidden="1"/>
    <row r="14601" hidden="1"/>
    <row r="14602" hidden="1"/>
    <row r="14603" hidden="1"/>
    <row r="14604" hidden="1"/>
    <row r="14605" hidden="1"/>
    <row r="14606" hidden="1"/>
    <row r="14607" hidden="1"/>
    <row r="14608" hidden="1"/>
    <row r="14609" hidden="1"/>
    <row r="14610" hidden="1"/>
    <row r="14611" hidden="1"/>
    <row r="14612" hidden="1"/>
    <row r="14613" hidden="1"/>
    <row r="14614" hidden="1"/>
    <row r="14615" hidden="1"/>
    <row r="14616" hidden="1"/>
    <row r="14617" hidden="1"/>
    <row r="14618" hidden="1"/>
    <row r="14619" hidden="1"/>
    <row r="14620" hidden="1"/>
    <row r="14621" hidden="1"/>
    <row r="14622" hidden="1"/>
    <row r="14623" hidden="1"/>
    <row r="14624" hidden="1"/>
    <row r="14625" hidden="1"/>
    <row r="14626" hidden="1"/>
    <row r="14627" hidden="1"/>
    <row r="14628" hidden="1"/>
    <row r="14629" hidden="1"/>
    <row r="14630" hidden="1"/>
    <row r="14631" hidden="1"/>
    <row r="14632" hidden="1"/>
    <row r="14633" hidden="1"/>
    <row r="14634" hidden="1"/>
    <row r="14635" hidden="1"/>
    <row r="14636" hidden="1"/>
    <row r="14637" hidden="1"/>
    <row r="14638" hidden="1"/>
    <row r="14639" hidden="1"/>
    <row r="14640" hidden="1"/>
    <row r="14641" hidden="1"/>
    <row r="14642" hidden="1"/>
    <row r="14643" hidden="1"/>
    <row r="14644" hidden="1"/>
    <row r="14645" hidden="1"/>
    <row r="14646" hidden="1"/>
    <row r="14647" hidden="1"/>
    <row r="14648" hidden="1"/>
    <row r="14649" hidden="1"/>
    <row r="14650" hidden="1"/>
    <row r="14651" hidden="1"/>
    <row r="14652" hidden="1"/>
    <row r="14653" hidden="1"/>
    <row r="14654" hidden="1"/>
    <row r="14655" hidden="1"/>
    <row r="14656" hidden="1"/>
    <row r="14657" hidden="1"/>
    <row r="14658" hidden="1"/>
    <row r="14659" hidden="1"/>
    <row r="14660" hidden="1"/>
    <row r="14661" hidden="1"/>
    <row r="14662" hidden="1"/>
    <row r="14663" hidden="1"/>
    <row r="14664" hidden="1"/>
    <row r="14665" hidden="1"/>
    <row r="14666" hidden="1"/>
    <row r="14667" hidden="1"/>
    <row r="14668" hidden="1"/>
    <row r="14669" hidden="1"/>
    <row r="14670" hidden="1"/>
    <row r="14671" hidden="1"/>
    <row r="14672" hidden="1"/>
    <row r="14673" hidden="1"/>
    <row r="14674" hidden="1"/>
    <row r="14675" hidden="1"/>
    <row r="14676" hidden="1"/>
    <row r="14677" hidden="1"/>
    <row r="14678" hidden="1"/>
    <row r="14679" hidden="1"/>
    <row r="14680" hidden="1"/>
    <row r="14681" hidden="1"/>
    <row r="14682" hidden="1"/>
    <row r="14683" hidden="1"/>
    <row r="14684" hidden="1"/>
    <row r="14685" hidden="1"/>
    <row r="14686" hidden="1"/>
    <row r="14687" hidden="1"/>
    <row r="14688" hidden="1"/>
    <row r="14689" hidden="1"/>
    <row r="14690" hidden="1"/>
    <row r="14691" hidden="1"/>
    <row r="14692" hidden="1"/>
    <row r="14693" hidden="1"/>
    <row r="14694" hidden="1"/>
    <row r="14695" hidden="1"/>
    <row r="14696" hidden="1"/>
    <row r="14697" hidden="1"/>
    <row r="14698" hidden="1"/>
    <row r="14699" hidden="1"/>
    <row r="14700" hidden="1"/>
    <row r="14701" hidden="1"/>
    <row r="14702" hidden="1"/>
    <row r="14703" hidden="1"/>
    <row r="14704" hidden="1"/>
    <row r="14705" hidden="1"/>
    <row r="14706" hidden="1"/>
    <row r="14707" hidden="1"/>
    <row r="14708" hidden="1"/>
    <row r="14709" hidden="1"/>
    <row r="14710" hidden="1"/>
    <row r="14711" hidden="1"/>
    <row r="14712" hidden="1"/>
    <row r="14713" hidden="1"/>
    <row r="14714" hidden="1"/>
    <row r="14715" hidden="1"/>
    <row r="14716" hidden="1"/>
    <row r="14717" hidden="1"/>
    <row r="14718" hidden="1"/>
    <row r="14719" hidden="1"/>
    <row r="14720" hidden="1"/>
    <row r="14721" hidden="1"/>
    <row r="14722" hidden="1"/>
    <row r="14723" hidden="1"/>
    <row r="14724" hidden="1"/>
    <row r="14725" hidden="1"/>
    <row r="14726" hidden="1"/>
    <row r="14727" hidden="1"/>
    <row r="14728" hidden="1"/>
    <row r="14729" hidden="1"/>
    <row r="14730" hidden="1"/>
    <row r="14731" hidden="1"/>
    <row r="14732" hidden="1"/>
    <row r="14733" hidden="1"/>
    <row r="14734" hidden="1"/>
    <row r="14735" hidden="1"/>
    <row r="14736" hidden="1"/>
    <row r="14737" hidden="1"/>
    <row r="14738" hidden="1"/>
    <row r="14739" hidden="1"/>
    <row r="14740" hidden="1"/>
    <row r="14741" hidden="1"/>
    <row r="14742" hidden="1"/>
    <row r="14743" hidden="1"/>
    <row r="14744" hidden="1"/>
    <row r="14745" hidden="1"/>
    <row r="14746" hidden="1"/>
    <row r="14747" hidden="1"/>
    <row r="14748" hidden="1"/>
    <row r="14749" hidden="1"/>
    <row r="14750" hidden="1"/>
    <row r="14751" hidden="1"/>
    <row r="14752" hidden="1"/>
    <row r="14753" hidden="1"/>
    <row r="14754" hidden="1"/>
    <row r="14755" hidden="1"/>
    <row r="14756" hidden="1"/>
    <row r="14757" hidden="1"/>
    <row r="14758" hidden="1"/>
    <row r="14759" hidden="1"/>
    <row r="14760" hidden="1"/>
    <row r="14761" hidden="1"/>
    <row r="14762" hidden="1"/>
    <row r="14763" hidden="1"/>
    <row r="14764" hidden="1"/>
    <row r="14765" hidden="1"/>
    <row r="14766" hidden="1"/>
    <row r="14767" hidden="1"/>
    <row r="14768" hidden="1"/>
    <row r="14769" hidden="1"/>
    <row r="14770" hidden="1"/>
    <row r="14771" hidden="1"/>
    <row r="14772" hidden="1"/>
    <row r="14773" hidden="1"/>
    <row r="14774" hidden="1"/>
    <row r="14775" hidden="1"/>
    <row r="14776" hidden="1"/>
    <row r="14777" hidden="1"/>
    <row r="14778" hidden="1"/>
    <row r="14779" hidden="1"/>
    <row r="14780" hidden="1"/>
    <row r="14781" hidden="1"/>
    <row r="14782" hidden="1"/>
    <row r="14783" hidden="1"/>
    <row r="14784" hidden="1"/>
    <row r="14785" hidden="1"/>
    <row r="14786" hidden="1"/>
    <row r="14787" hidden="1"/>
    <row r="14788" hidden="1"/>
    <row r="14789" hidden="1"/>
    <row r="14790" hidden="1"/>
    <row r="14791" hidden="1"/>
    <row r="14792" hidden="1"/>
    <row r="14793" hidden="1"/>
    <row r="14794" hidden="1"/>
    <row r="14795" hidden="1"/>
    <row r="14796" hidden="1"/>
    <row r="14797" hidden="1"/>
    <row r="14798" hidden="1"/>
    <row r="14799" hidden="1"/>
    <row r="14800" hidden="1"/>
    <row r="14801" hidden="1"/>
    <row r="14802" hidden="1"/>
    <row r="14803" hidden="1"/>
    <row r="14804" hidden="1"/>
    <row r="14805" hidden="1"/>
    <row r="14806" hidden="1"/>
    <row r="14807" hidden="1"/>
    <row r="14808" hidden="1"/>
    <row r="14809" hidden="1"/>
    <row r="14810" hidden="1"/>
    <row r="14811" hidden="1"/>
    <row r="14812" hidden="1"/>
    <row r="14813" hidden="1"/>
    <row r="14814" hidden="1"/>
    <row r="14815" hidden="1"/>
    <row r="14816" hidden="1"/>
    <row r="14817" hidden="1"/>
    <row r="14818" hidden="1"/>
    <row r="14819" hidden="1"/>
    <row r="14820" hidden="1"/>
    <row r="14821" hidden="1"/>
    <row r="14822" hidden="1"/>
    <row r="14823" hidden="1"/>
    <row r="14824" hidden="1"/>
    <row r="14825" hidden="1"/>
    <row r="14826" hidden="1"/>
    <row r="14827" hidden="1"/>
    <row r="14828" hidden="1"/>
    <row r="14829" hidden="1"/>
    <row r="14830" hidden="1"/>
    <row r="14831" hidden="1"/>
    <row r="14832" hidden="1"/>
    <row r="14833" hidden="1"/>
    <row r="14834" hidden="1"/>
    <row r="14835" hidden="1"/>
    <row r="14836" hidden="1"/>
    <row r="14837" hidden="1"/>
    <row r="14838" hidden="1"/>
    <row r="14839" hidden="1"/>
    <row r="14840" hidden="1"/>
    <row r="14841" hidden="1"/>
    <row r="14842" hidden="1"/>
    <row r="14843" hidden="1"/>
    <row r="14844" hidden="1"/>
    <row r="14845" hidden="1"/>
    <row r="14846" hidden="1"/>
    <row r="14847" hidden="1"/>
    <row r="14848" hidden="1"/>
    <row r="14849" hidden="1"/>
    <row r="14850" hidden="1"/>
    <row r="14851" hidden="1"/>
    <row r="14852" hidden="1"/>
    <row r="14853" hidden="1"/>
    <row r="14854" hidden="1"/>
    <row r="14855" hidden="1"/>
    <row r="14856" hidden="1"/>
    <row r="14857" hidden="1"/>
    <row r="14858" hidden="1"/>
    <row r="14859" hidden="1"/>
    <row r="14860" hidden="1"/>
    <row r="14861" hidden="1"/>
    <row r="14862" hidden="1"/>
    <row r="14863" hidden="1"/>
    <row r="14864" hidden="1"/>
    <row r="14865" hidden="1"/>
    <row r="14866" hidden="1"/>
    <row r="14867" hidden="1"/>
    <row r="14868" hidden="1"/>
    <row r="14869" hidden="1"/>
    <row r="14870" hidden="1"/>
    <row r="14871" hidden="1"/>
    <row r="14872" hidden="1"/>
    <row r="14873" hidden="1"/>
    <row r="14874" hidden="1"/>
    <row r="14875" hidden="1"/>
    <row r="14876" hidden="1"/>
    <row r="14877" hidden="1"/>
    <row r="14878" hidden="1"/>
    <row r="14879" hidden="1"/>
    <row r="14880" hidden="1"/>
    <row r="14881" hidden="1"/>
    <row r="14882" hidden="1"/>
    <row r="14883" hidden="1"/>
    <row r="14884" hidden="1"/>
    <row r="14885" hidden="1"/>
    <row r="14886" hidden="1"/>
    <row r="14887" hidden="1"/>
    <row r="14888" hidden="1"/>
    <row r="14889" hidden="1"/>
    <row r="14890" hidden="1"/>
    <row r="14891" hidden="1"/>
    <row r="14892" hidden="1"/>
    <row r="14893" hidden="1"/>
    <row r="14894" hidden="1"/>
    <row r="14895" hidden="1"/>
    <row r="14896" hidden="1"/>
    <row r="14897" hidden="1"/>
    <row r="14898" hidden="1"/>
    <row r="14899" hidden="1"/>
    <row r="14900" hidden="1"/>
    <row r="14901" hidden="1"/>
    <row r="14902" hidden="1"/>
    <row r="14903" hidden="1"/>
    <row r="14904" hidden="1"/>
    <row r="14905" hidden="1"/>
    <row r="14906" hidden="1"/>
    <row r="14907" hidden="1"/>
    <row r="14908" hidden="1"/>
    <row r="14909" hidden="1"/>
    <row r="14910" hidden="1"/>
    <row r="14911" hidden="1"/>
    <row r="14912" hidden="1"/>
    <row r="14913" hidden="1"/>
    <row r="14914" hidden="1"/>
    <row r="14915" hidden="1"/>
    <row r="14916" hidden="1"/>
    <row r="14917" hidden="1"/>
    <row r="14918" hidden="1"/>
    <row r="14919" hidden="1"/>
    <row r="14920" hidden="1"/>
    <row r="14921" hidden="1"/>
    <row r="14922" hidden="1"/>
    <row r="14923" hidden="1"/>
    <row r="14924" hidden="1"/>
    <row r="14925" hidden="1"/>
    <row r="14926" hidden="1"/>
    <row r="14927" hidden="1"/>
    <row r="14928" hidden="1"/>
    <row r="14929" hidden="1"/>
    <row r="14930" hidden="1"/>
    <row r="14931" hidden="1"/>
    <row r="14932" hidden="1"/>
    <row r="14933" hidden="1"/>
    <row r="14934" hidden="1"/>
    <row r="14935" hidden="1"/>
    <row r="14936" hidden="1"/>
    <row r="14937" hidden="1"/>
    <row r="14938" hidden="1"/>
    <row r="14939" hidden="1"/>
    <row r="14940" hidden="1"/>
    <row r="14941" hidden="1"/>
    <row r="14942" hidden="1"/>
    <row r="14943" hidden="1"/>
    <row r="14944" hidden="1"/>
    <row r="14945" hidden="1"/>
    <row r="14946" hidden="1"/>
    <row r="14947" hidden="1"/>
    <row r="14948" hidden="1"/>
    <row r="14949" hidden="1"/>
    <row r="14950" hidden="1"/>
    <row r="14951" hidden="1"/>
    <row r="14952" hidden="1"/>
    <row r="14953" hidden="1"/>
    <row r="14954" hidden="1"/>
    <row r="14955" hidden="1"/>
    <row r="14956" hidden="1"/>
    <row r="14957" hidden="1"/>
    <row r="14958" hidden="1"/>
    <row r="14959" hidden="1"/>
    <row r="14960" hidden="1"/>
    <row r="14961" hidden="1"/>
    <row r="14962" hidden="1"/>
    <row r="14963" hidden="1"/>
    <row r="14964" hidden="1"/>
    <row r="14965" hidden="1"/>
    <row r="14966" hidden="1"/>
    <row r="14967" hidden="1"/>
    <row r="14968" hidden="1"/>
    <row r="14969" hidden="1"/>
    <row r="14970" hidden="1"/>
    <row r="14971" hidden="1"/>
    <row r="14972" hidden="1"/>
    <row r="14973" hidden="1"/>
    <row r="14974" hidden="1"/>
    <row r="14975" hidden="1"/>
    <row r="14976" hidden="1"/>
    <row r="14977" hidden="1"/>
    <row r="14978" hidden="1"/>
    <row r="14979" hidden="1"/>
    <row r="14980" hidden="1"/>
    <row r="14981" hidden="1"/>
    <row r="14982" hidden="1"/>
    <row r="14983" hidden="1"/>
    <row r="14984" hidden="1"/>
    <row r="14985" hidden="1"/>
    <row r="14986" hidden="1"/>
    <row r="14987" hidden="1"/>
    <row r="14988" hidden="1"/>
    <row r="14989" hidden="1"/>
    <row r="14990" hidden="1"/>
    <row r="14991" hidden="1"/>
    <row r="14992" hidden="1"/>
    <row r="14993" hidden="1"/>
    <row r="14994" hidden="1"/>
    <row r="14995" hidden="1"/>
    <row r="14996" hidden="1"/>
    <row r="14997" hidden="1"/>
    <row r="14998" hidden="1"/>
    <row r="14999" hidden="1"/>
    <row r="15000" hidden="1"/>
    <row r="15001" hidden="1"/>
    <row r="15002" hidden="1"/>
    <row r="15003" hidden="1"/>
    <row r="15004" hidden="1"/>
    <row r="15005" hidden="1"/>
    <row r="15006" hidden="1"/>
    <row r="15007" hidden="1"/>
    <row r="15008" hidden="1"/>
    <row r="15009" hidden="1"/>
    <row r="15010" hidden="1"/>
    <row r="15011" hidden="1"/>
    <row r="15012" hidden="1"/>
    <row r="15013" hidden="1"/>
    <row r="15014" hidden="1"/>
    <row r="15015" hidden="1"/>
    <row r="15016" hidden="1"/>
    <row r="15017" hidden="1"/>
    <row r="15018" hidden="1"/>
    <row r="15019" hidden="1"/>
    <row r="15020" hidden="1"/>
    <row r="15021" hidden="1"/>
    <row r="15022" hidden="1"/>
    <row r="15023" hidden="1"/>
    <row r="15024" hidden="1"/>
    <row r="15025" hidden="1"/>
    <row r="15026" hidden="1"/>
    <row r="15027" hidden="1"/>
    <row r="15028" hidden="1"/>
    <row r="15029" hidden="1"/>
    <row r="15030" hidden="1"/>
    <row r="15031" hidden="1"/>
    <row r="15032" hidden="1"/>
    <row r="15033" hidden="1"/>
    <row r="15034" hidden="1"/>
    <row r="15035" hidden="1"/>
    <row r="15036" hidden="1"/>
    <row r="15037" hidden="1"/>
    <row r="15038" hidden="1"/>
    <row r="15039" hidden="1"/>
    <row r="15040" hidden="1"/>
    <row r="15041" hidden="1"/>
    <row r="15042" hidden="1"/>
    <row r="15043" hidden="1"/>
    <row r="15044" hidden="1"/>
    <row r="15045" hidden="1"/>
    <row r="15046" hidden="1"/>
    <row r="15047" hidden="1"/>
    <row r="15048" hidden="1"/>
    <row r="15049" hidden="1"/>
    <row r="15050" hidden="1"/>
    <row r="15051" hidden="1"/>
    <row r="15052" hidden="1"/>
    <row r="15053" hidden="1"/>
    <row r="15054" hidden="1"/>
    <row r="15055" hidden="1"/>
    <row r="15056" hidden="1"/>
    <row r="15057" hidden="1"/>
    <row r="15058" hidden="1"/>
    <row r="15059" hidden="1"/>
    <row r="15060" hidden="1"/>
    <row r="15061" hidden="1"/>
    <row r="15062" hidden="1"/>
    <row r="15063" hidden="1"/>
    <row r="15064" hidden="1"/>
    <row r="15065" hidden="1"/>
    <row r="15066" hidden="1"/>
    <row r="15067" hidden="1"/>
    <row r="15068" hidden="1"/>
    <row r="15069" hidden="1"/>
    <row r="15070" hidden="1"/>
    <row r="15071" hidden="1"/>
    <row r="15072" hidden="1"/>
    <row r="15073" hidden="1"/>
    <row r="15074" hidden="1"/>
    <row r="15075" hidden="1"/>
    <row r="15076" hidden="1"/>
    <row r="15077" hidden="1"/>
    <row r="15078" hidden="1"/>
    <row r="15079" hidden="1"/>
    <row r="15080" hidden="1"/>
    <row r="15081" hidden="1"/>
    <row r="15082" hidden="1"/>
    <row r="15083" hidden="1"/>
    <row r="15084" hidden="1"/>
    <row r="15085" hidden="1"/>
    <row r="15086" hidden="1"/>
    <row r="15087" hidden="1"/>
    <row r="15088" hidden="1"/>
    <row r="15089" hidden="1"/>
    <row r="15090" hidden="1"/>
    <row r="15091" hidden="1"/>
    <row r="15092" hidden="1"/>
    <row r="15093" hidden="1"/>
    <row r="15094" hidden="1"/>
    <row r="15095" hidden="1"/>
    <row r="15096" hidden="1"/>
    <row r="15097" hidden="1"/>
    <row r="15098" hidden="1"/>
    <row r="15099" hidden="1"/>
    <row r="15100" hidden="1"/>
    <row r="15101" hidden="1"/>
    <row r="15102" hidden="1"/>
    <row r="15103" hidden="1"/>
    <row r="15104" hidden="1"/>
    <row r="15105" hidden="1"/>
    <row r="15106" hidden="1"/>
    <row r="15107" hidden="1"/>
    <row r="15108" hidden="1"/>
    <row r="15109" hidden="1"/>
    <row r="15110" hidden="1"/>
    <row r="15111" hidden="1"/>
    <row r="15112" hidden="1"/>
    <row r="15113" hidden="1"/>
    <row r="15114" hidden="1"/>
    <row r="15115" hidden="1"/>
    <row r="15116" hidden="1"/>
    <row r="15117" hidden="1"/>
    <row r="15118" hidden="1"/>
    <row r="15119" hidden="1"/>
    <row r="15120" hidden="1"/>
    <row r="15121" hidden="1"/>
    <row r="15122" hidden="1"/>
    <row r="15123" hidden="1"/>
    <row r="15124" hidden="1"/>
    <row r="15125" hidden="1"/>
    <row r="15126" hidden="1"/>
    <row r="15127" hidden="1"/>
    <row r="15128" hidden="1"/>
    <row r="15129" hidden="1"/>
    <row r="15130" hidden="1"/>
    <row r="15131" hidden="1"/>
    <row r="15132" hidden="1"/>
    <row r="15133" hidden="1"/>
    <row r="15134" hidden="1"/>
    <row r="15135" hidden="1"/>
    <row r="15136" hidden="1"/>
    <row r="15137" hidden="1"/>
    <row r="15138" hidden="1"/>
    <row r="15139" hidden="1"/>
    <row r="15140" hidden="1"/>
    <row r="15141" hidden="1"/>
    <row r="15142" hidden="1"/>
    <row r="15143" hidden="1"/>
    <row r="15144" hidden="1"/>
    <row r="15145" hidden="1"/>
    <row r="15146" hidden="1"/>
    <row r="15147" hidden="1"/>
    <row r="15148" hidden="1"/>
    <row r="15149" hidden="1"/>
    <row r="15150" hidden="1"/>
    <row r="15151" hidden="1"/>
    <row r="15152" hidden="1"/>
    <row r="15153" hidden="1"/>
    <row r="15154" hidden="1"/>
    <row r="15155" hidden="1"/>
    <row r="15156" hidden="1"/>
    <row r="15157" hidden="1"/>
    <row r="15158" hidden="1"/>
    <row r="15159" hidden="1"/>
    <row r="15160" hidden="1"/>
    <row r="15161" hidden="1"/>
    <row r="15162" hidden="1"/>
    <row r="15163" hidden="1"/>
    <row r="15164" hidden="1"/>
    <row r="15165" hidden="1"/>
    <row r="15166" hidden="1"/>
    <row r="15167" hidden="1"/>
    <row r="15168" hidden="1"/>
    <row r="15169" hidden="1"/>
    <row r="15170" hidden="1"/>
    <row r="15171" hidden="1"/>
    <row r="15172" hidden="1"/>
    <row r="15173" hidden="1"/>
    <row r="15174" hidden="1"/>
    <row r="15175" hidden="1"/>
    <row r="15176" hidden="1"/>
    <row r="15177" hidden="1"/>
    <row r="15178" hidden="1"/>
    <row r="15179" hidden="1"/>
    <row r="15180" hidden="1"/>
    <row r="15181" hidden="1"/>
    <row r="15182" hidden="1"/>
    <row r="15183" hidden="1"/>
    <row r="15184" hidden="1"/>
    <row r="15185" hidden="1"/>
    <row r="15186" hidden="1"/>
    <row r="15187" hidden="1"/>
    <row r="15188" hidden="1"/>
    <row r="15189" hidden="1"/>
    <row r="15190" hidden="1"/>
    <row r="15191" hidden="1"/>
    <row r="15192" hidden="1"/>
    <row r="15193" hidden="1"/>
    <row r="15194" hidden="1"/>
    <row r="15195" hidden="1"/>
    <row r="15196" hidden="1"/>
    <row r="15197" hidden="1"/>
    <row r="15198" hidden="1"/>
    <row r="15199" hidden="1"/>
    <row r="15200" hidden="1"/>
    <row r="15201" hidden="1"/>
    <row r="15202" hidden="1"/>
    <row r="15203" hidden="1"/>
    <row r="15204" hidden="1"/>
    <row r="15205" hidden="1"/>
    <row r="15206" hidden="1"/>
    <row r="15207" hidden="1"/>
    <row r="15208" hidden="1"/>
    <row r="15209" hidden="1"/>
    <row r="15210" hidden="1"/>
    <row r="15211" hidden="1"/>
    <row r="15212" hidden="1"/>
    <row r="15213" hidden="1"/>
    <row r="15214" hidden="1"/>
    <row r="15215" hidden="1"/>
    <row r="15216" hidden="1"/>
    <row r="15217" hidden="1"/>
    <row r="15218" hidden="1"/>
    <row r="15219" hidden="1"/>
    <row r="15220" hidden="1"/>
    <row r="15221" hidden="1"/>
    <row r="15222" hidden="1"/>
    <row r="15223" hidden="1"/>
    <row r="15224" hidden="1"/>
    <row r="15225" hidden="1"/>
    <row r="15226" hidden="1"/>
    <row r="15227" hidden="1"/>
    <row r="15228" hidden="1"/>
    <row r="15229" hidden="1"/>
    <row r="15230" hidden="1"/>
    <row r="15231" hidden="1"/>
    <row r="15232" hidden="1"/>
    <row r="15233" hidden="1"/>
    <row r="15234" hidden="1"/>
    <row r="15235" hidden="1"/>
    <row r="15236" hidden="1"/>
    <row r="15237" hidden="1"/>
    <row r="15238" hidden="1"/>
    <row r="15239" hidden="1"/>
    <row r="15240" hidden="1"/>
    <row r="15241" hidden="1"/>
    <row r="15242" hidden="1"/>
    <row r="15243" hidden="1"/>
    <row r="15244" hidden="1"/>
    <row r="15245" hidden="1"/>
    <row r="15246" hidden="1"/>
    <row r="15247" hidden="1"/>
    <row r="15248" hidden="1"/>
    <row r="15249" hidden="1"/>
    <row r="15250" hidden="1"/>
    <row r="15251" hidden="1"/>
    <row r="15252" hidden="1"/>
    <row r="15253" hidden="1"/>
    <row r="15254" hidden="1"/>
    <row r="15255" hidden="1"/>
    <row r="15256" hidden="1"/>
    <row r="15257" hidden="1"/>
    <row r="15258" hidden="1"/>
    <row r="15259" hidden="1"/>
    <row r="15260" hidden="1"/>
    <row r="15261" hidden="1"/>
    <row r="15262" hidden="1"/>
    <row r="15263" hidden="1"/>
    <row r="15264" hidden="1"/>
    <row r="15265" hidden="1"/>
    <row r="15266" hidden="1"/>
    <row r="15267" hidden="1"/>
    <row r="15268" hidden="1"/>
    <row r="15269" hidden="1"/>
    <row r="15270" hidden="1"/>
    <row r="15271" hidden="1"/>
    <row r="15272" hidden="1"/>
    <row r="15273" hidden="1"/>
    <row r="15274" hidden="1"/>
    <row r="15275" hidden="1"/>
    <row r="15276" hidden="1"/>
    <row r="15277" hidden="1"/>
    <row r="15278" hidden="1"/>
    <row r="15279" hidden="1"/>
    <row r="15280" hidden="1"/>
    <row r="15281" hidden="1"/>
    <row r="15282" hidden="1"/>
    <row r="15283" hidden="1"/>
    <row r="15284" hidden="1"/>
    <row r="15285" hidden="1"/>
    <row r="15286" hidden="1"/>
    <row r="15287" hidden="1"/>
    <row r="15288" hidden="1"/>
    <row r="15289" hidden="1"/>
    <row r="15290" hidden="1"/>
    <row r="15291" hidden="1"/>
    <row r="15292" hidden="1"/>
    <row r="15293" hidden="1"/>
    <row r="15294" hidden="1"/>
    <row r="15295" hidden="1"/>
    <row r="15296" hidden="1"/>
    <row r="15297" hidden="1"/>
    <row r="15298" hidden="1"/>
    <row r="15299" hidden="1"/>
    <row r="15300" hidden="1"/>
    <row r="15301" hidden="1"/>
    <row r="15302" hidden="1"/>
    <row r="15303" hidden="1"/>
    <row r="15304" hidden="1"/>
    <row r="15305" hidden="1"/>
    <row r="15306" hidden="1"/>
    <row r="15307" hidden="1"/>
    <row r="15308" hidden="1"/>
    <row r="15309" hidden="1"/>
    <row r="15310" hidden="1"/>
    <row r="15311" hidden="1"/>
    <row r="15312" hidden="1"/>
    <row r="15313" hidden="1"/>
    <row r="15314" hidden="1"/>
    <row r="15315" hidden="1"/>
    <row r="15316" hidden="1"/>
    <row r="15317" hidden="1"/>
    <row r="15318" hidden="1"/>
    <row r="15319" hidden="1"/>
    <row r="15320" hidden="1"/>
    <row r="15321" hidden="1"/>
    <row r="15322" hidden="1"/>
    <row r="15323" hidden="1"/>
    <row r="15324" hidden="1"/>
    <row r="15325" hidden="1"/>
    <row r="15326" hidden="1"/>
    <row r="15327" hidden="1"/>
    <row r="15328" hidden="1"/>
    <row r="15329" hidden="1"/>
    <row r="15330" hidden="1"/>
    <row r="15331" hidden="1"/>
    <row r="15332" hidden="1"/>
    <row r="15333" hidden="1"/>
    <row r="15334" hidden="1"/>
    <row r="15335" hidden="1"/>
    <row r="15336" hidden="1"/>
    <row r="15337" hidden="1"/>
    <row r="15338" hidden="1"/>
    <row r="15339" hidden="1"/>
    <row r="15340" hidden="1"/>
    <row r="15341" hidden="1"/>
    <row r="15342" hidden="1"/>
    <row r="15343" hidden="1"/>
    <row r="15344" hidden="1"/>
    <row r="15345" hidden="1"/>
    <row r="15346" hidden="1"/>
    <row r="15347" hidden="1"/>
    <row r="15348" hidden="1"/>
    <row r="15349" hidden="1"/>
    <row r="15350" hidden="1"/>
    <row r="15351" hidden="1"/>
    <row r="15352" hidden="1"/>
    <row r="15353" hidden="1"/>
    <row r="15354" hidden="1"/>
    <row r="15355" hidden="1"/>
    <row r="15356" hidden="1"/>
    <row r="15357" hidden="1"/>
    <row r="15358" hidden="1"/>
    <row r="15359" hidden="1"/>
    <row r="15360" hidden="1"/>
    <row r="15361" hidden="1"/>
    <row r="15362" hidden="1"/>
    <row r="15363" hidden="1"/>
    <row r="15364" hidden="1"/>
    <row r="15365" hidden="1"/>
    <row r="15366" hidden="1"/>
    <row r="15367" hidden="1"/>
    <row r="15368" hidden="1"/>
    <row r="15369" hidden="1"/>
    <row r="15370" hidden="1"/>
    <row r="15371" hidden="1"/>
    <row r="15372" hidden="1"/>
    <row r="15373" hidden="1"/>
    <row r="15374" hidden="1"/>
    <row r="15375" hidden="1"/>
    <row r="15376" hidden="1"/>
    <row r="15377" hidden="1"/>
    <row r="15378" hidden="1"/>
    <row r="15379" hidden="1"/>
    <row r="15380" hidden="1"/>
    <row r="15381" hidden="1"/>
    <row r="15382" hidden="1"/>
    <row r="15383" hidden="1"/>
    <row r="15384" hidden="1"/>
    <row r="15385" hidden="1"/>
    <row r="15386" hidden="1"/>
    <row r="15387" hidden="1"/>
    <row r="15388" hidden="1"/>
    <row r="15389" hidden="1"/>
    <row r="15390" hidden="1"/>
    <row r="15391" hidden="1"/>
    <row r="15392" hidden="1"/>
    <row r="15393" hidden="1"/>
    <row r="15394" hidden="1"/>
    <row r="15395" hidden="1"/>
    <row r="15396" hidden="1"/>
    <row r="15397" hidden="1"/>
    <row r="15398" hidden="1"/>
    <row r="15399" hidden="1"/>
    <row r="15400" hidden="1"/>
    <row r="15401" hidden="1"/>
    <row r="15402" hidden="1"/>
    <row r="15403" hidden="1"/>
    <row r="15404" hidden="1"/>
    <row r="15405" hidden="1"/>
    <row r="15406" hidden="1"/>
    <row r="15407" hidden="1"/>
    <row r="15408" hidden="1"/>
    <row r="15409" hidden="1"/>
    <row r="15410" hidden="1"/>
    <row r="15411" hidden="1"/>
    <row r="15412" hidden="1"/>
    <row r="15413" hidden="1"/>
    <row r="15414" hidden="1"/>
    <row r="15415" hidden="1"/>
    <row r="15416" hidden="1"/>
    <row r="15417" hidden="1"/>
    <row r="15418" hidden="1"/>
    <row r="15419" hidden="1"/>
    <row r="15420" hidden="1"/>
    <row r="15421" hidden="1"/>
    <row r="15422" hidden="1"/>
    <row r="15423" hidden="1"/>
    <row r="15424" hidden="1"/>
    <row r="15425" hidden="1"/>
    <row r="15426" hidden="1"/>
    <row r="15427" hidden="1"/>
    <row r="15428" hidden="1"/>
    <row r="15429" hidden="1"/>
    <row r="15430" hidden="1"/>
    <row r="15431" hidden="1"/>
    <row r="15432" hidden="1"/>
    <row r="15433" hidden="1"/>
    <row r="15434" hidden="1"/>
    <row r="15435" hidden="1"/>
    <row r="15436" hidden="1"/>
    <row r="15437" hidden="1"/>
    <row r="15438" hidden="1"/>
    <row r="15439" hidden="1"/>
    <row r="15440" hidden="1"/>
    <row r="15441" hidden="1"/>
    <row r="15442" hidden="1"/>
    <row r="15443" hidden="1"/>
    <row r="15444" hidden="1"/>
    <row r="15445" hidden="1"/>
    <row r="15446" hidden="1"/>
    <row r="15447" hidden="1"/>
    <row r="15448" hidden="1"/>
    <row r="15449" hidden="1"/>
    <row r="15450" hidden="1"/>
    <row r="15451" hidden="1"/>
    <row r="15452" hidden="1"/>
    <row r="15453" hidden="1"/>
    <row r="15454" hidden="1"/>
    <row r="15455" hidden="1"/>
    <row r="15456" hidden="1"/>
    <row r="15457" hidden="1"/>
    <row r="15458" hidden="1"/>
    <row r="15459" hidden="1"/>
    <row r="15460" hidden="1"/>
    <row r="15461" hidden="1"/>
    <row r="15462" hidden="1"/>
    <row r="15463" hidden="1"/>
    <row r="15464" hidden="1"/>
    <row r="15465" hidden="1"/>
    <row r="15466" hidden="1"/>
    <row r="15467" hidden="1"/>
    <row r="15468" hidden="1"/>
    <row r="15469" hidden="1"/>
    <row r="15470" hidden="1"/>
    <row r="15471" hidden="1"/>
    <row r="15472" hidden="1"/>
    <row r="15473" hidden="1"/>
    <row r="15474" hidden="1"/>
    <row r="15475" hidden="1"/>
    <row r="15476" hidden="1"/>
    <row r="15477" hidden="1"/>
    <row r="15478" hidden="1"/>
    <row r="15479" hidden="1"/>
    <row r="15480" hidden="1"/>
    <row r="15481" hidden="1"/>
    <row r="15482" hidden="1"/>
    <row r="15483" hidden="1"/>
    <row r="15484" hidden="1"/>
    <row r="15485" hidden="1"/>
    <row r="15486" hidden="1"/>
    <row r="15487" hidden="1"/>
    <row r="15488" hidden="1"/>
    <row r="15489" hidden="1"/>
    <row r="15490" hidden="1"/>
    <row r="15491" hidden="1"/>
    <row r="15492" hidden="1"/>
    <row r="15493" hidden="1"/>
    <row r="15494" hidden="1"/>
    <row r="15495" hidden="1"/>
    <row r="15496" hidden="1"/>
    <row r="15497" hidden="1"/>
    <row r="15498" hidden="1"/>
    <row r="15499" hidden="1"/>
    <row r="15500" hidden="1"/>
    <row r="15501" hidden="1"/>
    <row r="15502" hidden="1"/>
    <row r="15503" hidden="1"/>
    <row r="15504" hidden="1"/>
    <row r="15505" hidden="1"/>
    <row r="15506" hidden="1"/>
    <row r="15507" hidden="1"/>
    <row r="15508" hidden="1"/>
    <row r="15509" hidden="1"/>
    <row r="15510" hidden="1"/>
    <row r="15511" hidden="1"/>
    <row r="15512" hidden="1"/>
    <row r="15513" hidden="1"/>
    <row r="15514" hidden="1"/>
    <row r="15515" hidden="1"/>
    <row r="15516" hidden="1"/>
    <row r="15517" hidden="1"/>
    <row r="15518" hidden="1"/>
    <row r="15519" hidden="1"/>
    <row r="15520" hidden="1"/>
    <row r="15521" hidden="1"/>
    <row r="15522" hidden="1"/>
    <row r="15523" hidden="1"/>
    <row r="15524" hidden="1"/>
    <row r="15525" hidden="1"/>
    <row r="15526" hidden="1"/>
    <row r="15527" hidden="1"/>
    <row r="15528" hidden="1"/>
    <row r="15529" hidden="1"/>
    <row r="15530" hidden="1"/>
    <row r="15531" hidden="1"/>
    <row r="15532" hidden="1"/>
    <row r="15533" hidden="1"/>
    <row r="15534" hidden="1"/>
    <row r="15535" hidden="1"/>
    <row r="15536" hidden="1"/>
    <row r="15537" hidden="1"/>
    <row r="15538" hidden="1"/>
    <row r="15539" hidden="1"/>
    <row r="15540" hidden="1"/>
    <row r="15541" hidden="1"/>
    <row r="15542" hidden="1"/>
    <row r="15543" hidden="1"/>
    <row r="15544" hidden="1"/>
    <row r="15545" hidden="1"/>
    <row r="15546" hidden="1"/>
    <row r="15547" hidden="1"/>
    <row r="15548" hidden="1"/>
    <row r="15549" hidden="1"/>
    <row r="15550" hidden="1"/>
    <row r="15551" hidden="1"/>
    <row r="15552" hidden="1"/>
    <row r="15553" hidden="1"/>
    <row r="15554" hidden="1"/>
    <row r="15555" hidden="1"/>
    <row r="15556" hidden="1"/>
    <row r="15557" hidden="1"/>
    <row r="15558" hidden="1"/>
    <row r="15559" hidden="1"/>
    <row r="15560" hidden="1"/>
    <row r="15561" hidden="1"/>
    <row r="15562" hidden="1"/>
    <row r="15563" hidden="1"/>
    <row r="15564" hidden="1"/>
    <row r="15565" hidden="1"/>
    <row r="15566" hidden="1"/>
    <row r="15567" hidden="1"/>
    <row r="15568" hidden="1"/>
    <row r="15569" hidden="1"/>
    <row r="15570" hidden="1"/>
    <row r="15571" hidden="1"/>
    <row r="15572" hidden="1"/>
    <row r="15573" hidden="1"/>
    <row r="15574" hidden="1"/>
    <row r="15575" hidden="1"/>
    <row r="15576" hidden="1"/>
    <row r="15577" hidden="1"/>
    <row r="15578" hidden="1"/>
    <row r="15579" hidden="1"/>
    <row r="15580" hidden="1"/>
    <row r="15581" hidden="1"/>
    <row r="15582" hidden="1"/>
    <row r="15583" hidden="1"/>
    <row r="15584" hidden="1"/>
    <row r="15585" hidden="1"/>
    <row r="15586" hidden="1"/>
    <row r="15587" hidden="1"/>
    <row r="15588" hidden="1"/>
    <row r="15589" hidden="1"/>
    <row r="15590" hidden="1"/>
    <row r="15591" hidden="1"/>
    <row r="15592" hidden="1"/>
    <row r="15593" hidden="1"/>
    <row r="15594" hidden="1"/>
    <row r="15595" hidden="1"/>
    <row r="15596" hidden="1"/>
    <row r="15597" hidden="1"/>
    <row r="15598" hidden="1"/>
    <row r="15599" hidden="1"/>
    <row r="15600" hidden="1"/>
    <row r="15601" hidden="1"/>
    <row r="15602" hidden="1"/>
    <row r="15603" hidden="1"/>
    <row r="15604" hidden="1"/>
    <row r="15605" hidden="1"/>
    <row r="15606" hidden="1"/>
    <row r="15607" hidden="1"/>
    <row r="15608" hidden="1"/>
    <row r="15609" hidden="1"/>
    <row r="15610" hidden="1"/>
    <row r="15611" hidden="1"/>
    <row r="15612" hidden="1"/>
    <row r="15613" hidden="1"/>
    <row r="15614" hidden="1"/>
    <row r="15615" hidden="1"/>
    <row r="15616" hidden="1"/>
    <row r="15617" hidden="1"/>
    <row r="15618" hidden="1"/>
    <row r="15619" hidden="1"/>
    <row r="15620" hidden="1"/>
    <row r="15621" hidden="1"/>
    <row r="15622" hidden="1"/>
    <row r="15623" hidden="1"/>
    <row r="15624" hidden="1"/>
    <row r="15625" hidden="1"/>
    <row r="15626" hidden="1"/>
    <row r="15627" hidden="1"/>
    <row r="15628" hidden="1"/>
    <row r="15629" hidden="1"/>
    <row r="15630" hidden="1"/>
    <row r="15631" hidden="1"/>
    <row r="15632" hidden="1"/>
    <row r="15633" hidden="1"/>
    <row r="15634" hidden="1"/>
    <row r="15635" hidden="1"/>
    <row r="15636" hidden="1"/>
    <row r="15637" hidden="1"/>
    <row r="15638" hidden="1"/>
    <row r="15639" hidden="1"/>
    <row r="15640" hidden="1"/>
    <row r="15641" hidden="1"/>
    <row r="15642" hidden="1"/>
    <row r="15643" hidden="1"/>
    <row r="15644" hidden="1"/>
    <row r="15645" hidden="1"/>
    <row r="15646" hidden="1"/>
    <row r="15647" hidden="1"/>
    <row r="15648" hidden="1"/>
    <row r="15649" hidden="1"/>
    <row r="15650" hidden="1"/>
    <row r="15651" hidden="1"/>
    <row r="15652" hidden="1"/>
    <row r="15653" hidden="1"/>
    <row r="15654" hidden="1"/>
    <row r="15655" hidden="1"/>
    <row r="15656" hidden="1"/>
    <row r="15657" hidden="1"/>
    <row r="15658" hidden="1"/>
    <row r="15659" hidden="1"/>
    <row r="15660" hidden="1"/>
    <row r="15661" hidden="1"/>
    <row r="15662" hidden="1"/>
    <row r="15663" hidden="1"/>
    <row r="15664" hidden="1"/>
    <row r="15665" hidden="1"/>
    <row r="15666" hidden="1"/>
    <row r="15667" hidden="1"/>
    <row r="15668" hidden="1"/>
    <row r="15669" hidden="1"/>
    <row r="15670" hidden="1"/>
    <row r="15671" hidden="1"/>
    <row r="15672" hidden="1"/>
    <row r="15673" hidden="1"/>
    <row r="15674" hidden="1"/>
    <row r="15675" hidden="1"/>
    <row r="15676" hidden="1"/>
    <row r="15677" hidden="1"/>
    <row r="15678" hidden="1"/>
    <row r="15679" hidden="1"/>
    <row r="15680" hidden="1"/>
    <row r="15681" hidden="1"/>
    <row r="15682" hidden="1"/>
    <row r="15683" hidden="1"/>
    <row r="15684" hidden="1"/>
    <row r="15685" hidden="1"/>
    <row r="15686" hidden="1"/>
    <row r="15687" hidden="1"/>
    <row r="15688" hidden="1"/>
    <row r="15689" hidden="1"/>
    <row r="15690" hidden="1"/>
    <row r="15691" hidden="1"/>
    <row r="15692" hidden="1"/>
    <row r="15693" hidden="1"/>
    <row r="15694" hidden="1"/>
    <row r="15695" hidden="1"/>
    <row r="15696" hidden="1"/>
    <row r="15697" hidden="1"/>
    <row r="15698" hidden="1"/>
    <row r="15699" hidden="1"/>
    <row r="15700" hidden="1"/>
    <row r="15701" hidden="1"/>
    <row r="15702" hidden="1"/>
    <row r="15703" hidden="1"/>
    <row r="15704" hidden="1"/>
    <row r="15705" hidden="1"/>
    <row r="15706" hidden="1"/>
    <row r="15707" hidden="1"/>
    <row r="15708" hidden="1"/>
    <row r="15709" hidden="1"/>
    <row r="15710" hidden="1"/>
    <row r="15711" hidden="1"/>
    <row r="15712" hidden="1"/>
    <row r="15713" hidden="1"/>
    <row r="15714" hidden="1"/>
    <row r="15715" hidden="1"/>
    <row r="15716" hidden="1"/>
    <row r="15717" hidden="1"/>
    <row r="15718" hidden="1"/>
    <row r="15719" hidden="1"/>
    <row r="15720" hidden="1"/>
    <row r="15721" hidden="1"/>
    <row r="15722" hidden="1"/>
    <row r="15723" hidden="1"/>
    <row r="15724" hidden="1"/>
    <row r="15725" hidden="1"/>
    <row r="15726" hidden="1"/>
    <row r="15727" hidden="1"/>
    <row r="15728" hidden="1"/>
    <row r="15729" hidden="1"/>
    <row r="15730" hidden="1"/>
    <row r="15731" hidden="1"/>
    <row r="15732" hidden="1"/>
    <row r="15733" hidden="1"/>
    <row r="15734" hidden="1"/>
    <row r="15735" hidden="1"/>
    <row r="15736" hidden="1"/>
    <row r="15737" hidden="1"/>
    <row r="15738" hidden="1"/>
    <row r="15739" hidden="1"/>
    <row r="15740" hidden="1"/>
    <row r="15741" hidden="1"/>
    <row r="15742" hidden="1"/>
    <row r="15743" hidden="1"/>
    <row r="15744" hidden="1"/>
    <row r="15745" hidden="1"/>
    <row r="15746" hidden="1"/>
    <row r="15747" hidden="1"/>
    <row r="15748" hidden="1"/>
    <row r="15749" hidden="1"/>
    <row r="15750" hidden="1"/>
    <row r="15751" hidden="1"/>
    <row r="15752" hidden="1"/>
    <row r="15753" hidden="1"/>
    <row r="15754" hidden="1"/>
    <row r="15755" hidden="1"/>
    <row r="15756" hidden="1"/>
    <row r="15757" hidden="1"/>
    <row r="15758" hidden="1"/>
    <row r="15759" hidden="1"/>
    <row r="15760" hidden="1"/>
    <row r="15761" hidden="1"/>
    <row r="15762" hidden="1"/>
    <row r="15763" hidden="1"/>
    <row r="15764" hidden="1"/>
    <row r="15765" hidden="1"/>
    <row r="15766" hidden="1"/>
    <row r="15767" hidden="1"/>
    <row r="15768" hidden="1"/>
    <row r="15769" hidden="1"/>
    <row r="15770" hidden="1"/>
    <row r="15771" hidden="1"/>
    <row r="15772" hidden="1"/>
    <row r="15773" hidden="1"/>
    <row r="15774" hidden="1"/>
    <row r="15775" hidden="1"/>
    <row r="15776" hidden="1"/>
    <row r="15777" hidden="1"/>
    <row r="15778" hidden="1"/>
    <row r="15779" hidden="1"/>
    <row r="15780" hidden="1"/>
    <row r="15781" hidden="1"/>
    <row r="15782" hidden="1"/>
    <row r="15783" hidden="1"/>
    <row r="15784" hidden="1"/>
    <row r="15785" hidden="1"/>
    <row r="15786" hidden="1"/>
    <row r="15787" hidden="1"/>
    <row r="15788" hidden="1"/>
    <row r="15789" hidden="1"/>
    <row r="15790" hidden="1"/>
    <row r="15791" hidden="1"/>
    <row r="15792" hidden="1"/>
    <row r="15793" hidden="1"/>
    <row r="15794" hidden="1"/>
    <row r="15795" hidden="1"/>
    <row r="15796" hidden="1"/>
    <row r="15797" hidden="1"/>
    <row r="15798" hidden="1"/>
    <row r="15799" hidden="1"/>
    <row r="15800" hidden="1"/>
    <row r="15801" hidden="1"/>
    <row r="15802" hidden="1"/>
    <row r="15803" hidden="1"/>
    <row r="15804" hidden="1"/>
    <row r="15805" hidden="1"/>
    <row r="15806" hidden="1"/>
    <row r="15807" hidden="1"/>
    <row r="15808" hidden="1"/>
    <row r="15809" hidden="1"/>
    <row r="15810" hidden="1"/>
    <row r="15811" hidden="1"/>
    <row r="15812" hidden="1"/>
    <row r="15813" hidden="1"/>
    <row r="15814" hidden="1"/>
    <row r="15815" hidden="1"/>
    <row r="15816" hidden="1"/>
    <row r="15817" hidden="1"/>
    <row r="15818" hidden="1"/>
    <row r="15819" hidden="1"/>
    <row r="15820" hidden="1"/>
    <row r="15821" hidden="1"/>
    <row r="15822" hidden="1"/>
    <row r="15823" hidden="1"/>
    <row r="15824" hidden="1"/>
    <row r="15825" hidden="1"/>
    <row r="15826" hidden="1"/>
    <row r="15827" hidden="1"/>
    <row r="15828" hidden="1"/>
    <row r="15829" hidden="1"/>
    <row r="15830" hidden="1"/>
    <row r="15831" hidden="1"/>
    <row r="15832" hidden="1"/>
    <row r="15833" hidden="1"/>
    <row r="15834" hidden="1"/>
    <row r="15835" hidden="1"/>
    <row r="15836" hidden="1"/>
    <row r="15837" hidden="1"/>
    <row r="15838" hidden="1"/>
    <row r="15839" hidden="1"/>
    <row r="15840" hidden="1"/>
    <row r="15841" hidden="1"/>
    <row r="15842" hidden="1"/>
    <row r="15843" hidden="1"/>
    <row r="15844" hidden="1"/>
    <row r="15845" hidden="1"/>
    <row r="15846" hidden="1"/>
    <row r="15847" hidden="1"/>
    <row r="15848" hidden="1"/>
    <row r="15849" hidden="1"/>
    <row r="15850" hidden="1"/>
    <row r="15851" hidden="1"/>
    <row r="15852" hidden="1"/>
    <row r="15853" hidden="1"/>
    <row r="15854" hidden="1"/>
    <row r="15855" hidden="1"/>
    <row r="15856" hidden="1"/>
    <row r="15857" hidden="1"/>
    <row r="15858" hidden="1"/>
    <row r="15859" hidden="1"/>
    <row r="15860" hidden="1"/>
    <row r="15861" hidden="1"/>
    <row r="15862" hidden="1"/>
    <row r="15863" hidden="1"/>
    <row r="15864" hidden="1"/>
    <row r="15865" hidden="1"/>
    <row r="15866" hidden="1"/>
    <row r="15867" hidden="1"/>
    <row r="15868" hidden="1"/>
    <row r="15869" hidden="1"/>
    <row r="15870" hidden="1"/>
    <row r="15871" hidden="1"/>
    <row r="15872" hidden="1"/>
    <row r="15873" hidden="1"/>
    <row r="15874" hidden="1"/>
    <row r="15875" hidden="1"/>
    <row r="15876" hidden="1"/>
    <row r="15877" hidden="1"/>
    <row r="15878" hidden="1"/>
    <row r="15879" hidden="1"/>
    <row r="15880" hidden="1"/>
    <row r="15881" hidden="1"/>
    <row r="15882" hidden="1"/>
    <row r="15883" hidden="1"/>
    <row r="15884" hidden="1"/>
    <row r="15885" hidden="1"/>
    <row r="15886" hidden="1"/>
    <row r="15887" hidden="1"/>
    <row r="15888" hidden="1"/>
    <row r="15889" hidden="1"/>
    <row r="15890" hidden="1"/>
    <row r="15891" hidden="1"/>
    <row r="15892" hidden="1"/>
    <row r="15893" hidden="1"/>
    <row r="15894" hidden="1"/>
    <row r="15895" hidden="1"/>
    <row r="15896" hidden="1"/>
    <row r="15897" hidden="1"/>
    <row r="15898" hidden="1"/>
    <row r="15899" hidden="1"/>
    <row r="15900" hidden="1"/>
    <row r="15901" hidden="1"/>
    <row r="15902" hidden="1"/>
    <row r="15903" hidden="1"/>
    <row r="15904" hidden="1"/>
    <row r="15905" hidden="1"/>
    <row r="15906" hidden="1"/>
    <row r="15907" hidden="1"/>
    <row r="15908" hidden="1"/>
    <row r="15909" hidden="1"/>
    <row r="15910" hidden="1"/>
    <row r="15911" hidden="1"/>
    <row r="15912" hidden="1"/>
    <row r="15913" hidden="1"/>
    <row r="15914" hidden="1"/>
    <row r="15915" hidden="1"/>
    <row r="15916" hidden="1"/>
    <row r="15917" hidden="1"/>
    <row r="15918" hidden="1"/>
    <row r="15919" hidden="1"/>
    <row r="15920" hidden="1"/>
    <row r="15921" hidden="1"/>
    <row r="15922" hidden="1"/>
    <row r="15923" hidden="1"/>
    <row r="15924" hidden="1"/>
    <row r="15925" hidden="1"/>
    <row r="15926" hidden="1"/>
    <row r="15927" hidden="1"/>
    <row r="15928" hidden="1"/>
    <row r="15929" hidden="1"/>
    <row r="15930" hidden="1"/>
    <row r="15931" hidden="1"/>
    <row r="15932" hidden="1"/>
    <row r="15933" hidden="1"/>
    <row r="15934" hidden="1"/>
    <row r="15935" hidden="1"/>
    <row r="15936" hidden="1"/>
    <row r="15937" hidden="1"/>
    <row r="15938" hidden="1"/>
    <row r="15939" hidden="1"/>
    <row r="15940" hidden="1"/>
    <row r="15941" hidden="1"/>
    <row r="15942" hidden="1"/>
    <row r="15943" hidden="1"/>
    <row r="15944" hidden="1"/>
    <row r="15945" hidden="1"/>
    <row r="15946" hidden="1"/>
    <row r="15947" hidden="1"/>
    <row r="15948" hidden="1"/>
    <row r="15949" hidden="1"/>
    <row r="15950" hidden="1"/>
    <row r="15951" hidden="1"/>
    <row r="15952" hidden="1"/>
    <row r="15953" hidden="1"/>
    <row r="15954" hidden="1"/>
    <row r="15955" hidden="1"/>
    <row r="15956" hidden="1"/>
    <row r="15957" hidden="1"/>
    <row r="15958" hidden="1"/>
    <row r="15959" hidden="1"/>
    <row r="15960" hidden="1"/>
    <row r="15961" hidden="1"/>
    <row r="15962" hidden="1"/>
    <row r="15963" hidden="1"/>
    <row r="15964" hidden="1"/>
    <row r="15965" hidden="1"/>
    <row r="15966" hidden="1"/>
    <row r="15967" hidden="1"/>
    <row r="15968" hidden="1"/>
    <row r="15969" hidden="1"/>
    <row r="15970" hidden="1"/>
    <row r="15971" hidden="1"/>
    <row r="15972" hidden="1"/>
    <row r="15973" hidden="1"/>
    <row r="15974" hidden="1"/>
    <row r="15975" hidden="1"/>
    <row r="15976" hidden="1"/>
    <row r="15977" hidden="1"/>
    <row r="15978" hidden="1"/>
    <row r="15979" hidden="1"/>
    <row r="15980" hidden="1"/>
    <row r="15981" hidden="1"/>
    <row r="15982" hidden="1"/>
    <row r="15983" hidden="1"/>
    <row r="15984" hidden="1"/>
    <row r="15985" hidden="1"/>
    <row r="15986" hidden="1"/>
    <row r="15987" hidden="1"/>
    <row r="15988" hidden="1"/>
    <row r="15989" hidden="1"/>
    <row r="15990" hidden="1"/>
    <row r="15991" hidden="1"/>
    <row r="15992" hidden="1"/>
    <row r="15993" hidden="1"/>
    <row r="15994" hidden="1"/>
    <row r="15995" hidden="1"/>
    <row r="15996" hidden="1"/>
    <row r="15997" hidden="1"/>
    <row r="15998" hidden="1"/>
    <row r="15999" hidden="1"/>
    <row r="16000" hidden="1"/>
    <row r="16001" hidden="1"/>
    <row r="16002" hidden="1"/>
    <row r="16003" hidden="1"/>
    <row r="16004" hidden="1"/>
    <row r="16005" hidden="1"/>
    <row r="16006" hidden="1"/>
    <row r="16007" hidden="1"/>
    <row r="16008" hidden="1"/>
    <row r="16009" hidden="1"/>
    <row r="16010" hidden="1"/>
    <row r="16011" hidden="1"/>
    <row r="16012" hidden="1"/>
    <row r="16013" hidden="1"/>
    <row r="16014" hidden="1"/>
    <row r="16015" hidden="1"/>
    <row r="16016" hidden="1"/>
    <row r="16017" hidden="1"/>
    <row r="16018" hidden="1"/>
    <row r="16019" hidden="1"/>
    <row r="16020" hidden="1"/>
    <row r="16021" hidden="1"/>
    <row r="16022" hidden="1"/>
    <row r="16023" hidden="1"/>
    <row r="16024" hidden="1"/>
    <row r="16025" hidden="1"/>
    <row r="16026" hidden="1"/>
    <row r="16027" hidden="1"/>
    <row r="16028" hidden="1"/>
    <row r="16029" hidden="1"/>
    <row r="16030" hidden="1"/>
    <row r="16031" hidden="1"/>
    <row r="16032" hidden="1"/>
    <row r="16033" hidden="1"/>
    <row r="16034" hidden="1"/>
    <row r="16035" hidden="1"/>
    <row r="16036" hidden="1"/>
    <row r="16037" hidden="1"/>
    <row r="16038" hidden="1"/>
    <row r="16039" hidden="1"/>
    <row r="16040" hidden="1"/>
    <row r="16041" hidden="1"/>
    <row r="16042" hidden="1"/>
    <row r="16043" hidden="1"/>
    <row r="16044" hidden="1"/>
    <row r="16045" hidden="1"/>
    <row r="16046" hidden="1"/>
    <row r="16047" hidden="1"/>
    <row r="16048" hidden="1"/>
    <row r="16049" hidden="1"/>
    <row r="16050" hidden="1"/>
    <row r="16051" hidden="1"/>
    <row r="16052" hidden="1"/>
    <row r="16053" hidden="1"/>
    <row r="16054" hidden="1"/>
    <row r="16055" hidden="1"/>
    <row r="16056" hidden="1"/>
    <row r="16057" hidden="1"/>
    <row r="16058" hidden="1"/>
    <row r="16059" hidden="1"/>
    <row r="16060" hidden="1"/>
    <row r="16061" hidden="1"/>
    <row r="16062" hidden="1"/>
    <row r="16063" hidden="1"/>
    <row r="16064" hidden="1"/>
    <row r="16065" hidden="1"/>
    <row r="16066" hidden="1"/>
    <row r="16067" hidden="1"/>
    <row r="16068" hidden="1"/>
    <row r="16069" hidden="1"/>
    <row r="16070" hidden="1"/>
    <row r="16071" hidden="1"/>
    <row r="16072" hidden="1"/>
    <row r="16073" hidden="1"/>
    <row r="16074" hidden="1"/>
    <row r="16075" hidden="1"/>
    <row r="16076" hidden="1"/>
    <row r="16077" hidden="1"/>
    <row r="16078" hidden="1"/>
    <row r="16079" hidden="1"/>
    <row r="16080" hidden="1"/>
    <row r="16081" hidden="1"/>
    <row r="16082" hidden="1"/>
    <row r="16083" hidden="1"/>
    <row r="16084" hidden="1"/>
    <row r="16085" hidden="1"/>
    <row r="16086" hidden="1"/>
    <row r="16087" hidden="1"/>
    <row r="16088" hidden="1"/>
    <row r="16089" hidden="1"/>
    <row r="16090" hidden="1"/>
    <row r="16091" hidden="1"/>
    <row r="16092" hidden="1"/>
    <row r="16093" hidden="1"/>
    <row r="16094" hidden="1"/>
    <row r="16095" hidden="1"/>
    <row r="16096" hidden="1"/>
    <row r="16097" hidden="1"/>
    <row r="16098" hidden="1"/>
    <row r="16099" hidden="1"/>
    <row r="16100" hidden="1"/>
    <row r="16101" hidden="1"/>
    <row r="16102" hidden="1"/>
    <row r="16103" hidden="1"/>
    <row r="16104" hidden="1"/>
    <row r="16105" hidden="1"/>
    <row r="16106" hidden="1"/>
    <row r="16107" hidden="1"/>
    <row r="16108" hidden="1"/>
    <row r="16109" hidden="1"/>
    <row r="16110" hidden="1"/>
    <row r="16111" hidden="1"/>
    <row r="16112" hidden="1"/>
    <row r="16113" hidden="1"/>
    <row r="16114" hidden="1"/>
    <row r="16115" hidden="1"/>
    <row r="16116" hidden="1"/>
    <row r="16117" hidden="1"/>
    <row r="16118" hidden="1"/>
    <row r="16119" hidden="1"/>
    <row r="16120" hidden="1"/>
    <row r="16121" hidden="1"/>
    <row r="16122" hidden="1"/>
    <row r="16123" hidden="1"/>
    <row r="16124" hidden="1"/>
    <row r="16125" hidden="1"/>
    <row r="16126" hidden="1"/>
    <row r="16127" hidden="1"/>
    <row r="16128" hidden="1"/>
    <row r="16129" hidden="1"/>
    <row r="16130" hidden="1"/>
    <row r="16131" hidden="1"/>
    <row r="16132" hidden="1"/>
    <row r="16133" hidden="1"/>
    <row r="16134" hidden="1"/>
    <row r="16135" hidden="1"/>
    <row r="16136" hidden="1"/>
    <row r="16137" hidden="1"/>
    <row r="16138" hidden="1"/>
    <row r="16139" hidden="1"/>
    <row r="16140" hidden="1"/>
    <row r="16141" hidden="1"/>
    <row r="16142" hidden="1"/>
    <row r="16143" hidden="1"/>
    <row r="16144" hidden="1"/>
    <row r="16145" hidden="1"/>
    <row r="16146" hidden="1"/>
    <row r="16147" hidden="1"/>
    <row r="16148" hidden="1"/>
    <row r="16149" hidden="1"/>
    <row r="16150" hidden="1"/>
    <row r="16151" hidden="1"/>
    <row r="16152" hidden="1"/>
    <row r="16153" hidden="1"/>
    <row r="16154" hidden="1"/>
    <row r="16155" hidden="1"/>
    <row r="16156" hidden="1"/>
    <row r="16157" hidden="1"/>
    <row r="16158" hidden="1"/>
    <row r="16159" hidden="1"/>
    <row r="16160" hidden="1"/>
    <row r="16161" hidden="1"/>
    <row r="16162" hidden="1"/>
    <row r="16163" hidden="1"/>
    <row r="16164" hidden="1"/>
    <row r="16165" hidden="1"/>
    <row r="16166" hidden="1"/>
    <row r="16167" hidden="1"/>
    <row r="16168" hidden="1"/>
    <row r="16169" hidden="1"/>
    <row r="16170" hidden="1"/>
    <row r="16171" hidden="1"/>
    <row r="16172" hidden="1"/>
    <row r="16173" hidden="1"/>
    <row r="16174" hidden="1"/>
    <row r="16175" hidden="1"/>
    <row r="16176" hidden="1"/>
    <row r="16177" hidden="1"/>
    <row r="16178" hidden="1"/>
    <row r="16179" hidden="1"/>
    <row r="16180" hidden="1"/>
    <row r="16181" hidden="1"/>
    <row r="16182" hidden="1"/>
    <row r="16183" hidden="1"/>
    <row r="16184" hidden="1"/>
    <row r="16185" hidden="1"/>
    <row r="16186" hidden="1"/>
    <row r="16187" hidden="1"/>
    <row r="16188" hidden="1"/>
    <row r="16189" hidden="1"/>
    <row r="16190" hidden="1"/>
    <row r="16191" hidden="1"/>
    <row r="16192" hidden="1"/>
    <row r="16193" hidden="1"/>
    <row r="16194" hidden="1"/>
    <row r="16195" hidden="1"/>
    <row r="16196" hidden="1"/>
    <row r="16197" hidden="1"/>
    <row r="16198" hidden="1"/>
    <row r="16199" hidden="1"/>
    <row r="16200" hidden="1"/>
    <row r="16201" hidden="1"/>
    <row r="16202" hidden="1"/>
    <row r="16203" hidden="1"/>
    <row r="16204" hidden="1"/>
    <row r="16205" hidden="1"/>
    <row r="16206" hidden="1"/>
    <row r="16207" hidden="1"/>
    <row r="16208" hidden="1"/>
    <row r="16209" hidden="1"/>
    <row r="16210" hidden="1"/>
    <row r="16211" hidden="1"/>
    <row r="16212" hidden="1"/>
    <row r="16213" hidden="1"/>
    <row r="16214" hidden="1"/>
    <row r="16215" hidden="1"/>
    <row r="16216" hidden="1"/>
    <row r="16217" hidden="1"/>
    <row r="16218" hidden="1"/>
    <row r="16219" hidden="1"/>
    <row r="16220" hidden="1"/>
    <row r="16221" hidden="1"/>
    <row r="16222" hidden="1"/>
    <row r="16223" hidden="1"/>
    <row r="16224" hidden="1"/>
    <row r="16225" hidden="1"/>
    <row r="16226" hidden="1"/>
    <row r="16227" hidden="1"/>
    <row r="16228" hidden="1"/>
    <row r="16229" hidden="1"/>
    <row r="16230" hidden="1"/>
    <row r="16231" hidden="1"/>
    <row r="16232" hidden="1"/>
    <row r="16233" hidden="1"/>
    <row r="16234" hidden="1"/>
    <row r="16235" hidden="1"/>
    <row r="16236" hidden="1"/>
    <row r="16237" hidden="1"/>
    <row r="16238" hidden="1"/>
    <row r="16239" hidden="1"/>
    <row r="16240" hidden="1"/>
    <row r="16241" hidden="1"/>
    <row r="16242" hidden="1"/>
    <row r="16243" hidden="1"/>
    <row r="16244" hidden="1"/>
    <row r="16245" hidden="1"/>
    <row r="16246" hidden="1"/>
    <row r="16247" hidden="1"/>
    <row r="16248" hidden="1"/>
    <row r="16249" hidden="1"/>
    <row r="16250" hidden="1"/>
    <row r="16251" hidden="1"/>
    <row r="16252" hidden="1"/>
    <row r="16253" hidden="1"/>
    <row r="16254" hidden="1"/>
    <row r="16255" hidden="1"/>
    <row r="16256" hidden="1"/>
    <row r="16257" hidden="1"/>
    <row r="16258" hidden="1"/>
    <row r="16259" hidden="1"/>
    <row r="16260" hidden="1"/>
    <row r="16261" hidden="1"/>
    <row r="16262" hidden="1"/>
    <row r="16263" hidden="1"/>
    <row r="16264" hidden="1"/>
    <row r="16265" hidden="1"/>
    <row r="16266" hidden="1"/>
    <row r="16267" hidden="1"/>
    <row r="16268" hidden="1"/>
    <row r="16269" hidden="1"/>
    <row r="16270" hidden="1"/>
    <row r="16271" hidden="1"/>
    <row r="16272" hidden="1"/>
    <row r="16273" hidden="1"/>
    <row r="16274" hidden="1"/>
    <row r="16275" hidden="1"/>
    <row r="16276" hidden="1"/>
    <row r="16277" hidden="1"/>
    <row r="16278" hidden="1"/>
    <row r="16279" hidden="1"/>
    <row r="16280" hidden="1"/>
    <row r="16281" hidden="1"/>
    <row r="16282" hidden="1"/>
    <row r="16283" hidden="1"/>
    <row r="16284" hidden="1"/>
    <row r="16285" hidden="1"/>
    <row r="16286" hidden="1"/>
    <row r="16287" hidden="1"/>
    <row r="16288" hidden="1"/>
    <row r="16289" hidden="1"/>
    <row r="16290" hidden="1"/>
    <row r="16291" hidden="1"/>
    <row r="16292" hidden="1"/>
    <row r="16293" hidden="1"/>
    <row r="16294" hidden="1"/>
    <row r="16295" hidden="1"/>
    <row r="16296" hidden="1"/>
    <row r="16297" hidden="1"/>
    <row r="16298" hidden="1"/>
    <row r="16299" hidden="1"/>
    <row r="16300" hidden="1"/>
    <row r="16301" hidden="1"/>
    <row r="16302" hidden="1"/>
    <row r="16303" hidden="1"/>
    <row r="16304" hidden="1"/>
    <row r="16305" hidden="1"/>
    <row r="16306" hidden="1"/>
    <row r="16307" hidden="1"/>
    <row r="16308" hidden="1"/>
    <row r="16309" hidden="1"/>
    <row r="16310" hidden="1"/>
    <row r="16311" hidden="1"/>
    <row r="16312" hidden="1"/>
    <row r="16313" hidden="1"/>
    <row r="16314" hidden="1"/>
    <row r="16315" hidden="1"/>
    <row r="16316" hidden="1"/>
    <row r="16317" hidden="1"/>
    <row r="16318" hidden="1"/>
    <row r="16319" hidden="1"/>
    <row r="16320" hidden="1"/>
    <row r="16321" hidden="1"/>
    <row r="16322" hidden="1"/>
    <row r="16323" hidden="1"/>
    <row r="16324" hidden="1"/>
    <row r="16325" hidden="1"/>
    <row r="16326" hidden="1"/>
    <row r="16327" hidden="1"/>
    <row r="16328" hidden="1"/>
    <row r="16329" hidden="1"/>
    <row r="16330" hidden="1"/>
    <row r="16331" hidden="1"/>
    <row r="16332" hidden="1"/>
    <row r="16333" hidden="1"/>
    <row r="16334" hidden="1"/>
    <row r="16335" hidden="1"/>
    <row r="16336" hidden="1"/>
    <row r="16337" hidden="1"/>
    <row r="16338" hidden="1"/>
    <row r="16339" hidden="1"/>
    <row r="16340" hidden="1"/>
    <row r="16341" hidden="1"/>
    <row r="16342" hidden="1"/>
    <row r="16343" hidden="1"/>
    <row r="16344" hidden="1"/>
    <row r="16345" hidden="1"/>
    <row r="16346" hidden="1"/>
    <row r="16347" hidden="1"/>
    <row r="16348" hidden="1"/>
    <row r="16349" hidden="1"/>
    <row r="16350" hidden="1"/>
    <row r="16351" hidden="1"/>
    <row r="16352" hidden="1"/>
    <row r="16353" hidden="1"/>
    <row r="16354" hidden="1"/>
    <row r="16355" hidden="1"/>
    <row r="16356" hidden="1"/>
    <row r="16357" hidden="1"/>
    <row r="16358" hidden="1"/>
    <row r="16359" hidden="1"/>
    <row r="16360" hidden="1"/>
    <row r="16361" hidden="1"/>
    <row r="16362" hidden="1"/>
    <row r="16363" hidden="1"/>
    <row r="16364" hidden="1"/>
    <row r="16365" hidden="1"/>
    <row r="16366" hidden="1"/>
    <row r="16367" hidden="1"/>
    <row r="16368" hidden="1"/>
    <row r="16369" hidden="1"/>
    <row r="16370" hidden="1"/>
    <row r="16371" hidden="1"/>
    <row r="16372" hidden="1"/>
    <row r="16373" hidden="1"/>
    <row r="16374" hidden="1"/>
    <row r="16375" hidden="1"/>
    <row r="16376" hidden="1"/>
    <row r="16377" hidden="1"/>
    <row r="16378" hidden="1"/>
    <row r="16379" hidden="1"/>
    <row r="16380" hidden="1"/>
    <row r="16381" hidden="1"/>
    <row r="16382" hidden="1"/>
    <row r="16383" hidden="1"/>
    <row r="16384" hidden="1"/>
    <row r="16385" hidden="1"/>
    <row r="16386" hidden="1"/>
    <row r="16387" hidden="1"/>
    <row r="16388" hidden="1"/>
    <row r="16389" hidden="1"/>
    <row r="16390" hidden="1"/>
    <row r="16391" hidden="1"/>
    <row r="16392" hidden="1"/>
    <row r="16393" hidden="1"/>
    <row r="16394" hidden="1"/>
    <row r="16395" hidden="1"/>
    <row r="16396" hidden="1"/>
    <row r="16397" hidden="1"/>
    <row r="16398" hidden="1"/>
    <row r="16399" hidden="1"/>
    <row r="16400" hidden="1"/>
    <row r="16401" hidden="1"/>
    <row r="16402" hidden="1"/>
    <row r="16403" hidden="1"/>
    <row r="16404" hidden="1"/>
    <row r="16405" hidden="1"/>
    <row r="16406" hidden="1"/>
    <row r="16407" hidden="1"/>
    <row r="16408" hidden="1"/>
    <row r="16409" hidden="1"/>
    <row r="16410" hidden="1"/>
    <row r="16411" hidden="1"/>
    <row r="16412" hidden="1"/>
    <row r="16413" hidden="1"/>
    <row r="16414" hidden="1"/>
    <row r="16415" hidden="1"/>
    <row r="16416" hidden="1"/>
    <row r="16417" hidden="1"/>
    <row r="16418" hidden="1"/>
    <row r="16419" hidden="1"/>
    <row r="16420" hidden="1"/>
    <row r="16421" hidden="1"/>
    <row r="16422" hidden="1"/>
    <row r="16423" hidden="1"/>
    <row r="16424" hidden="1"/>
    <row r="16425" hidden="1"/>
    <row r="16426" hidden="1"/>
    <row r="16427" hidden="1"/>
    <row r="16428" hidden="1"/>
    <row r="16429" hidden="1"/>
    <row r="16430" hidden="1"/>
    <row r="16431" hidden="1"/>
    <row r="16432" hidden="1"/>
    <row r="16433" hidden="1"/>
    <row r="16434" hidden="1"/>
    <row r="16435" hidden="1"/>
    <row r="16436" hidden="1"/>
    <row r="16437" hidden="1"/>
    <row r="16438" hidden="1"/>
    <row r="16439" hidden="1"/>
    <row r="16440" hidden="1"/>
    <row r="16441" hidden="1"/>
    <row r="16442" hidden="1"/>
    <row r="16443" hidden="1"/>
    <row r="16444" hidden="1"/>
    <row r="16445" hidden="1"/>
    <row r="16446" hidden="1"/>
    <row r="16447" hidden="1"/>
    <row r="16448" hidden="1"/>
    <row r="16449" hidden="1"/>
    <row r="16450" hidden="1"/>
    <row r="16451" hidden="1"/>
    <row r="16452" hidden="1"/>
    <row r="16453" hidden="1"/>
    <row r="16454" hidden="1"/>
    <row r="16455" hidden="1"/>
    <row r="16456" hidden="1"/>
    <row r="16457" hidden="1"/>
    <row r="16458" hidden="1"/>
    <row r="16459" hidden="1"/>
    <row r="16460" hidden="1"/>
    <row r="16461" hidden="1"/>
    <row r="16462" hidden="1"/>
    <row r="16463" hidden="1"/>
    <row r="16464" hidden="1"/>
    <row r="16465" hidden="1"/>
    <row r="16466" hidden="1"/>
    <row r="16467" hidden="1"/>
    <row r="16468" hidden="1"/>
    <row r="16469" hidden="1"/>
    <row r="16470" hidden="1"/>
    <row r="16471" hidden="1"/>
    <row r="16472" hidden="1"/>
    <row r="16473" hidden="1"/>
    <row r="16474" hidden="1"/>
    <row r="16475" hidden="1"/>
    <row r="16476" hidden="1"/>
    <row r="16477" hidden="1"/>
    <row r="16478" hidden="1"/>
    <row r="16479" hidden="1"/>
    <row r="16480" hidden="1"/>
    <row r="16481" hidden="1"/>
    <row r="16482" hidden="1"/>
    <row r="16483" hidden="1"/>
    <row r="16484" hidden="1"/>
    <row r="16485" hidden="1"/>
    <row r="16486" hidden="1"/>
    <row r="16487" hidden="1"/>
    <row r="16488" hidden="1"/>
    <row r="16489" hidden="1"/>
    <row r="16490" hidden="1"/>
    <row r="16491" hidden="1"/>
    <row r="16492" hidden="1"/>
    <row r="16493" hidden="1"/>
    <row r="16494" hidden="1"/>
    <row r="16495" hidden="1"/>
    <row r="16496" hidden="1"/>
    <row r="16497" hidden="1"/>
    <row r="16498" hidden="1"/>
    <row r="16499" hidden="1"/>
    <row r="16500" hidden="1"/>
    <row r="16501" hidden="1"/>
    <row r="16502" hidden="1"/>
    <row r="16503" hidden="1"/>
    <row r="16504" hidden="1"/>
    <row r="16505" hidden="1"/>
    <row r="16506" hidden="1"/>
    <row r="16507" hidden="1"/>
    <row r="16508" hidden="1"/>
    <row r="16509" hidden="1"/>
    <row r="16510" hidden="1"/>
    <row r="16511" hidden="1"/>
    <row r="16512" hidden="1"/>
    <row r="16513" hidden="1"/>
    <row r="16514" hidden="1"/>
    <row r="16515" hidden="1"/>
    <row r="16516" hidden="1"/>
    <row r="16517" hidden="1"/>
    <row r="16518" hidden="1"/>
    <row r="16519" hidden="1"/>
    <row r="16520" hidden="1"/>
    <row r="16521" hidden="1"/>
    <row r="16522" hidden="1"/>
    <row r="16523" hidden="1"/>
    <row r="16524" hidden="1"/>
    <row r="16525" hidden="1"/>
    <row r="16526" hidden="1"/>
    <row r="16527" hidden="1"/>
    <row r="16528" hidden="1"/>
    <row r="16529" hidden="1"/>
    <row r="16530" hidden="1"/>
    <row r="16531" hidden="1"/>
    <row r="16532" hidden="1"/>
    <row r="16533" hidden="1"/>
    <row r="16534" hidden="1"/>
    <row r="16535" hidden="1"/>
    <row r="16536" hidden="1"/>
    <row r="16537" hidden="1"/>
    <row r="16538" hidden="1"/>
    <row r="16539" hidden="1"/>
    <row r="16540" hidden="1"/>
    <row r="16541" hidden="1"/>
    <row r="16542" hidden="1"/>
    <row r="16543" hidden="1"/>
    <row r="16544" hidden="1"/>
    <row r="16545" hidden="1"/>
    <row r="16546" hidden="1"/>
    <row r="16547" hidden="1"/>
    <row r="16548" hidden="1"/>
    <row r="16549" hidden="1"/>
    <row r="16550" hidden="1"/>
    <row r="16551" hidden="1"/>
    <row r="16552" hidden="1"/>
    <row r="16553" hidden="1"/>
    <row r="16554" hidden="1"/>
    <row r="16555" hidden="1"/>
    <row r="16556" hidden="1"/>
    <row r="16557" hidden="1"/>
    <row r="16558" hidden="1"/>
    <row r="16559" hidden="1"/>
    <row r="16560" hidden="1"/>
    <row r="16561" hidden="1"/>
    <row r="16562" hidden="1"/>
    <row r="16563" hidden="1"/>
    <row r="16564" hidden="1"/>
    <row r="16565" hidden="1"/>
    <row r="16566" hidden="1"/>
    <row r="16567" hidden="1"/>
    <row r="16568" hidden="1"/>
    <row r="16569" hidden="1"/>
    <row r="16570" hidden="1"/>
    <row r="16571" hidden="1"/>
    <row r="16572" hidden="1"/>
    <row r="16573" hidden="1"/>
    <row r="16574" hidden="1"/>
    <row r="16575" hidden="1"/>
    <row r="16576" hidden="1"/>
    <row r="16577" hidden="1"/>
    <row r="16578" hidden="1"/>
    <row r="16579" hidden="1"/>
    <row r="16580" hidden="1"/>
    <row r="16581" hidden="1"/>
    <row r="16582" hidden="1"/>
    <row r="16583" hidden="1"/>
    <row r="16584" hidden="1"/>
    <row r="16585" hidden="1"/>
    <row r="16586" hidden="1"/>
    <row r="16587" hidden="1"/>
    <row r="16588" hidden="1"/>
    <row r="16589" hidden="1"/>
    <row r="16590" hidden="1"/>
    <row r="16591" hidden="1"/>
    <row r="16592" hidden="1"/>
    <row r="16593" hidden="1"/>
    <row r="16594" hidden="1"/>
    <row r="16595" hidden="1"/>
    <row r="16596" hidden="1"/>
    <row r="16597" hidden="1"/>
    <row r="16598" hidden="1"/>
    <row r="16599" hidden="1"/>
    <row r="16600" hidden="1"/>
    <row r="16601" hidden="1"/>
    <row r="16602" hidden="1"/>
    <row r="16603" hidden="1"/>
    <row r="16604" hidden="1"/>
    <row r="16605" hidden="1"/>
    <row r="16606" hidden="1"/>
    <row r="16607" hidden="1"/>
    <row r="16608" hidden="1"/>
    <row r="16609" hidden="1"/>
    <row r="16610" hidden="1"/>
    <row r="16611" hidden="1"/>
    <row r="16612" hidden="1"/>
    <row r="16613" hidden="1"/>
    <row r="16614" hidden="1"/>
    <row r="16615" hidden="1"/>
    <row r="16616" hidden="1"/>
    <row r="16617" hidden="1"/>
    <row r="16618" hidden="1"/>
    <row r="16619" hidden="1"/>
    <row r="16620" hidden="1"/>
    <row r="16621" hidden="1"/>
    <row r="16622" hidden="1"/>
    <row r="16623" hidden="1"/>
    <row r="16624" hidden="1"/>
    <row r="16625" hidden="1"/>
    <row r="16626" hidden="1"/>
    <row r="16627" hidden="1"/>
    <row r="16628" hidden="1"/>
    <row r="16629" hidden="1"/>
    <row r="16630" hidden="1"/>
    <row r="16631" hidden="1"/>
    <row r="16632" hidden="1"/>
    <row r="16633" hidden="1"/>
    <row r="16634" hidden="1"/>
    <row r="16635" hidden="1"/>
    <row r="16636" hidden="1"/>
    <row r="16637" hidden="1"/>
    <row r="16638" hidden="1"/>
    <row r="16639" hidden="1"/>
    <row r="16640" hidden="1"/>
    <row r="16641" hidden="1"/>
    <row r="16642" hidden="1"/>
    <row r="16643" hidden="1"/>
    <row r="16644" hidden="1"/>
    <row r="16645" hidden="1"/>
    <row r="16646" hidden="1"/>
    <row r="16647" hidden="1"/>
    <row r="16648" hidden="1"/>
    <row r="16649" hidden="1"/>
    <row r="16650" hidden="1"/>
    <row r="16651" hidden="1"/>
    <row r="16652" hidden="1"/>
    <row r="16653" hidden="1"/>
    <row r="16654" hidden="1"/>
    <row r="16655" hidden="1"/>
    <row r="16656" hidden="1"/>
    <row r="16657" hidden="1"/>
    <row r="16658" hidden="1"/>
    <row r="16659" hidden="1"/>
    <row r="16660" hidden="1"/>
    <row r="16661" hidden="1"/>
    <row r="16662" hidden="1"/>
    <row r="16663" hidden="1"/>
    <row r="16664" hidden="1"/>
    <row r="16665" hidden="1"/>
    <row r="16666" hidden="1"/>
    <row r="16667" hidden="1"/>
    <row r="16668" hidden="1"/>
    <row r="16669" hidden="1"/>
    <row r="16670" hidden="1"/>
    <row r="16671" hidden="1"/>
    <row r="16672" hidden="1"/>
    <row r="16673" hidden="1"/>
    <row r="16674" hidden="1"/>
    <row r="16675" hidden="1"/>
    <row r="16676" hidden="1"/>
    <row r="16677" hidden="1"/>
    <row r="16678" hidden="1"/>
    <row r="16679" hidden="1"/>
    <row r="16680" hidden="1"/>
    <row r="16681" hidden="1"/>
    <row r="16682" hidden="1"/>
    <row r="16683" hidden="1"/>
    <row r="16684" hidden="1"/>
    <row r="16685" hidden="1"/>
    <row r="16686" hidden="1"/>
    <row r="16687" hidden="1"/>
    <row r="16688" hidden="1"/>
    <row r="16689" hidden="1"/>
    <row r="16690" hidden="1"/>
    <row r="16691" hidden="1"/>
    <row r="16692" hidden="1"/>
    <row r="16693" hidden="1"/>
    <row r="16694" hidden="1"/>
    <row r="16695" hidden="1"/>
    <row r="16696" hidden="1"/>
    <row r="16697" hidden="1"/>
    <row r="16698" hidden="1"/>
    <row r="16699" hidden="1"/>
    <row r="16700" hidden="1"/>
    <row r="16701" hidden="1"/>
    <row r="16702" hidden="1"/>
    <row r="16703" hidden="1"/>
    <row r="16704" hidden="1"/>
    <row r="16705" hidden="1"/>
    <row r="16706" hidden="1"/>
    <row r="16707" hidden="1"/>
    <row r="16708" hidden="1"/>
    <row r="16709" hidden="1"/>
    <row r="16710" hidden="1"/>
    <row r="16711" hidden="1"/>
    <row r="16712" hidden="1"/>
    <row r="16713" hidden="1"/>
    <row r="16714" hidden="1"/>
    <row r="16715" hidden="1"/>
    <row r="16716" hidden="1"/>
    <row r="16717" hidden="1"/>
    <row r="16718" hidden="1"/>
    <row r="16719" hidden="1"/>
    <row r="16720" hidden="1"/>
    <row r="16721" hidden="1"/>
    <row r="16722" hidden="1"/>
    <row r="16723" hidden="1"/>
    <row r="16724" hidden="1"/>
    <row r="16725" hidden="1"/>
    <row r="16726" hidden="1"/>
    <row r="16727" hidden="1"/>
    <row r="16728" hidden="1"/>
    <row r="16729" hidden="1"/>
    <row r="16730" hidden="1"/>
    <row r="16731" hidden="1"/>
    <row r="16732" hidden="1"/>
    <row r="16733" hidden="1"/>
    <row r="16734" hidden="1"/>
    <row r="16735" hidden="1"/>
    <row r="16736" hidden="1"/>
    <row r="16737" hidden="1"/>
    <row r="16738" hidden="1"/>
    <row r="16739" hidden="1"/>
    <row r="16740" hidden="1"/>
    <row r="16741" hidden="1"/>
    <row r="16742" hidden="1"/>
    <row r="16743" hidden="1"/>
    <row r="16744" hidden="1"/>
    <row r="16745" hidden="1"/>
    <row r="16746" hidden="1"/>
    <row r="16747" hidden="1"/>
    <row r="16748" hidden="1"/>
    <row r="16749" hidden="1"/>
    <row r="16750" hidden="1"/>
    <row r="16751" hidden="1"/>
    <row r="16752" hidden="1"/>
    <row r="16753" hidden="1"/>
    <row r="16754" hidden="1"/>
    <row r="16755" hidden="1"/>
    <row r="16756" hidden="1"/>
    <row r="16757" hidden="1"/>
    <row r="16758" hidden="1"/>
    <row r="16759" hidden="1"/>
    <row r="16760" hidden="1"/>
    <row r="16761" hidden="1"/>
    <row r="16762" hidden="1"/>
    <row r="16763" hidden="1"/>
    <row r="16764" hidden="1"/>
    <row r="16765" hidden="1"/>
    <row r="16766" hidden="1"/>
    <row r="16767" hidden="1"/>
    <row r="16768" hidden="1"/>
    <row r="16769" hidden="1"/>
    <row r="16770" hidden="1"/>
    <row r="16771" hidden="1"/>
    <row r="16772" hidden="1"/>
    <row r="16773" hidden="1"/>
    <row r="16774" hidden="1"/>
    <row r="16775" hidden="1"/>
    <row r="16776" hidden="1"/>
    <row r="16777" hidden="1"/>
    <row r="16778" hidden="1"/>
    <row r="16779" hidden="1"/>
    <row r="16780" hidden="1"/>
    <row r="16781" hidden="1"/>
    <row r="16782" hidden="1"/>
    <row r="16783" hidden="1"/>
    <row r="16784" hidden="1"/>
    <row r="16785" hidden="1"/>
    <row r="16786" hidden="1"/>
    <row r="16787" hidden="1"/>
    <row r="16788" hidden="1"/>
    <row r="16789" hidden="1"/>
    <row r="16790" hidden="1"/>
    <row r="16791" hidden="1"/>
    <row r="16792" hidden="1"/>
    <row r="16793" hidden="1"/>
    <row r="16794" hidden="1"/>
    <row r="16795" hidden="1"/>
    <row r="16796" hidden="1"/>
    <row r="16797" hidden="1"/>
    <row r="16798" hidden="1"/>
    <row r="16799" hidden="1"/>
    <row r="16800" hidden="1"/>
    <row r="16801" hidden="1"/>
    <row r="16802" hidden="1"/>
    <row r="16803" hidden="1"/>
    <row r="16804" hidden="1"/>
    <row r="16805" hidden="1"/>
    <row r="16806" hidden="1"/>
    <row r="16807" hidden="1"/>
    <row r="16808" hidden="1"/>
    <row r="16809" hidden="1"/>
    <row r="16810" hidden="1"/>
    <row r="16811" hidden="1"/>
    <row r="16812" hidden="1"/>
    <row r="16813" hidden="1"/>
    <row r="16814" hidden="1"/>
    <row r="16815" hidden="1"/>
    <row r="16816" hidden="1"/>
    <row r="16817" hidden="1"/>
    <row r="16818" hidden="1"/>
    <row r="16819" hidden="1"/>
    <row r="16820" hidden="1"/>
    <row r="16821" hidden="1"/>
    <row r="16822" hidden="1"/>
    <row r="16823" hidden="1"/>
    <row r="16824" hidden="1"/>
    <row r="16825" hidden="1"/>
    <row r="16826" hidden="1"/>
    <row r="16827" hidden="1"/>
    <row r="16828" hidden="1"/>
    <row r="16829" hidden="1"/>
    <row r="16830" hidden="1"/>
    <row r="16831" hidden="1"/>
    <row r="16832" hidden="1"/>
    <row r="16833" hidden="1"/>
    <row r="16834" hidden="1"/>
    <row r="16835" hidden="1"/>
    <row r="16836" hidden="1"/>
    <row r="16837" hidden="1"/>
    <row r="16838" hidden="1"/>
    <row r="16839" hidden="1"/>
    <row r="16840" hidden="1"/>
    <row r="16841" hidden="1"/>
    <row r="16842" hidden="1"/>
    <row r="16843" hidden="1"/>
    <row r="16844" hidden="1"/>
    <row r="16845" hidden="1"/>
    <row r="16846" hidden="1"/>
    <row r="16847" hidden="1"/>
    <row r="16848" hidden="1"/>
    <row r="16849" hidden="1"/>
    <row r="16850" hidden="1"/>
    <row r="16851" hidden="1"/>
    <row r="16852" hidden="1"/>
    <row r="16853" hidden="1"/>
    <row r="16854" hidden="1"/>
    <row r="16855" hidden="1"/>
    <row r="16856" hidden="1"/>
    <row r="16857" hidden="1"/>
    <row r="16858" hidden="1"/>
    <row r="16859" hidden="1"/>
    <row r="16860" hidden="1"/>
    <row r="16861" hidden="1"/>
    <row r="16862" hidden="1"/>
    <row r="16863" hidden="1"/>
    <row r="16864" hidden="1"/>
    <row r="16865" hidden="1"/>
    <row r="16866" hidden="1"/>
    <row r="16867" hidden="1"/>
    <row r="16868" hidden="1"/>
    <row r="16869" hidden="1"/>
    <row r="16870" hidden="1"/>
    <row r="16871" hidden="1"/>
    <row r="16872" hidden="1"/>
    <row r="16873" hidden="1"/>
    <row r="16874" hidden="1"/>
    <row r="16875" hidden="1"/>
    <row r="16876" hidden="1"/>
    <row r="16877" hidden="1"/>
    <row r="16878" hidden="1"/>
    <row r="16879" hidden="1"/>
    <row r="16880" hidden="1"/>
    <row r="16881" hidden="1"/>
    <row r="16882" hidden="1"/>
    <row r="16883" hidden="1"/>
    <row r="16884" hidden="1"/>
    <row r="16885" hidden="1"/>
    <row r="16886" hidden="1"/>
    <row r="16887" hidden="1"/>
    <row r="16888" hidden="1"/>
    <row r="16889" hidden="1"/>
    <row r="16890" hidden="1"/>
    <row r="16891" hidden="1"/>
    <row r="16892" hidden="1"/>
    <row r="16893" hidden="1"/>
    <row r="16894" hidden="1"/>
    <row r="16895" hidden="1"/>
    <row r="16896" hidden="1"/>
    <row r="16897" hidden="1"/>
    <row r="16898" hidden="1"/>
    <row r="16899" hidden="1"/>
    <row r="16900" hidden="1"/>
    <row r="16901" hidden="1"/>
    <row r="16902" hidden="1"/>
    <row r="16903" hidden="1"/>
    <row r="16904" hidden="1"/>
    <row r="16905" hidden="1"/>
    <row r="16906" hidden="1"/>
    <row r="16907" hidden="1"/>
    <row r="16908" hidden="1"/>
    <row r="16909" hidden="1"/>
    <row r="16910" hidden="1"/>
    <row r="16911" hidden="1"/>
    <row r="16912" hidden="1"/>
    <row r="16913" hidden="1"/>
    <row r="16914" hidden="1"/>
    <row r="16915" hidden="1"/>
    <row r="16916" hidden="1"/>
    <row r="16917" hidden="1"/>
    <row r="16918" hidden="1"/>
    <row r="16919" hidden="1"/>
    <row r="16920" hidden="1"/>
    <row r="16921" hidden="1"/>
    <row r="16922" hidden="1"/>
    <row r="16923" hidden="1"/>
    <row r="16924" hidden="1"/>
    <row r="16925" hidden="1"/>
    <row r="16926" hidden="1"/>
    <row r="16927" hidden="1"/>
    <row r="16928" hidden="1"/>
    <row r="16929" hidden="1"/>
    <row r="16930" hidden="1"/>
    <row r="16931" hidden="1"/>
    <row r="16932" hidden="1"/>
    <row r="16933" hidden="1"/>
    <row r="16934" hidden="1"/>
    <row r="16935" hidden="1"/>
    <row r="16936" hidden="1"/>
    <row r="16937" hidden="1"/>
    <row r="16938" hidden="1"/>
    <row r="16939" hidden="1"/>
    <row r="16940" hidden="1"/>
    <row r="16941" hidden="1"/>
    <row r="16942" hidden="1"/>
    <row r="16943" hidden="1"/>
    <row r="16944" hidden="1"/>
    <row r="16945" hidden="1"/>
    <row r="16946" hidden="1"/>
    <row r="16947" hidden="1"/>
    <row r="16948" hidden="1"/>
    <row r="16949" hidden="1"/>
    <row r="16950" hidden="1"/>
    <row r="16951" hidden="1"/>
    <row r="16952" hidden="1"/>
    <row r="16953" hidden="1"/>
    <row r="16954" hidden="1"/>
    <row r="16955" hidden="1"/>
    <row r="16956" hidden="1"/>
    <row r="16957" hidden="1"/>
    <row r="16958" hidden="1"/>
    <row r="16959" hidden="1"/>
    <row r="16960" hidden="1"/>
    <row r="16961" hidden="1"/>
    <row r="16962" hidden="1"/>
    <row r="16963" hidden="1"/>
    <row r="16964" hidden="1"/>
    <row r="16965" hidden="1"/>
    <row r="16966" hidden="1"/>
    <row r="16967" hidden="1"/>
    <row r="16968" hidden="1"/>
    <row r="16969" hidden="1"/>
    <row r="16970" hidden="1"/>
    <row r="16971" hidden="1"/>
    <row r="16972" hidden="1"/>
    <row r="16973" hidden="1"/>
    <row r="16974" hidden="1"/>
    <row r="16975" hidden="1"/>
    <row r="16976" hidden="1"/>
    <row r="16977" hidden="1"/>
    <row r="16978" hidden="1"/>
    <row r="16979" hidden="1"/>
    <row r="16980" hidden="1"/>
    <row r="16981" hidden="1"/>
    <row r="16982" hidden="1"/>
    <row r="16983" hidden="1"/>
    <row r="16984" hidden="1"/>
    <row r="16985" hidden="1"/>
    <row r="16986" hidden="1"/>
    <row r="16987" hidden="1"/>
    <row r="16988" hidden="1"/>
    <row r="16989" hidden="1"/>
    <row r="16990" hidden="1"/>
    <row r="16991" hidden="1"/>
    <row r="16992" hidden="1"/>
    <row r="16993" hidden="1"/>
    <row r="16994" hidden="1"/>
    <row r="16995" hidden="1"/>
    <row r="16996" hidden="1"/>
    <row r="16997" hidden="1"/>
    <row r="16998" hidden="1"/>
    <row r="16999" hidden="1"/>
    <row r="17000" hidden="1"/>
    <row r="17001" hidden="1"/>
    <row r="17002" hidden="1"/>
    <row r="17003" hidden="1"/>
    <row r="17004" hidden="1"/>
    <row r="17005" hidden="1"/>
    <row r="17006" hidden="1"/>
    <row r="17007" hidden="1"/>
    <row r="17008" hidden="1"/>
    <row r="17009" hidden="1"/>
    <row r="17010" hidden="1"/>
    <row r="17011" hidden="1"/>
    <row r="17012" hidden="1"/>
    <row r="17013" hidden="1"/>
    <row r="17014" hidden="1"/>
    <row r="17015" hidden="1"/>
    <row r="17016" hidden="1"/>
    <row r="17017" hidden="1"/>
    <row r="17018" hidden="1"/>
    <row r="17019" hidden="1"/>
    <row r="17020" hidden="1"/>
    <row r="17021" hidden="1"/>
    <row r="17022" hidden="1"/>
    <row r="17023" hidden="1"/>
    <row r="17024" hidden="1"/>
    <row r="17025" hidden="1"/>
    <row r="17026" hidden="1"/>
    <row r="17027" hidden="1"/>
    <row r="17028" hidden="1"/>
    <row r="17029" hidden="1"/>
    <row r="17030" hidden="1"/>
    <row r="17031" hidden="1"/>
    <row r="17032" hidden="1"/>
    <row r="17033" hidden="1"/>
    <row r="17034" hidden="1"/>
    <row r="17035" hidden="1"/>
    <row r="17036" hidden="1"/>
    <row r="17037" hidden="1"/>
    <row r="17038" hidden="1"/>
    <row r="17039" hidden="1"/>
    <row r="17040" hidden="1"/>
    <row r="17041" hidden="1"/>
    <row r="17042" hidden="1"/>
    <row r="17043" hidden="1"/>
    <row r="17044" hidden="1"/>
    <row r="17045" hidden="1"/>
    <row r="17046" hidden="1"/>
    <row r="17047" hidden="1"/>
    <row r="17048" hidden="1"/>
    <row r="17049" hidden="1"/>
    <row r="17050" hidden="1"/>
    <row r="17051" hidden="1"/>
    <row r="17052" hidden="1"/>
    <row r="17053" hidden="1"/>
    <row r="17054" hidden="1"/>
    <row r="17055" hidden="1"/>
    <row r="17056" hidden="1"/>
    <row r="17057" hidden="1"/>
    <row r="17058" hidden="1"/>
    <row r="17059" hidden="1"/>
    <row r="17060" hidden="1"/>
    <row r="17061" hidden="1"/>
    <row r="17062" hidden="1"/>
    <row r="17063" hidden="1"/>
    <row r="17064" hidden="1"/>
    <row r="17065" hidden="1"/>
    <row r="17066" hidden="1"/>
    <row r="17067" hidden="1"/>
    <row r="17068" hidden="1"/>
    <row r="17069" hidden="1"/>
    <row r="17070" hidden="1"/>
    <row r="17071" hidden="1"/>
    <row r="17072" hidden="1"/>
    <row r="17073" hidden="1"/>
    <row r="17074" hidden="1"/>
    <row r="17075" hidden="1"/>
    <row r="17076" hidden="1"/>
    <row r="17077" hidden="1"/>
    <row r="17078" hidden="1"/>
    <row r="17079" hidden="1"/>
    <row r="17080" hidden="1"/>
    <row r="17081" hidden="1"/>
    <row r="17082" hidden="1"/>
    <row r="17083" hidden="1"/>
    <row r="17084" hidden="1"/>
    <row r="17085" hidden="1"/>
    <row r="17086" hidden="1"/>
    <row r="17087" hidden="1"/>
    <row r="17088" hidden="1"/>
    <row r="17089" hidden="1"/>
    <row r="17090" hidden="1"/>
    <row r="17091" hidden="1"/>
    <row r="17092" hidden="1"/>
    <row r="17093" hidden="1"/>
    <row r="17094" hidden="1"/>
    <row r="17095" hidden="1"/>
    <row r="17096" hidden="1"/>
    <row r="17097" hidden="1"/>
    <row r="17098" hidden="1"/>
    <row r="17099" hidden="1"/>
    <row r="17100" hidden="1"/>
    <row r="17101" hidden="1"/>
    <row r="17102" hidden="1"/>
    <row r="17103" hidden="1"/>
    <row r="17104" hidden="1"/>
    <row r="17105" hidden="1"/>
    <row r="17106" hidden="1"/>
    <row r="17107" hidden="1"/>
    <row r="17108" hidden="1"/>
    <row r="17109" hidden="1"/>
    <row r="17110" hidden="1"/>
    <row r="17111" hidden="1"/>
    <row r="17112" hidden="1"/>
    <row r="17113" hidden="1"/>
    <row r="17114" hidden="1"/>
    <row r="17115" hidden="1"/>
    <row r="17116" hidden="1"/>
    <row r="17117" hidden="1"/>
    <row r="17118" hidden="1"/>
    <row r="17119" hidden="1"/>
    <row r="17120" hidden="1"/>
    <row r="17121" hidden="1"/>
    <row r="17122" hidden="1"/>
    <row r="17123" hidden="1"/>
    <row r="17124" hidden="1"/>
    <row r="17125" hidden="1"/>
    <row r="17126" hidden="1"/>
    <row r="17127" hidden="1"/>
    <row r="17128" hidden="1"/>
    <row r="17129" hidden="1"/>
    <row r="17130" hidden="1"/>
    <row r="17131" hidden="1"/>
    <row r="17132" hidden="1"/>
    <row r="17133" hidden="1"/>
    <row r="17134" hidden="1"/>
    <row r="17135" hidden="1"/>
    <row r="17136" hidden="1"/>
    <row r="17137" hidden="1"/>
    <row r="17138" hidden="1"/>
    <row r="17139" hidden="1"/>
    <row r="17140" hidden="1"/>
    <row r="17141" hidden="1"/>
    <row r="17142" hidden="1"/>
    <row r="17143" hidden="1"/>
    <row r="17144" hidden="1"/>
    <row r="17145" hidden="1"/>
    <row r="17146" hidden="1"/>
    <row r="17147" hidden="1"/>
    <row r="17148" hidden="1"/>
    <row r="17149" hidden="1"/>
    <row r="17150" hidden="1"/>
    <row r="17151" hidden="1"/>
    <row r="17152" hidden="1"/>
    <row r="17153" hidden="1"/>
    <row r="17154" hidden="1"/>
    <row r="17155" hidden="1"/>
    <row r="17156" hidden="1"/>
    <row r="17157" hidden="1"/>
    <row r="17158" hidden="1"/>
    <row r="17159" hidden="1"/>
    <row r="17160" hidden="1"/>
    <row r="17161" hidden="1"/>
    <row r="17162" hidden="1"/>
    <row r="17163" hidden="1"/>
    <row r="17164" hidden="1"/>
    <row r="17165" hidden="1"/>
    <row r="17166" hidden="1"/>
    <row r="17167" hidden="1"/>
    <row r="17168" hidden="1"/>
    <row r="17169" hidden="1"/>
    <row r="17170" hidden="1"/>
    <row r="17171" hidden="1"/>
    <row r="17172" hidden="1"/>
    <row r="17173" hidden="1"/>
    <row r="17174" hidden="1"/>
    <row r="17175" hidden="1"/>
    <row r="17176" hidden="1"/>
    <row r="17177" hidden="1"/>
    <row r="17178" hidden="1"/>
    <row r="17179" hidden="1"/>
    <row r="17180" hidden="1"/>
    <row r="17181" hidden="1"/>
    <row r="17182" hidden="1"/>
    <row r="17183" hidden="1"/>
    <row r="17184" hidden="1"/>
    <row r="17185" hidden="1"/>
    <row r="17186" hidden="1"/>
    <row r="17187" hidden="1"/>
    <row r="17188" hidden="1"/>
    <row r="17189" hidden="1"/>
    <row r="17190" hidden="1"/>
    <row r="17191" hidden="1"/>
    <row r="17192" hidden="1"/>
    <row r="17193" hidden="1"/>
    <row r="17194" hidden="1"/>
    <row r="17195" hidden="1"/>
    <row r="17196" hidden="1"/>
    <row r="17197" hidden="1"/>
    <row r="17198" hidden="1"/>
    <row r="17199" hidden="1"/>
    <row r="17200" hidden="1"/>
    <row r="17201" hidden="1"/>
    <row r="17202" hidden="1"/>
    <row r="17203" hidden="1"/>
    <row r="17204" hidden="1"/>
    <row r="17205" hidden="1"/>
    <row r="17206" hidden="1"/>
    <row r="17207" hidden="1"/>
    <row r="17208" hidden="1"/>
    <row r="17209" hidden="1"/>
    <row r="17210" hidden="1"/>
    <row r="17211" hidden="1"/>
    <row r="17212" hidden="1"/>
    <row r="17213" hidden="1"/>
    <row r="17214" hidden="1"/>
    <row r="17215" hidden="1"/>
    <row r="17216" hidden="1"/>
    <row r="17217" hidden="1"/>
    <row r="17218" hidden="1"/>
    <row r="17219" hidden="1"/>
    <row r="17220" hidden="1"/>
    <row r="17221" hidden="1"/>
    <row r="17222" hidden="1"/>
    <row r="17223" hidden="1"/>
    <row r="17224" hidden="1"/>
    <row r="17225" hidden="1"/>
    <row r="17226" hidden="1"/>
    <row r="17227" hidden="1"/>
    <row r="17228" hidden="1"/>
    <row r="17229" hidden="1"/>
    <row r="17230" hidden="1"/>
    <row r="17231" hidden="1"/>
    <row r="17232" hidden="1"/>
    <row r="17233" hidden="1"/>
    <row r="17234" hidden="1"/>
    <row r="17235" hidden="1"/>
    <row r="17236" hidden="1"/>
    <row r="17237" hidden="1"/>
    <row r="17238" hidden="1"/>
    <row r="17239" hidden="1"/>
    <row r="17240" hidden="1"/>
    <row r="17241" hidden="1"/>
    <row r="17242" hidden="1"/>
    <row r="17243" hidden="1"/>
    <row r="17244" hidden="1"/>
    <row r="17245" hidden="1"/>
    <row r="17246" hidden="1"/>
    <row r="17247" hidden="1"/>
    <row r="17248" hidden="1"/>
    <row r="17249" hidden="1"/>
    <row r="17250" hidden="1"/>
    <row r="17251" hidden="1"/>
    <row r="17252" hidden="1"/>
    <row r="17253" hidden="1"/>
    <row r="17254" hidden="1"/>
    <row r="17255" hidden="1"/>
    <row r="17256" hidden="1"/>
    <row r="17257" hidden="1"/>
    <row r="17258" hidden="1"/>
    <row r="17259" hidden="1"/>
    <row r="17260" hidden="1"/>
    <row r="17261" hidden="1"/>
    <row r="17262" hidden="1"/>
    <row r="17263" hidden="1"/>
    <row r="17264" hidden="1"/>
    <row r="17265" hidden="1"/>
    <row r="17266" hidden="1"/>
    <row r="17267" hidden="1"/>
    <row r="17268" hidden="1"/>
    <row r="17269" hidden="1"/>
    <row r="17270" hidden="1"/>
    <row r="17271" hidden="1"/>
    <row r="17272" hidden="1"/>
    <row r="17273" hidden="1"/>
    <row r="17274" hidden="1"/>
    <row r="17275" hidden="1"/>
    <row r="17276" hidden="1"/>
    <row r="17277" hidden="1"/>
    <row r="17278" hidden="1"/>
    <row r="17279" hidden="1"/>
    <row r="17280" hidden="1"/>
    <row r="17281" hidden="1"/>
    <row r="17282" hidden="1"/>
    <row r="17283" hidden="1"/>
    <row r="17284" hidden="1"/>
    <row r="17285" hidden="1"/>
    <row r="17286" hidden="1"/>
    <row r="17287" hidden="1"/>
    <row r="17288" hidden="1"/>
    <row r="17289" hidden="1"/>
    <row r="17290" hidden="1"/>
    <row r="17291" hidden="1"/>
    <row r="17292" hidden="1"/>
    <row r="17293" hidden="1"/>
    <row r="17294" hidden="1"/>
    <row r="17295" hidden="1"/>
    <row r="17296" hidden="1"/>
    <row r="17297" hidden="1"/>
    <row r="17298" hidden="1"/>
    <row r="17299" hidden="1"/>
    <row r="17300" hidden="1"/>
    <row r="17301" hidden="1"/>
    <row r="17302" hidden="1"/>
    <row r="17303" hidden="1"/>
    <row r="17304" hidden="1"/>
    <row r="17305" hidden="1"/>
    <row r="17306" hidden="1"/>
    <row r="17307" hidden="1"/>
    <row r="17308" hidden="1"/>
    <row r="17309" hidden="1"/>
    <row r="17310" hidden="1"/>
    <row r="17311" hidden="1"/>
    <row r="17312" hidden="1"/>
    <row r="17313" hidden="1"/>
    <row r="17314" hidden="1"/>
    <row r="17315" hidden="1"/>
    <row r="17316" hidden="1"/>
    <row r="17317" hidden="1"/>
    <row r="17318" hidden="1"/>
    <row r="17319" hidden="1"/>
    <row r="17320" hidden="1"/>
    <row r="17321" hidden="1"/>
    <row r="17322" hidden="1"/>
    <row r="17323" hidden="1"/>
    <row r="17324" hidden="1"/>
    <row r="17325" hidden="1"/>
    <row r="17326" hidden="1"/>
    <row r="17327" hidden="1"/>
    <row r="17328" hidden="1"/>
    <row r="17329" hidden="1"/>
    <row r="17330" hidden="1"/>
    <row r="17331" hidden="1"/>
    <row r="17332" hidden="1"/>
    <row r="17333" hidden="1"/>
    <row r="17334" hidden="1"/>
    <row r="17335" hidden="1"/>
    <row r="17336" hidden="1"/>
    <row r="17337" hidden="1"/>
    <row r="17338" hidden="1"/>
    <row r="17339" hidden="1"/>
    <row r="17340" hidden="1"/>
    <row r="17341" hidden="1"/>
    <row r="17342" hidden="1"/>
    <row r="17343" hidden="1"/>
    <row r="17344" hidden="1"/>
    <row r="17345" hidden="1"/>
    <row r="17346" hidden="1"/>
    <row r="17347" hidden="1"/>
    <row r="17348" hidden="1"/>
    <row r="17349" hidden="1"/>
    <row r="17350" hidden="1"/>
    <row r="17351" hidden="1"/>
    <row r="17352" hidden="1"/>
    <row r="17353" hidden="1"/>
    <row r="17354" hidden="1"/>
    <row r="17355" hidden="1"/>
    <row r="17356" hidden="1"/>
    <row r="17357" hidden="1"/>
    <row r="17358" hidden="1"/>
    <row r="17359" hidden="1"/>
    <row r="17360" hidden="1"/>
    <row r="17361" hidden="1"/>
    <row r="17362" hidden="1"/>
    <row r="17363" hidden="1"/>
    <row r="17364" hidden="1"/>
    <row r="17365" hidden="1"/>
    <row r="17366" hidden="1"/>
    <row r="17367" hidden="1"/>
    <row r="17368" hidden="1"/>
    <row r="17369" hidden="1"/>
    <row r="17370" hidden="1"/>
    <row r="17371" hidden="1"/>
    <row r="17372" hidden="1"/>
    <row r="17373" hidden="1"/>
    <row r="17374" hidden="1"/>
    <row r="17375" hidden="1"/>
    <row r="17376" hidden="1"/>
    <row r="17377" hidden="1"/>
    <row r="17378" hidden="1"/>
    <row r="17379" hidden="1"/>
    <row r="17380" hidden="1"/>
    <row r="17381" hidden="1"/>
    <row r="17382" hidden="1"/>
    <row r="17383" hidden="1"/>
    <row r="17384" hidden="1"/>
    <row r="17385" hidden="1"/>
    <row r="17386" hidden="1"/>
    <row r="17387" hidden="1"/>
    <row r="17388" hidden="1"/>
    <row r="17389" hidden="1"/>
    <row r="17390" hidden="1"/>
    <row r="17391" hidden="1"/>
    <row r="17392" hidden="1"/>
    <row r="17393" hidden="1"/>
    <row r="17394" hidden="1"/>
    <row r="17395" hidden="1"/>
    <row r="17396" hidden="1"/>
    <row r="17397" hidden="1"/>
    <row r="17398" hidden="1"/>
    <row r="17399" hidden="1"/>
    <row r="17400" hidden="1"/>
    <row r="17401" hidden="1"/>
    <row r="17402" hidden="1"/>
    <row r="17403" hidden="1"/>
    <row r="17404" hidden="1"/>
    <row r="17405" hidden="1"/>
    <row r="17406" hidden="1"/>
    <row r="17407" hidden="1"/>
    <row r="17408" hidden="1"/>
    <row r="17409" hidden="1"/>
    <row r="17410" hidden="1"/>
    <row r="17411" hidden="1"/>
    <row r="17412" hidden="1"/>
    <row r="17413" hidden="1"/>
    <row r="17414" hidden="1"/>
    <row r="17415" hidden="1"/>
    <row r="17416" hidden="1"/>
    <row r="17417" hidden="1"/>
    <row r="17418" hidden="1"/>
    <row r="17419" hidden="1"/>
    <row r="17420" hidden="1"/>
    <row r="17421" hidden="1"/>
    <row r="17422" hidden="1"/>
    <row r="17423" hidden="1"/>
    <row r="17424" hidden="1"/>
    <row r="17425" hidden="1"/>
    <row r="17426" hidden="1"/>
    <row r="17427" hidden="1"/>
    <row r="17428" hidden="1"/>
    <row r="17429" hidden="1"/>
    <row r="17430" hidden="1"/>
    <row r="17431" hidden="1"/>
    <row r="17432" hidden="1"/>
    <row r="17433" hidden="1"/>
    <row r="17434" hidden="1"/>
    <row r="17435" hidden="1"/>
    <row r="17436" hidden="1"/>
    <row r="17437" hidden="1"/>
    <row r="17438" hidden="1"/>
    <row r="17439" hidden="1"/>
    <row r="17440" hidden="1"/>
    <row r="17441" hidden="1"/>
    <row r="17442" hidden="1"/>
    <row r="17443" hidden="1"/>
    <row r="17444" hidden="1"/>
    <row r="17445" hidden="1"/>
    <row r="17446" hidden="1"/>
    <row r="17447" hidden="1"/>
    <row r="17448" hidden="1"/>
    <row r="17449" hidden="1"/>
    <row r="17450" hidden="1"/>
    <row r="17451" hidden="1"/>
    <row r="17452" hidden="1"/>
    <row r="17453" hidden="1"/>
    <row r="17454" hidden="1"/>
    <row r="17455" hidden="1"/>
    <row r="17456" hidden="1"/>
    <row r="17457" hidden="1"/>
    <row r="17458" hidden="1"/>
    <row r="17459" hidden="1"/>
    <row r="17460" hidden="1"/>
    <row r="17461" hidden="1"/>
    <row r="17462" hidden="1"/>
    <row r="17463" hidden="1"/>
    <row r="17464" hidden="1"/>
    <row r="17465" hidden="1"/>
    <row r="17466" hidden="1"/>
    <row r="17467" hidden="1"/>
    <row r="17468" hidden="1"/>
    <row r="17469" hidden="1"/>
    <row r="17470" hidden="1"/>
    <row r="17471" hidden="1"/>
    <row r="17472" hidden="1"/>
    <row r="17473" hidden="1"/>
    <row r="17474" hidden="1"/>
    <row r="17475" hidden="1"/>
    <row r="17476" hidden="1"/>
    <row r="17477" hidden="1"/>
    <row r="17478" hidden="1"/>
    <row r="17479" hidden="1"/>
    <row r="17480" hidden="1"/>
    <row r="17481" hidden="1"/>
    <row r="17482" hidden="1"/>
    <row r="17483" hidden="1"/>
    <row r="17484" hidden="1"/>
    <row r="17485" hidden="1"/>
    <row r="17486" hidden="1"/>
    <row r="17487" hidden="1"/>
    <row r="17488" hidden="1"/>
    <row r="17489" hidden="1"/>
    <row r="17490" hidden="1"/>
    <row r="17491" hidden="1"/>
    <row r="17492" hidden="1"/>
    <row r="17493" hidden="1"/>
    <row r="17494" hidden="1"/>
    <row r="17495" hidden="1"/>
    <row r="17496" hidden="1"/>
    <row r="17497" hidden="1"/>
    <row r="17498" hidden="1"/>
    <row r="17499" hidden="1"/>
    <row r="17500" hidden="1"/>
    <row r="17501" hidden="1"/>
    <row r="17502" hidden="1"/>
    <row r="17503" hidden="1"/>
    <row r="17504" hidden="1"/>
    <row r="17505" hidden="1"/>
    <row r="17506" hidden="1"/>
    <row r="17507" hidden="1"/>
    <row r="17508" hidden="1"/>
    <row r="17509" hidden="1"/>
    <row r="17510" hidden="1"/>
    <row r="17511" hidden="1"/>
    <row r="17512" hidden="1"/>
    <row r="17513" hidden="1"/>
    <row r="17514" hidden="1"/>
    <row r="17515" hidden="1"/>
    <row r="17516" hidden="1"/>
    <row r="17517" hidden="1"/>
    <row r="17518" hidden="1"/>
    <row r="17519" hidden="1"/>
    <row r="17520" hidden="1"/>
    <row r="17521" hidden="1"/>
    <row r="17522" hidden="1"/>
    <row r="17523" hidden="1"/>
    <row r="17524" hidden="1"/>
    <row r="17525" hidden="1"/>
    <row r="17526" hidden="1"/>
    <row r="17527" hidden="1"/>
    <row r="17528" hidden="1"/>
    <row r="17529" hidden="1"/>
    <row r="17530" hidden="1"/>
    <row r="17531" hidden="1"/>
    <row r="17532" hidden="1"/>
    <row r="17533" hidden="1"/>
    <row r="17534" hidden="1"/>
    <row r="17535" hidden="1"/>
    <row r="17536" hidden="1"/>
    <row r="17537" hidden="1"/>
    <row r="17538" hidden="1"/>
    <row r="17539" hidden="1"/>
    <row r="17540" hidden="1"/>
    <row r="17541" hidden="1"/>
    <row r="17542" hidden="1"/>
    <row r="17543" hidden="1"/>
    <row r="17544" hidden="1"/>
    <row r="17545" hidden="1"/>
    <row r="17546" hidden="1"/>
    <row r="17547" hidden="1"/>
    <row r="17548" hidden="1"/>
    <row r="17549" hidden="1"/>
    <row r="17550" hidden="1"/>
    <row r="17551" hidden="1"/>
    <row r="17552" hidden="1"/>
    <row r="17553" hidden="1"/>
    <row r="17554" hidden="1"/>
    <row r="17555" hidden="1"/>
    <row r="17556" hidden="1"/>
    <row r="17557" hidden="1"/>
    <row r="17558" hidden="1"/>
    <row r="17559" hidden="1"/>
    <row r="17560" hidden="1"/>
    <row r="17561" hidden="1"/>
    <row r="17562" hidden="1"/>
    <row r="17563" hidden="1"/>
    <row r="17564" hidden="1"/>
    <row r="17565" hidden="1"/>
    <row r="17566" hidden="1"/>
    <row r="17567" hidden="1"/>
    <row r="17568" hidden="1"/>
    <row r="17569" hidden="1"/>
    <row r="17570" hidden="1"/>
    <row r="17571" hidden="1"/>
    <row r="17572" hidden="1"/>
    <row r="17573" hidden="1"/>
    <row r="17574" hidden="1"/>
    <row r="17575" hidden="1"/>
    <row r="17576" hidden="1"/>
    <row r="17577" hidden="1"/>
    <row r="17578" hidden="1"/>
    <row r="17579" hidden="1"/>
    <row r="17580" hidden="1"/>
    <row r="17581" hidden="1"/>
    <row r="17582" hidden="1"/>
    <row r="17583" hidden="1"/>
    <row r="17584" hidden="1"/>
    <row r="17585" hidden="1"/>
    <row r="17586" hidden="1"/>
    <row r="17587" hidden="1"/>
    <row r="17588" hidden="1"/>
    <row r="17589" hidden="1"/>
    <row r="17590" hidden="1"/>
    <row r="17591" hidden="1"/>
    <row r="17592" hidden="1"/>
    <row r="17593" hidden="1"/>
    <row r="17594" hidden="1"/>
    <row r="17595" hidden="1"/>
    <row r="17596" hidden="1"/>
    <row r="17597" hidden="1"/>
    <row r="17598" hidden="1"/>
    <row r="17599" hidden="1"/>
    <row r="17600" hidden="1"/>
    <row r="17601" hidden="1"/>
    <row r="17602" hidden="1"/>
    <row r="17603" hidden="1"/>
    <row r="17604" hidden="1"/>
    <row r="17605" hidden="1"/>
    <row r="17606" hidden="1"/>
    <row r="17607" hidden="1"/>
    <row r="17608" hidden="1"/>
    <row r="17609" hidden="1"/>
    <row r="17610" hidden="1"/>
    <row r="17611" hidden="1"/>
    <row r="17612" hidden="1"/>
    <row r="17613" hidden="1"/>
    <row r="17614" hidden="1"/>
    <row r="17615" hidden="1"/>
    <row r="17616" hidden="1"/>
    <row r="17617" hidden="1"/>
    <row r="17618" hidden="1"/>
    <row r="17619" hidden="1"/>
    <row r="17620" hidden="1"/>
    <row r="17621" hidden="1"/>
    <row r="17622" hidden="1"/>
    <row r="17623" hidden="1"/>
    <row r="17624" hidden="1"/>
    <row r="17625" hidden="1"/>
    <row r="17626" hidden="1"/>
    <row r="17627" hidden="1"/>
    <row r="17628" hidden="1"/>
    <row r="17629" hidden="1"/>
    <row r="17630" hidden="1"/>
    <row r="17631" hidden="1"/>
    <row r="17632" hidden="1"/>
    <row r="17633" hidden="1"/>
    <row r="17634" hidden="1"/>
    <row r="17635" hidden="1"/>
    <row r="17636" hidden="1"/>
    <row r="17637" hidden="1"/>
    <row r="17638" hidden="1"/>
    <row r="17639" hidden="1"/>
    <row r="17640" hidden="1"/>
    <row r="17641" hidden="1"/>
    <row r="17642" hidden="1"/>
    <row r="17643" hidden="1"/>
    <row r="17644" hidden="1"/>
    <row r="17645" hidden="1"/>
    <row r="17646" hidden="1"/>
    <row r="17647" hidden="1"/>
    <row r="17648" hidden="1"/>
    <row r="17649" hidden="1"/>
    <row r="17650" hidden="1"/>
    <row r="17651" hidden="1"/>
    <row r="17652" hidden="1"/>
    <row r="17653" hidden="1"/>
    <row r="17654" hidden="1"/>
    <row r="17655" hidden="1"/>
    <row r="17656" hidden="1"/>
    <row r="17657" hidden="1"/>
    <row r="17658" hidden="1"/>
    <row r="17659" hidden="1"/>
    <row r="17660" hidden="1"/>
    <row r="17661" hidden="1"/>
    <row r="17662" hidden="1"/>
    <row r="17663" hidden="1"/>
    <row r="17664" hidden="1"/>
    <row r="17665" hidden="1"/>
    <row r="17666" hidden="1"/>
    <row r="17667" hidden="1"/>
    <row r="17668" hidden="1"/>
    <row r="17669" hidden="1"/>
    <row r="17670" hidden="1"/>
    <row r="17671" hidden="1"/>
    <row r="17672" hidden="1"/>
    <row r="17673" hidden="1"/>
    <row r="17674" hidden="1"/>
    <row r="17675" hidden="1"/>
    <row r="17676" hidden="1"/>
    <row r="17677" hidden="1"/>
    <row r="17678" hidden="1"/>
    <row r="17679" hidden="1"/>
    <row r="17680" hidden="1"/>
    <row r="17681" hidden="1"/>
    <row r="17682" hidden="1"/>
    <row r="17683" hidden="1"/>
    <row r="17684" hidden="1"/>
    <row r="17685" hidden="1"/>
    <row r="17686" hidden="1"/>
    <row r="17687" hidden="1"/>
    <row r="17688" hidden="1"/>
    <row r="17689" hidden="1"/>
    <row r="17690" hidden="1"/>
    <row r="17691" hidden="1"/>
    <row r="17692" hidden="1"/>
    <row r="17693" hidden="1"/>
    <row r="17694" hidden="1"/>
    <row r="17695" hidden="1"/>
    <row r="17696" hidden="1"/>
    <row r="17697" hidden="1"/>
    <row r="17698" hidden="1"/>
    <row r="17699" hidden="1"/>
    <row r="17700" hidden="1"/>
    <row r="17701" hidden="1"/>
    <row r="17702" hidden="1"/>
    <row r="17703" hidden="1"/>
    <row r="17704" hidden="1"/>
    <row r="17705" hidden="1"/>
    <row r="17706" hidden="1"/>
    <row r="17707" hidden="1"/>
    <row r="17708" hidden="1"/>
    <row r="17709" hidden="1"/>
    <row r="17710" hidden="1"/>
    <row r="17711" hidden="1"/>
    <row r="17712" hidden="1"/>
    <row r="17713" hidden="1"/>
    <row r="17714" hidden="1"/>
    <row r="17715" hidden="1"/>
    <row r="17716" hidden="1"/>
    <row r="17717" hidden="1"/>
    <row r="17718" hidden="1"/>
    <row r="17719" hidden="1"/>
    <row r="17720" hidden="1"/>
    <row r="17721" hidden="1"/>
    <row r="17722" hidden="1"/>
    <row r="17723" hidden="1"/>
    <row r="17724" hidden="1"/>
    <row r="17725" hidden="1"/>
    <row r="17726" hidden="1"/>
    <row r="17727" hidden="1"/>
    <row r="17728" hidden="1"/>
    <row r="17729" hidden="1"/>
    <row r="17730" hidden="1"/>
    <row r="17731" hidden="1"/>
    <row r="17732" hidden="1"/>
    <row r="17733" hidden="1"/>
    <row r="17734" hidden="1"/>
    <row r="17735" hidden="1"/>
    <row r="17736" hidden="1"/>
    <row r="17737" hidden="1"/>
    <row r="17738" hidden="1"/>
    <row r="17739" hidden="1"/>
    <row r="17740" hidden="1"/>
    <row r="17741" hidden="1"/>
    <row r="17742" hidden="1"/>
    <row r="17743" hidden="1"/>
    <row r="17744" hidden="1"/>
    <row r="17745" hidden="1"/>
    <row r="17746" hidden="1"/>
    <row r="17747" hidden="1"/>
    <row r="17748" hidden="1"/>
    <row r="17749" hidden="1"/>
    <row r="17750" hidden="1"/>
    <row r="17751" hidden="1"/>
    <row r="17752" hidden="1"/>
    <row r="17753" hidden="1"/>
    <row r="17754" hidden="1"/>
    <row r="17755" hidden="1"/>
    <row r="17756" hidden="1"/>
    <row r="17757" hidden="1"/>
    <row r="17758" hidden="1"/>
    <row r="17759" hidden="1"/>
    <row r="17760" hidden="1"/>
    <row r="17761" hidden="1"/>
    <row r="17762" hidden="1"/>
    <row r="17763" hidden="1"/>
    <row r="17764" hidden="1"/>
    <row r="17765" hidden="1"/>
    <row r="17766" hidden="1"/>
    <row r="17767" hidden="1"/>
    <row r="17768" hidden="1"/>
    <row r="17769" hidden="1"/>
    <row r="17770" hidden="1"/>
    <row r="17771" hidden="1"/>
    <row r="17772" hidden="1"/>
    <row r="17773" hidden="1"/>
    <row r="17774" hidden="1"/>
    <row r="17775" hidden="1"/>
    <row r="17776" hidden="1"/>
    <row r="17777" hidden="1"/>
    <row r="17778" hidden="1"/>
    <row r="17779" hidden="1"/>
    <row r="17780" hidden="1"/>
    <row r="17781" hidden="1"/>
    <row r="17782" hidden="1"/>
    <row r="17783" hidden="1"/>
    <row r="17784" hidden="1"/>
    <row r="17785" hidden="1"/>
    <row r="17786" hidden="1"/>
    <row r="17787" hidden="1"/>
    <row r="17788" hidden="1"/>
    <row r="17789" hidden="1"/>
    <row r="17790" hidden="1"/>
    <row r="17791" hidden="1"/>
    <row r="17792" hidden="1"/>
    <row r="17793" hidden="1"/>
    <row r="17794" hidden="1"/>
    <row r="17795" hidden="1"/>
    <row r="17796" hidden="1"/>
    <row r="17797" hidden="1"/>
    <row r="17798" hidden="1"/>
    <row r="17799" hidden="1"/>
    <row r="17800" hidden="1"/>
    <row r="17801" hidden="1"/>
    <row r="17802" hidden="1"/>
    <row r="17803" hidden="1"/>
    <row r="17804" hidden="1"/>
    <row r="17805" hidden="1"/>
    <row r="17806" hidden="1"/>
    <row r="17807" hidden="1"/>
    <row r="17808" hidden="1"/>
    <row r="17809" hidden="1"/>
    <row r="17810" hidden="1"/>
    <row r="17811" hidden="1"/>
    <row r="17812" hidden="1"/>
    <row r="17813" hidden="1"/>
    <row r="17814" hidden="1"/>
    <row r="17815" hidden="1"/>
    <row r="17816" hidden="1"/>
    <row r="17817" hidden="1"/>
    <row r="17818" hidden="1"/>
    <row r="17819" hidden="1"/>
    <row r="17820" hidden="1"/>
    <row r="17821" hidden="1"/>
    <row r="17822" hidden="1"/>
    <row r="17823" hidden="1"/>
    <row r="17824" hidden="1"/>
    <row r="17825" hidden="1"/>
    <row r="17826" hidden="1"/>
    <row r="17827" hidden="1"/>
    <row r="17828" hidden="1"/>
    <row r="17829" hidden="1"/>
    <row r="17830" hidden="1"/>
    <row r="17831" hidden="1"/>
    <row r="17832" hidden="1"/>
    <row r="17833" hidden="1"/>
    <row r="17834" hidden="1"/>
    <row r="17835" hidden="1"/>
    <row r="17836" hidden="1"/>
    <row r="17837" hidden="1"/>
    <row r="17838" hidden="1"/>
    <row r="17839" hidden="1"/>
    <row r="17840" hidden="1"/>
    <row r="17841" hidden="1"/>
    <row r="17842" hidden="1"/>
    <row r="17843" hidden="1"/>
    <row r="17844" hidden="1"/>
    <row r="17845" hidden="1"/>
    <row r="17846" hidden="1"/>
    <row r="17847" hidden="1"/>
    <row r="17848" hidden="1"/>
    <row r="17849" hidden="1"/>
    <row r="17850" hidden="1"/>
    <row r="17851" hidden="1"/>
    <row r="17852" hidden="1"/>
    <row r="17853" hidden="1"/>
    <row r="17854" hidden="1"/>
    <row r="17855" hidden="1"/>
    <row r="17856" hidden="1"/>
    <row r="17857" hidden="1"/>
    <row r="17858" hidden="1"/>
    <row r="17859" hidden="1"/>
    <row r="17860" hidden="1"/>
    <row r="17861" hidden="1"/>
    <row r="17862" hidden="1"/>
    <row r="17863" hidden="1"/>
    <row r="17864" hidden="1"/>
    <row r="17865" hidden="1"/>
    <row r="17866" hidden="1"/>
    <row r="17867" hidden="1"/>
    <row r="17868" hidden="1"/>
    <row r="17869" hidden="1"/>
    <row r="17870" hidden="1"/>
    <row r="17871" hidden="1"/>
    <row r="17872" hidden="1"/>
    <row r="17873" hidden="1"/>
    <row r="17874" hidden="1"/>
    <row r="17875" hidden="1"/>
    <row r="17876" hidden="1"/>
    <row r="17877" hidden="1"/>
    <row r="17878" hidden="1"/>
    <row r="17879" hidden="1"/>
    <row r="17880" hidden="1"/>
    <row r="17881" hidden="1"/>
    <row r="17882" hidden="1"/>
    <row r="17883" hidden="1"/>
    <row r="17884" hidden="1"/>
    <row r="17885" hidden="1"/>
    <row r="17886" hidden="1"/>
    <row r="17887" hidden="1"/>
    <row r="17888" hidden="1"/>
    <row r="17889" hidden="1"/>
    <row r="17890" hidden="1"/>
    <row r="17891" hidden="1"/>
    <row r="17892" hidden="1"/>
    <row r="17893" hidden="1"/>
    <row r="17894" hidden="1"/>
    <row r="17895" hidden="1"/>
    <row r="17896" hidden="1"/>
    <row r="17897" hidden="1"/>
    <row r="17898" hidden="1"/>
    <row r="17899" hidden="1"/>
    <row r="17900" hidden="1"/>
    <row r="17901" hidden="1"/>
    <row r="17902" hidden="1"/>
    <row r="17903" hidden="1"/>
    <row r="17904" hidden="1"/>
    <row r="17905" hidden="1"/>
    <row r="17906" hidden="1"/>
    <row r="17907" hidden="1"/>
    <row r="17908" hidden="1"/>
    <row r="17909" hidden="1"/>
    <row r="17910" hidden="1"/>
    <row r="17911" hidden="1"/>
    <row r="17912" hidden="1"/>
    <row r="17913" hidden="1"/>
    <row r="17914" hidden="1"/>
    <row r="17915" hidden="1"/>
    <row r="17916" hidden="1"/>
    <row r="17917" hidden="1"/>
    <row r="17918" hidden="1"/>
    <row r="17919" hidden="1"/>
    <row r="17920" hidden="1"/>
    <row r="17921" hidden="1"/>
    <row r="17922" hidden="1"/>
    <row r="17923" hidden="1"/>
    <row r="17924" hidden="1"/>
    <row r="17925" hidden="1"/>
    <row r="17926" hidden="1"/>
    <row r="17927" hidden="1"/>
    <row r="17928" hidden="1"/>
    <row r="17929" hidden="1"/>
    <row r="17930" hidden="1"/>
    <row r="17931" hidden="1"/>
    <row r="17932" hidden="1"/>
    <row r="17933" hidden="1"/>
    <row r="17934" hidden="1"/>
    <row r="17935" hidden="1"/>
    <row r="17936" hidden="1"/>
    <row r="17937" hidden="1"/>
    <row r="17938" hidden="1"/>
    <row r="17939" hidden="1"/>
    <row r="17940" hidden="1"/>
    <row r="17941" hidden="1"/>
    <row r="17942" hidden="1"/>
    <row r="17943" hidden="1"/>
    <row r="17944" hidden="1"/>
    <row r="17945" hidden="1"/>
    <row r="17946" hidden="1"/>
    <row r="17947" hidden="1"/>
    <row r="17948" hidden="1"/>
    <row r="17949" hidden="1"/>
    <row r="17950" hidden="1"/>
    <row r="17951" hidden="1"/>
    <row r="17952" hidden="1"/>
    <row r="17953" hidden="1"/>
    <row r="17954" hidden="1"/>
    <row r="17955" hidden="1"/>
    <row r="17956" hidden="1"/>
    <row r="17957" hidden="1"/>
    <row r="17958" hidden="1"/>
    <row r="17959" hidden="1"/>
    <row r="17960" hidden="1"/>
    <row r="17961" hidden="1"/>
    <row r="17962" hidden="1"/>
    <row r="17963" hidden="1"/>
    <row r="17964" hidden="1"/>
    <row r="17965" hidden="1"/>
    <row r="17966" hidden="1"/>
    <row r="17967" hidden="1"/>
    <row r="17968" hidden="1"/>
    <row r="17969" hidden="1"/>
    <row r="17970" hidden="1"/>
    <row r="17971" hidden="1"/>
    <row r="17972" hidden="1"/>
    <row r="17973" hidden="1"/>
    <row r="17974" hidden="1"/>
    <row r="17975" hidden="1"/>
    <row r="17976" hidden="1"/>
    <row r="17977" hidden="1"/>
    <row r="17978" hidden="1"/>
    <row r="17979" hidden="1"/>
    <row r="17980" hidden="1"/>
    <row r="17981" hidden="1"/>
    <row r="17982" hidden="1"/>
    <row r="17983" hidden="1"/>
    <row r="17984" hidden="1"/>
    <row r="17985" hidden="1"/>
    <row r="17986" hidden="1"/>
    <row r="17987" hidden="1"/>
    <row r="17988" hidden="1"/>
    <row r="17989" hidden="1"/>
    <row r="17990" hidden="1"/>
    <row r="17991" hidden="1"/>
    <row r="17992" hidden="1"/>
    <row r="17993" hidden="1"/>
    <row r="17994" hidden="1"/>
    <row r="17995" hidden="1"/>
    <row r="17996" hidden="1"/>
    <row r="17997" hidden="1"/>
    <row r="17998" hidden="1"/>
    <row r="17999" hidden="1"/>
    <row r="18000" hidden="1"/>
    <row r="18001" hidden="1"/>
    <row r="18002" hidden="1"/>
    <row r="18003" hidden="1"/>
    <row r="18004" hidden="1"/>
    <row r="18005" hidden="1"/>
    <row r="18006" hidden="1"/>
    <row r="18007" hidden="1"/>
    <row r="18008" hidden="1"/>
    <row r="18009" hidden="1"/>
    <row r="18010" hidden="1"/>
    <row r="18011" hidden="1"/>
    <row r="18012" hidden="1"/>
    <row r="18013" hidden="1"/>
    <row r="18014" hidden="1"/>
    <row r="18015" hidden="1"/>
    <row r="18016" hidden="1"/>
    <row r="18017" hidden="1"/>
    <row r="18018" hidden="1"/>
    <row r="18019" hidden="1"/>
    <row r="18020" hidden="1"/>
    <row r="18021" hidden="1"/>
    <row r="18022" hidden="1"/>
    <row r="18023" hidden="1"/>
    <row r="18024" hidden="1"/>
    <row r="18025" hidden="1"/>
    <row r="18026" hidden="1"/>
    <row r="18027" hidden="1"/>
    <row r="18028" hidden="1"/>
    <row r="18029" hidden="1"/>
    <row r="18030" hidden="1"/>
    <row r="18031" hidden="1"/>
    <row r="18032" hidden="1"/>
    <row r="18033" hidden="1"/>
    <row r="18034" hidden="1"/>
    <row r="18035" hidden="1"/>
    <row r="18036" hidden="1"/>
    <row r="18037" hidden="1"/>
    <row r="18038" hidden="1"/>
    <row r="18039" hidden="1"/>
    <row r="18040" hidden="1"/>
    <row r="18041" hidden="1"/>
    <row r="18042" hidden="1"/>
    <row r="18043" hidden="1"/>
    <row r="18044" hidden="1"/>
    <row r="18045" hidden="1"/>
    <row r="18046" hidden="1"/>
    <row r="18047" hidden="1"/>
    <row r="18048" hidden="1"/>
    <row r="18049" hidden="1"/>
    <row r="18050" hidden="1"/>
    <row r="18051" hidden="1"/>
    <row r="18052" hidden="1"/>
    <row r="18053" hidden="1"/>
    <row r="18054" hidden="1"/>
    <row r="18055" hidden="1"/>
    <row r="18056" hidden="1"/>
    <row r="18057" hidden="1"/>
    <row r="18058" hidden="1"/>
    <row r="18059" hidden="1"/>
    <row r="18060" hidden="1"/>
    <row r="18061" hidden="1"/>
    <row r="18062" hidden="1"/>
    <row r="18063" hidden="1"/>
    <row r="18064" hidden="1"/>
    <row r="18065" hidden="1"/>
    <row r="18066" hidden="1"/>
    <row r="18067" hidden="1"/>
    <row r="18068" hidden="1"/>
    <row r="18069" hidden="1"/>
    <row r="18070" hidden="1"/>
    <row r="18071" hidden="1"/>
    <row r="18072" hidden="1"/>
    <row r="18073" hidden="1"/>
    <row r="18074" hidden="1"/>
    <row r="18075" hidden="1"/>
    <row r="18076" hidden="1"/>
    <row r="18077" hidden="1"/>
    <row r="18078" hidden="1"/>
    <row r="18079" hidden="1"/>
    <row r="18080" hidden="1"/>
    <row r="18081" hidden="1"/>
    <row r="18082" hidden="1"/>
    <row r="18083" hidden="1"/>
    <row r="18084" hidden="1"/>
    <row r="18085" hidden="1"/>
    <row r="18086" hidden="1"/>
    <row r="18087" hidden="1"/>
    <row r="18088" hidden="1"/>
    <row r="18089" hidden="1"/>
    <row r="18090" hidden="1"/>
    <row r="18091" hidden="1"/>
    <row r="18092" hidden="1"/>
    <row r="18093" hidden="1"/>
    <row r="18094" hidden="1"/>
    <row r="18095" hidden="1"/>
    <row r="18096" hidden="1"/>
    <row r="18097" hidden="1"/>
    <row r="18098" hidden="1"/>
    <row r="18099" hidden="1"/>
    <row r="18100" hidden="1"/>
    <row r="18101" hidden="1"/>
    <row r="18102" hidden="1"/>
    <row r="18103" hidden="1"/>
    <row r="18104" hidden="1"/>
    <row r="18105" hidden="1"/>
    <row r="18106" hidden="1"/>
    <row r="18107" hidden="1"/>
    <row r="18108" hidden="1"/>
    <row r="18109" hidden="1"/>
    <row r="18110" hidden="1"/>
    <row r="18111" hidden="1"/>
    <row r="18112" hidden="1"/>
    <row r="18113" hidden="1"/>
    <row r="18114" hidden="1"/>
    <row r="18115" hidden="1"/>
    <row r="18116" hidden="1"/>
    <row r="18117" hidden="1"/>
    <row r="18118" hidden="1"/>
    <row r="18119" hidden="1"/>
    <row r="18120" hidden="1"/>
    <row r="18121" hidden="1"/>
    <row r="18122" hidden="1"/>
    <row r="18123" hidden="1"/>
    <row r="18124" hidden="1"/>
    <row r="18125" hidden="1"/>
    <row r="18126" hidden="1"/>
    <row r="18127" hidden="1"/>
    <row r="18128" hidden="1"/>
    <row r="18129" hidden="1"/>
    <row r="18130" hidden="1"/>
    <row r="18131" hidden="1"/>
    <row r="18132" hidden="1"/>
    <row r="18133" hidden="1"/>
    <row r="18134" hidden="1"/>
    <row r="18135" hidden="1"/>
    <row r="18136" hidden="1"/>
    <row r="18137" hidden="1"/>
    <row r="18138" hidden="1"/>
    <row r="18139" hidden="1"/>
    <row r="18140" hidden="1"/>
    <row r="18141" hidden="1"/>
    <row r="18142" hidden="1"/>
    <row r="18143" hidden="1"/>
    <row r="18144" hidden="1"/>
    <row r="18145" hidden="1"/>
    <row r="18146" hidden="1"/>
    <row r="18147" hidden="1"/>
    <row r="18148" hidden="1"/>
    <row r="18149" hidden="1"/>
    <row r="18150" hidden="1"/>
    <row r="18151" hidden="1"/>
    <row r="18152" hidden="1"/>
    <row r="18153" hidden="1"/>
    <row r="18154" hidden="1"/>
    <row r="18155" hidden="1"/>
    <row r="18156" hidden="1"/>
    <row r="18157" hidden="1"/>
    <row r="18158" hidden="1"/>
    <row r="18159" hidden="1"/>
    <row r="18160" hidden="1"/>
    <row r="18161" hidden="1"/>
    <row r="18162" hidden="1"/>
    <row r="18163" hidden="1"/>
    <row r="18164" hidden="1"/>
    <row r="18165" hidden="1"/>
    <row r="18166" hidden="1"/>
    <row r="18167" hidden="1"/>
    <row r="18168" hidden="1"/>
    <row r="18169" hidden="1"/>
    <row r="18170" hidden="1"/>
    <row r="18171" hidden="1"/>
    <row r="18172" hidden="1"/>
    <row r="18173" hidden="1"/>
    <row r="18174" hidden="1"/>
    <row r="18175" hidden="1"/>
    <row r="18176" hidden="1"/>
    <row r="18177" hidden="1"/>
    <row r="18178" hidden="1"/>
    <row r="18179" hidden="1"/>
    <row r="18180" hidden="1"/>
    <row r="18181" hidden="1"/>
    <row r="18182" hidden="1"/>
    <row r="18183" hidden="1"/>
    <row r="18184" hidden="1"/>
    <row r="18185" hidden="1"/>
    <row r="18186" hidden="1"/>
    <row r="18187" hidden="1"/>
    <row r="18188" hidden="1"/>
    <row r="18189" hidden="1"/>
    <row r="18190" hidden="1"/>
    <row r="18191" hidden="1"/>
    <row r="18192" hidden="1"/>
    <row r="18193" hidden="1"/>
    <row r="18194" hidden="1"/>
    <row r="18195" hidden="1"/>
    <row r="18196" hidden="1"/>
    <row r="18197" hidden="1"/>
    <row r="18198" hidden="1"/>
    <row r="18199" hidden="1"/>
    <row r="18200" hidden="1"/>
    <row r="18201" hidden="1"/>
    <row r="18202" hidden="1"/>
    <row r="18203" hidden="1"/>
    <row r="18204" hidden="1"/>
    <row r="18205" hidden="1"/>
    <row r="18206" hidden="1"/>
    <row r="18207" hidden="1"/>
    <row r="18208" hidden="1"/>
    <row r="18209" hidden="1"/>
    <row r="18210" hidden="1"/>
    <row r="18211" hidden="1"/>
    <row r="18212" hidden="1"/>
    <row r="18213" hidden="1"/>
    <row r="18214" hidden="1"/>
    <row r="18215" hidden="1"/>
    <row r="18216" hidden="1"/>
    <row r="18217" hidden="1"/>
    <row r="18218" hidden="1"/>
    <row r="18219" hidden="1"/>
    <row r="18220" hidden="1"/>
    <row r="18221" hidden="1"/>
    <row r="18222" hidden="1"/>
    <row r="18223" hidden="1"/>
    <row r="18224" hidden="1"/>
    <row r="18225" hidden="1"/>
    <row r="18226" hidden="1"/>
    <row r="18227" hidden="1"/>
    <row r="18228" hidden="1"/>
    <row r="18229" hidden="1"/>
    <row r="18230" hidden="1"/>
    <row r="18231" hidden="1"/>
    <row r="18232" hidden="1"/>
    <row r="18233" hidden="1"/>
    <row r="18234" hidden="1"/>
    <row r="18235" hidden="1"/>
    <row r="18236" hidden="1"/>
    <row r="18237" hidden="1"/>
    <row r="18238" hidden="1"/>
    <row r="18239" hidden="1"/>
    <row r="18240" hidden="1"/>
    <row r="18241" hidden="1"/>
    <row r="18242" hidden="1"/>
    <row r="18243" hidden="1"/>
    <row r="18244" hidden="1"/>
    <row r="18245" hidden="1"/>
    <row r="18246" hidden="1"/>
    <row r="18247" hidden="1"/>
    <row r="18248" hidden="1"/>
    <row r="18249" hidden="1"/>
    <row r="18250" hidden="1"/>
    <row r="18251" hidden="1"/>
    <row r="18252" hidden="1"/>
    <row r="18253" hidden="1"/>
    <row r="18254" hidden="1"/>
    <row r="18255" hidden="1"/>
    <row r="18256" hidden="1"/>
    <row r="18257" hidden="1"/>
    <row r="18258" hidden="1"/>
    <row r="18259" hidden="1"/>
    <row r="18260" hidden="1"/>
    <row r="18261" hidden="1"/>
    <row r="18262" hidden="1"/>
    <row r="18263" hidden="1"/>
    <row r="18264" hidden="1"/>
    <row r="18265" hidden="1"/>
    <row r="18266" hidden="1"/>
    <row r="18267" hidden="1"/>
    <row r="18268" hidden="1"/>
    <row r="18269" hidden="1"/>
    <row r="18270" hidden="1"/>
    <row r="18271" hidden="1"/>
    <row r="18272" hidden="1"/>
    <row r="18273" hidden="1"/>
    <row r="18274" hidden="1"/>
    <row r="18275" hidden="1"/>
    <row r="18276" hidden="1"/>
    <row r="18277" hidden="1"/>
    <row r="18278" hidden="1"/>
    <row r="18279" hidden="1"/>
    <row r="18280" hidden="1"/>
    <row r="18281" hidden="1"/>
    <row r="18282" hidden="1"/>
    <row r="18283" hidden="1"/>
    <row r="18284" hidden="1"/>
    <row r="18285" hidden="1"/>
    <row r="18286" hidden="1"/>
    <row r="18287" hidden="1"/>
    <row r="18288" hidden="1"/>
    <row r="18289" hidden="1"/>
    <row r="18290" hidden="1"/>
    <row r="18291" hidden="1"/>
    <row r="18292" hidden="1"/>
    <row r="18293" hidden="1"/>
    <row r="18294" hidden="1"/>
    <row r="18295" hidden="1"/>
    <row r="18296" hidden="1"/>
    <row r="18297" hidden="1"/>
    <row r="18298" hidden="1"/>
    <row r="18299" hidden="1"/>
    <row r="18300" hidden="1"/>
    <row r="18301" hidden="1"/>
    <row r="18302" hidden="1"/>
    <row r="18303" hidden="1"/>
    <row r="18304" hidden="1"/>
    <row r="18305" hidden="1"/>
    <row r="18306" hidden="1"/>
    <row r="18307" hidden="1"/>
    <row r="18308" hidden="1"/>
    <row r="18309" hidden="1"/>
    <row r="18310" hidden="1"/>
    <row r="18311" hidden="1"/>
    <row r="18312" hidden="1"/>
    <row r="18313" hidden="1"/>
    <row r="18314" hidden="1"/>
    <row r="18315" hidden="1"/>
    <row r="18316" hidden="1"/>
    <row r="18317" hidden="1"/>
    <row r="18318" hidden="1"/>
    <row r="18319" hidden="1"/>
    <row r="18320" hidden="1"/>
    <row r="18321" hidden="1"/>
    <row r="18322" hidden="1"/>
    <row r="18323" hidden="1"/>
    <row r="18324" hidden="1"/>
    <row r="18325" hidden="1"/>
    <row r="18326" hidden="1"/>
    <row r="18327" hidden="1"/>
    <row r="18328" hidden="1"/>
    <row r="18329" hidden="1"/>
    <row r="18330" hidden="1"/>
    <row r="18331" hidden="1"/>
    <row r="18332" hidden="1"/>
    <row r="18333" hidden="1"/>
    <row r="18334" hidden="1"/>
    <row r="18335" hidden="1"/>
    <row r="18336" hidden="1"/>
    <row r="18337" hidden="1"/>
    <row r="18338" hidden="1"/>
    <row r="18339" hidden="1"/>
    <row r="18340" hidden="1"/>
    <row r="18341" hidden="1"/>
    <row r="18342" hidden="1"/>
    <row r="18343" hidden="1"/>
    <row r="18344" hidden="1"/>
    <row r="18345" hidden="1"/>
    <row r="18346" hidden="1"/>
    <row r="18347" hidden="1"/>
    <row r="18348" hidden="1"/>
    <row r="18349" hidden="1"/>
    <row r="18350" hidden="1"/>
    <row r="18351" hidden="1"/>
    <row r="18352" hidden="1"/>
    <row r="18353" hidden="1"/>
    <row r="18354" hidden="1"/>
    <row r="18355" hidden="1"/>
    <row r="18356" hidden="1"/>
    <row r="18357" hidden="1"/>
    <row r="18358" hidden="1"/>
    <row r="18359" hidden="1"/>
    <row r="18360" hidden="1"/>
    <row r="18361" hidden="1"/>
    <row r="18362" hidden="1"/>
    <row r="18363" hidden="1"/>
    <row r="18364" hidden="1"/>
    <row r="18365" hidden="1"/>
    <row r="18366" hidden="1"/>
    <row r="18367" hidden="1"/>
    <row r="18368" hidden="1"/>
    <row r="18369" hidden="1"/>
    <row r="18370" hidden="1"/>
    <row r="18371" hidden="1"/>
    <row r="18372" hidden="1"/>
    <row r="18373" hidden="1"/>
    <row r="18374" hidden="1"/>
    <row r="18375" hidden="1"/>
    <row r="18376" hidden="1"/>
    <row r="18377" hidden="1"/>
    <row r="18378" hidden="1"/>
    <row r="18379" hidden="1"/>
    <row r="18380" hidden="1"/>
    <row r="18381" hidden="1"/>
    <row r="18382" hidden="1"/>
    <row r="18383" hidden="1"/>
    <row r="18384" hidden="1"/>
    <row r="18385" hidden="1"/>
    <row r="18386" hidden="1"/>
    <row r="18387" hidden="1"/>
    <row r="18388" hidden="1"/>
    <row r="18389" hidden="1"/>
    <row r="18390" hidden="1"/>
    <row r="18391" hidden="1"/>
    <row r="18392" hidden="1"/>
    <row r="18393" hidden="1"/>
    <row r="18394" hidden="1"/>
    <row r="18395" hidden="1"/>
    <row r="18396" hidden="1"/>
    <row r="18397" hidden="1"/>
    <row r="18398" hidden="1"/>
    <row r="18399" hidden="1"/>
    <row r="18400" hidden="1"/>
    <row r="18401" hidden="1"/>
    <row r="18402" hidden="1"/>
    <row r="18403" hidden="1"/>
    <row r="18404" hidden="1"/>
    <row r="18405" hidden="1"/>
    <row r="18406" hidden="1"/>
    <row r="18407" hidden="1"/>
    <row r="18408" hidden="1"/>
    <row r="18409" hidden="1"/>
    <row r="18410" hidden="1"/>
    <row r="18411" hidden="1"/>
    <row r="18412" hidden="1"/>
    <row r="18413" hidden="1"/>
    <row r="18414" hidden="1"/>
    <row r="18415" hidden="1"/>
    <row r="18416" hidden="1"/>
    <row r="18417" hidden="1"/>
    <row r="18418" hidden="1"/>
    <row r="18419" hidden="1"/>
    <row r="18420" hidden="1"/>
    <row r="18421" hidden="1"/>
    <row r="18422" hidden="1"/>
    <row r="18423" hidden="1"/>
    <row r="18424" hidden="1"/>
    <row r="18425" hidden="1"/>
    <row r="18426" hidden="1"/>
    <row r="18427" hidden="1"/>
    <row r="18428" hidden="1"/>
    <row r="18429" hidden="1"/>
    <row r="18430" hidden="1"/>
    <row r="18431" hidden="1"/>
    <row r="18432" hidden="1"/>
    <row r="18433" hidden="1"/>
    <row r="18434" hidden="1"/>
    <row r="18435" hidden="1"/>
    <row r="18436" hidden="1"/>
    <row r="18437" hidden="1"/>
    <row r="18438" hidden="1"/>
    <row r="18439" hidden="1"/>
    <row r="18440" hidden="1"/>
    <row r="18441" hidden="1"/>
    <row r="18442" hidden="1"/>
    <row r="18443" hidden="1"/>
    <row r="18444" hidden="1"/>
    <row r="18445" hidden="1"/>
    <row r="18446" hidden="1"/>
    <row r="18447" hidden="1"/>
    <row r="18448" hidden="1"/>
    <row r="18449" hidden="1"/>
    <row r="18450" hidden="1"/>
    <row r="18451" hidden="1"/>
    <row r="18452" hidden="1"/>
    <row r="18453" hidden="1"/>
    <row r="18454" hidden="1"/>
    <row r="18455" hidden="1"/>
    <row r="18456" hidden="1"/>
    <row r="18457" hidden="1"/>
    <row r="18458" hidden="1"/>
    <row r="18459" hidden="1"/>
    <row r="18460" hidden="1"/>
    <row r="18461" hidden="1"/>
    <row r="18462" hidden="1"/>
    <row r="18463" hidden="1"/>
    <row r="18464" hidden="1"/>
    <row r="18465" hidden="1"/>
    <row r="18466" hidden="1"/>
    <row r="18467" hidden="1"/>
    <row r="18468" hidden="1"/>
    <row r="18469" hidden="1"/>
    <row r="18470" hidden="1"/>
    <row r="18471" hidden="1"/>
    <row r="18472" hidden="1"/>
    <row r="18473" hidden="1"/>
    <row r="18474" hidden="1"/>
    <row r="18475" hidden="1"/>
    <row r="18476" hidden="1"/>
    <row r="18477" hidden="1"/>
    <row r="18478" hidden="1"/>
    <row r="18479" hidden="1"/>
    <row r="18480" hidden="1"/>
    <row r="18481" hidden="1"/>
    <row r="18482" hidden="1"/>
    <row r="18483" hidden="1"/>
    <row r="18484" hidden="1"/>
    <row r="18485" hidden="1"/>
    <row r="18486" hidden="1"/>
    <row r="18487" hidden="1"/>
    <row r="18488" hidden="1"/>
    <row r="18489" hidden="1"/>
    <row r="18490" hidden="1"/>
    <row r="18491" hidden="1"/>
    <row r="18492" hidden="1"/>
    <row r="18493" hidden="1"/>
    <row r="18494" hidden="1"/>
    <row r="18495" hidden="1"/>
    <row r="18496" hidden="1"/>
    <row r="18497" hidden="1"/>
    <row r="18498" hidden="1"/>
    <row r="18499" hidden="1"/>
    <row r="18500" hidden="1"/>
    <row r="18501" hidden="1"/>
    <row r="18502" hidden="1"/>
    <row r="18503" hidden="1"/>
    <row r="18504" hidden="1"/>
    <row r="18505" hidden="1"/>
    <row r="18506" hidden="1"/>
    <row r="18507" hidden="1"/>
    <row r="18508" hidden="1"/>
    <row r="18509" hidden="1"/>
    <row r="18510" hidden="1"/>
    <row r="18511" hidden="1"/>
    <row r="18512" hidden="1"/>
    <row r="18513" hidden="1"/>
    <row r="18514" hidden="1"/>
    <row r="18515" hidden="1"/>
    <row r="18516" hidden="1"/>
    <row r="18517" hidden="1"/>
    <row r="18518" hidden="1"/>
    <row r="18519" hidden="1"/>
    <row r="18520" hidden="1"/>
    <row r="18521" hidden="1"/>
    <row r="18522" hidden="1"/>
    <row r="18523" hidden="1"/>
    <row r="18524" hidden="1"/>
    <row r="18525" hidden="1"/>
    <row r="18526" hidden="1"/>
    <row r="18527" hidden="1"/>
    <row r="18528" hidden="1"/>
    <row r="18529" hidden="1"/>
    <row r="18530" hidden="1"/>
    <row r="18531" hidden="1"/>
    <row r="18532" hidden="1"/>
    <row r="18533" hidden="1"/>
    <row r="18534" hidden="1"/>
    <row r="18535" hidden="1"/>
    <row r="18536" hidden="1"/>
    <row r="18537" hidden="1"/>
    <row r="18538" hidden="1"/>
    <row r="18539" hidden="1"/>
    <row r="18540" hidden="1"/>
    <row r="18541" hidden="1"/>
    <row r="18542" hidden="1"/>
    <row r="18543" hidden="1"/>
    <row r="18544" hidden="1"/>
    <row r="18545" hidden="1"/>
    <row r="18546" hidden="1"/>
    <row r="18547" hidden="1"/>
    <row r="18548" hidden="1"/>
    <row r="18549" hidden="1"/>
    <row r="18550" hidden="1"/>
    <row r="18551" hidden="1"/>
    <row r="18552" hidden="1"/>
    <row r="18553" hidden="1"/>
    <row r="18554" hidden="1"/>
    <row r="18555" hidden="1"/>
    <row r="18556" hidden="1"/>
    <row r="18557" hidden="1"/>
    <row r="18558" hidden="1"/>
    <row r="18559" hidden="1"/>
    <row r="18560" hidden="1"/>
    <row r="18561" hidden="1"/>
    <row r="18562" hidden="1"/>
    <row r="18563" hidden="1"/>
    <row r="18564" hidden="1"/>
    <row r="18565" hidden="1"/>
    <row r="18566" hidden="1"/>
    <row r="18567" hidden="1"/>
    <row r="18568" hidden="1"/>
    <row r="18569" hidden="1"/>
    <row r="18570" hidden="1"/>
    <row r="18571" hidden="1"/>
    <row r="18572" hidden="1"/>
    <row r="18573" hidden="1"/>
    <row r="18574" hidden="1"/>
    <row r="18575" hidden="1"/>
    <row r="18576" hidden="1"/>
    <row r="18577" hidden="1"/>
    <row r="18578" hidden="1"/>
    <row r="18579" hidden="1"/>
    <row r="18580" hidden="1"/>
    <row r="18581" hidden="1"/>
    <row r="18582" hidden="1"/>
    <row r="18583" hidden="1"/>
    <row r="18584" hidden="1"/>
    <row r="18585" hidden="1"/>
    <row r="18586" hidden="1"/>
    <row r="18587" hidden="1"/>
    <row r="18588" hidden="1"/>
    <row r="18589" hidden="1"/>
    <row r="18590" hidden="1"/>
    <row r="18591" hidden="1"/>
    <row r="18592" hidden="1"/>
    <row r="18593" hidden="1"/>
    <row r="18594" hidden="1"/>
    <row r="18595" hidden="1"/>
    <row r="18596" hidden="1"/>
    <row r="18597" hidden="1"/>
    <row r="18598" hidden="1"/>
    <row r="18599" hidden="1"/>
    <row r="18600" hidden="1"/>
    <row r="18601" hidden="1"/>
    <row r="18602" hidden="1"/>
    <row r="18603" hidden="1"/>
    <row r="18604" hidden="1"/>
    <row r="18605" hidden="1"/>
    <row r="18606" hidden="1"/>
    <row r="18607" hidden="1"/>
    <row r="18608" hidden="1"/>
    <row r="18609" hidden="1"/>
    <row r="18610" hidden="1"/>
    <row r="18611" hidden="1"/>
    <row r="18612" hidden="1"/>
    <row r="18613" hidden="1"/>
    <row r="18614" hidden="1"/>
    <row r="18615" hidden="1"/>
    <row r="18616" hidden="1"/>
    <row r="18617" hidden="1"/>
    <row r="18618" hidden="1"/>
    <row r="18619" hidden="1"/>
    <row r="18620" hidden="1"/>
    <row r="18621" hidden="1"/>
    <row r="18622" hidden="1"/>
    <row r="18623" hidden="1"/>
    <row r="18624" hidden="1"/>
    <row r="18625" hidden="1"/>
    <row r="18626" hidden="1"/>
    <row r="18627" hidden="1"/>
    <row r="18628" hidden="1"/>
    <row r="18629" hidden="1"/>
    <row r="18630" hidden="1"/>
    <row r="18631" hidden="1"/>
    <row r="18632" hidden="1"/>
    <row r="18633" hidden="1"/>
    <row r="18634" hidden="1"/>
    <row r="18635" hidden="1"/>
    <row r="18636" hidden="1"/>
    <row r="18637" hidden="1"/>
    <row r="18638" hidden="1"/>
    <row r="18639" hidden="1"/>
    <row r="18640" hidden="1"/>
    <row r="18641" hidden="1"/>
    <row r="18642" hidden="1"/>
    <row r="18643" hidden="1"/>
    <row r="18644" hidden="1"/>
    <row r="18645" hidden="1"/>
    <row r="18646" hidden="1"/>
    <row r="18647" hidden="1"/>
    <row r="18648" hidden="1"/>
    <row r="18649" hidden="1"/>
    <row r="18650" hidden="1"/>
    <row r="18651" hidden="1"/>
    <row r="18652" hidden="1"/>
    <row r="18653" hidden="1"/>
    <row r="18654" hidden="1"/>
    <row r="18655" hidden="1"/>
    <row r="18656" hidden="1"/>
    <row r="18657" hidden="1"/>
    <row r="18658" hidden="1"/>
    <row r="18659" hidden="1"/>
    <row r="18660" hidden="1"/>
    <row r="18661" hidden="1"/>
    <row r="18662" hidden="1"/>
    <row r="18663" hidden="1"/>
    <row r="18664" hidden="1"/>
    <row r="18665" hidden="1"/>
    <row r="18666" hidden="1"/>
    <row r="18667" hidden="1"/>
    <row r="18668" hidden="1"/>
    <row r="18669" hidden="1"/>
    <row r="18670" hidden="1"/>
    <row r="18671" hidden="1"/>
    <row r="18672" hidden="1"/>
    <row r="18673" hidden="1"/>
    <row r="18674" hidden="1"/>
    <row r="18675" hidden="1"/>
    <row r="18676" hidden="1"/>
    <row r="18677" hidden="1"/>
    <row r="18678" hidden="1"/>
    <row r="18679" hidden="1"/>
    <row r="18680" hidden="1"/>
    <row r="18681" hidden="1"/>
    <row r="18682" hidden="1"/>
    <row r="18683" hidden="1"/>
    <row r="18684" hidden="1"/>
    <row r="18685" hidden="1"/>
    <row r="18686" hidden="1"/>
    <row r="18687" hidden="1"/>
    <row r="18688" hidden="1"/>
    <row r="18689" hidden="1"/>
    <row r="18690" hidden="1"/>
    <row r="18691" hidden="1"/>
    <row r="18692" hidden="1"/>
    <row r="18693" hidden="1"/>
    <row r="18694" hidden="1"/>
    <row r="18695" hidden="1"/>
    <row r="18696" hidden="1"/>
    <row r="18697" hidden="1"/>
    <row r="18698" hidden="1"/>
    <row r="18699" hidden="1"/>
    <row r="18700" hidden="1"/>
    <row r="18701" hidden="1"/>
    <row r="18702" hidden="1"/>
    <row r="18703" hidden="1"/>
    <row r="18704" hidden="1"/>
    <row r="18705" hidden="1"/>
    <row r="18706" hidden="1"/>
    <row r="18707" hidden="1"/>
    <row r="18708" hidden="1"/>
    <row r="18709" hidden="1"/>
    <row r="18710" hidden="1"/>
    <row r="18711" hidden="1"/>
    <row r="18712" hidden="1"/>
    <row r="18713" hidden="1"/>
    <row r="18714" hidden="1"/>
    <row r="18715" hidden="1"/>
    <row r="18716" hidden="1"/>
    <row r="18717" hidden="1"/>
    <row r="18718" hidden="1"/>
    <row r="18719" hidden="1"/>
    <row r="18720" hidden="1"/>
    <row r="18721" hidden="1"/>
    <row r="18722" hidden="1"/>
    <row r="18723" hidden="1"/>
    <row r="18724" hidden="1"/>
    <row r="18725" hidden="1"/>
    <row r="18726" hidden="1"/>
    <row r="18727" hidden="1"/>
    <row r="18728" hidden="1"/>
    <row r="18729" hidden="1"/>
    <row r="18730" hidden="1"/>
    <row r="18731" hidden="1"/>
    <row r="18732" hidden="1"/>
    <row r="18733" hidden="1"/>
    <row r="18734" hidden="1"/>
    <row r="18735" hidden="1"/>
    <row r="18736" hidden="1"/>
    <row r="18737" hidden="1"/>
    <row r="18738" hidden="1"/>
    <row r="18739" hidden="1"/>
    <row r="18740" hidden="1"/>
    <row r="18741" hidden="1"/>
    <row r="18742" hidden="1"/>
    <row r="18743" hidden="1"/>
    <row r="18744" hidden="1"/>
    <row r="18745" hidden="1"/>
    <row r="18746" hidden="1"/>
    <row r="18747" hidden="1"/>
    <row r="18748" hidden="1"/>
    <row r="18749" hidden="1"/>
    <row r="18750" hidden="1"/>
    <row r="18751" hidden="1"/>
    <row r="18752" hidden="1"/>
    <row r="18753" hidden="1"/>
    <row r="18754" hidden="1"/>
    <row r="18755" hidden="1"/>
    <row r="18756" hidden="1"/>
    <row r="18757" hidden="1"/>
    <row r="18758" hidden="1"/>
    <row r="18759" hidden="1"/>
    <row r="18760" hidden="1"/>
    <row r="18761" hidden="1"/>
    <row r="18762" hidden="1"/>
    <row r="18763" hidden="1"/>
    <row r="18764" hidden="1"/>
    <row r="18765" hidden="1"/>
    <row r="18766" hidden="1"/>
    <row r="18767" hidden="1"/>
    <row r="18768" hidden="1"/>
    <row r="18769" hidden="1"/>
    <row r="18770" hidden="1"/>
    <row r="18771" hidden="1"/>
    <row r="18772" hidden="1"/>
    <row r="18773" hidden="1"/>
    <row r="18774" hidden="1"/>
    <row r="18775" hidden="1"/>
    <row r="18776" hidden="1"/>
    <row r="18777" hidden="1"/>
    <row r="18778" hidden="1"/>
    <row r="18779" hidden="1"/>
    <row r="18780" hidden="1"/>
    <row r="18781" hidden="1"/>
    <row r="18782" hidden="1"/>
    <row r="18783" hidden="1"/>
    <row r="18784" hidden="1"/>
    <row r="18785" hidden="1"/>
    <row r="18786" hidden="1"/>
    <row r="18787" hidden="1"/>
    <row r="18788" hidden="1"/>
    <row r="18789" hidden="1"/>
    <row r="18790" hidden="1"/>
    <row r="18791" hidden="1"/>
    <row r="18792" hidden="1"/>
    <row r="18793" hidden="1"/>
    <row r="18794" hidden="1"/>
    <row r="18795" hidden="1"/>
    <row r="18796" hidden="1"/>
    <row r="18797" hidden="1"/>
    <row r="18798" hidden="1"/>
    <row r="18799" hidden="1"/>
    <row r="18800" hidden="1"/>
    <row r="18801" hidden="1"/>
    <row r="18802" hidden="1"/>
    <row r="18803" hidden="1"/>
    <row r="18804" hidden="1"/>
    <row r="18805" hidden="1"/>
    <row r="18806" hidden="1"/>
    <row r="18807" hidden="1"/>
    <row r="18808" hidden="1"/>
    <row r="18809" hidden="1"/>
    <row r="18810" hidden="1"/>
    <row r="18811" hidden="1"/>
    <row r="18812" hidden="1"/>
    <row r="18813" hidden="1"/>
    <row r="18814" hidden="1"/>
    <row r="18815" hidden="1"/>
    <row r="18816" hidden="1"/>
    <row r="18817" hidden="1"/>
    <row r="18818" hidden="1"/>
    <row r="18819" hidden="1"/>
    <row r="18820" hidden="1"/>
    <row r="18821" hidden="1"/>
    <row r="18822" hidden="1"/>
    <row r="18823" hidden="1"/>
    <row r="18824" hidden="1"/>
    <row r="18825" hidden="1"/>
    <row r="18826" hidden="1"/>
    <row r="18827" hidden="1"/>
    <row r="18828" hidden="1"/>
    <row r="18829" hidden="1"/>
    <row r="18830" hidden="1"/>
    <row r="18831" hidden="1"/>
    <row r="18832" hidden="1"/>
    <row r="18833" hidden="1"/>
    <row r="18834" hidden="1"/>
    <row r="18835" hidden="1"/>
    <row r="18836" hidden="1"/>
    <row r="18837" hidden="1"/>
    <row r="18838" hidden="1"/>
    <row r="18839" hidden="1"/>
    <row r="18840" hidden="1"/>
    <row r="18841" hidden="1"/>
    <row r="18842" hidden="1"/>
    <row r="18843" hidden="1"/>
    <row r="18844" hidden="1"/>
    <row r="18845" hidden="1"/>
    <row r="18846" hidden="1"/>
    <row r="18847" hidden="1"/>
    <row r="18848" hidden="1"/>
    <row r="18849" hidden="1"/>
    <row r="18850" hidden="1"/>
    <row r="18851" hidden="1"/>
    <row r="18852" hidden="1"/>
    <row r="18853" hidden="1"/>
    <row r="18854" hidden="1"/>
    <row r="18855" hidden="1"/>
    <row r="18856" hidden="1"/>
    <row r="18857" hidden="1"/>
    <row r="18858" hidden="1"/>
    <row r="18859" hidden="1"/>
    <row r="18860" hidden="1"/>
    <row r="18861" hidden="1"/>
    <row r="18862" hidden="1"/>
    <row r="18863" hidden="1"/>
    <row r="18864" hidden="1"/>
    <row r="18865" hidden="1"/>
    <row r="18866" hidden="1"/>
    <row r="18867" hidden="1"/>
    <row r="18868" hidden="1"/>
    <row r="18869" hidden="1"/>
    <row r="18870" hidden="1"/>
    <row r="18871" hidden="1"/>
    <row r="18872" hidden="1"/>
    <row r="18873" hidden="1"/>
    <row r="18874" hidden="1"/>
    <row r="18875" hidden="1"/>
    <row r="18876" hidden="1"/>
    <row r="18877" hidden="1"/>
    <row r="18878" hidden="1"/>
    <row r="18879" hidden="1"/>
    <row r="18880" hidden="1"/>
    <row r="18881" hidden="1"/>
    <row r="18882" hidden="1"/>
    <row r="18883" hidden="1"/>
    <row r="18884" hidden="1"/>
    <row r="18885" hidden="1"/>
    <row r="18886" hidden="1"/>
    <row r="18887" hidden="1"/>
    <row r="18888" hidden="1"/>
    <row r="18889" hidden="1"/>
    <row r="18890" hidden="1"/>
    <row r="18891" hidden="1"/>
    <row r="18892" hidden="1"/>
    <row r="18893" hidden="1"/>
    <row r="18894" hidden="1"/>
    <row r="18895" hidden="1"/>
    <row r="18896" hidden="1"/>
    <row r="18897" hidden="1"/>
    <row r="18898" hidden="1"/>
    <row r="18899" hidden="1"/>
    <row r="18900" hidden="1"/>
    <row r="18901" hidden="1"/>
    <row r="18902" hidden="1"/>
    <row r="18903" hidden="1"/>
    <row r="18904" hidden="1"/>
    <row r="18905" hidden="1"/>
    <row r="18906" hidden="1"/>
    <row r="18907" hidden="1"/>
    <row r="18908" hidden="1"/>
    <row r="18909" hidden="1"/>
    <row r="18910" hidden="1"/>
    <row r="18911" hidden="1"/>
    <row r="18912" hidden="1"/>
    <row r="18913" hidden="1"/>
    <row r="18914" hidden="1"/>
    <row r="18915" hidden="1"/>
    <row r="18916" hidden="1"/>
    <row r="18917" hidden="1"/>
    <row r="18918" hidden="1"/>
    <row r="18919" hidden="1"/>
    <row r="18920" hidden="1"/>
    <row r="18921" hidden="1"/>
    <row r="18922" hidden="1"/>
    <row r="18923" hidden="1"/>
    <row r="18924" hidden="1"/>
    <row r="18925" hidden="1"/>
    <row r="18926" hidden="1"/>
    <row r="18927" hidden="1"/>
    <row r="18928" hidden="1"/>
    <row r="18929" hidden="1"/>
    <row r="18930" hidden="1"/>
    <row r="18931" hidden="1"/>
    <row r="18932" hidden="1"/>
    <row r="18933" hidden="1"/>
    <row r="18934" hidden="1"/>
    <row r="18935" hidden="1"/>
    <row r="18936" hidden="1"/>
    <row r="18937" hidden="1"/>
    <row r="18938" hidden="1"/>
    <row r="18939" hidden="1"/>
    <row r="18940" hidden="1"/>
    <row r="18941" hidden="1"/>
    <row r="18942" hidden="1"/>
    <row r="18943" hidden="1"/>
    <row r="18944" hidden="1"/>
    <row r="18945" hidden="1"/>
    <row r="18946" hidden="1"/>
    <row r="18947" hidden="1"/>
    <row r="18948" hidden="1"/>
    <row r="18949" hidden="1"/>
    <row r="18950" hidden="1"/>
    <row r="18951" hidden="1"/>
    <row r="18952" hidden="1"/>
    <row r="18953" hidden="1"/>
    <row r="18954" hidden="1"/>
    <row r="18955" hidden="1"/>
    <row r="18956" hidden="1"/>
    <row r="18957" hidden="1"/>
    <row r="18958" hidden="1"/>
    <row r="18959" hidden="1"/>
    <row r="18960" hidden="1"/>
    <row r="18961" hidden="1"/>
    <row r="18962" hidden="1"/>
    <row r="18963" hidden="1"/>
    <row r="18964" hidden="1"/>
    <row r="18965" hidden="1"/>
    <row r="18966" hidden="1"/>
    <row r="18967" hidden="1"/>
    <row r="18968" hidden="1"/>
    <row r="18969" hidden="1"/>
    <row r="18970" hidden="1"/>
    <row r="18971" hidden="1"/>
    <row r="18972" hidden="1"/>
    <row r="18973" hidden="1"/>
    <row r="18974" hidden="1"/>
    <row r="18975" hidden="1"/>
    <row r="18976" hidden="1"/>
    <row r="18977" hidden="1"/>
    <row r="18978" hidden="1"/>
    <row r="18979" hidden="1"/>
    <row r="18980" hidden="1"/>
    <row r="18981" hidden="1"/>
    <row r="18982" hidden="1"/>
    <row r="18983" hidden="1"/>
    <row r="18984" hidden="1"/>
    <row r="18985" hidden="1"/>
    <row r="18986" hidden="1"/>
    <row r="18987" hidden="1"/>
    <row r="18988" hidden="1"/>
    <row r="18989" hidden="1"/>
    <row r="18990" hidden="1"/>
    <row r="18991" hidden="1"/>
    <row r="18992" hidden="1"/>
    <row r="18993" hidden="1"/>
    <row r="18994" hidden="1"/>
    <row r="18995" hidden="1"/>
    <row r="18996" hidden="1"/>
    <row r="18997" hidden="1"/>
    <row r="18998" hidden="1"/>
    <row r="18999" hidden="1"/>
    <row r="19000" hidden="1"/>
    <row r="19001" hidden="1"/>
    <row r="19002" hidden="1"/>
    <row r="19003" hidden="1"/>
    <row r="19004" hidden="1"/>
    <row r="19005" hidden="1"/>
    <row r="19006" hidden="1"/>
    <row r="19007" hidden="1"/>
    <row r="19008" hidden="1"/>
    <row r="19009" hidden="1"/>
    <row r="19010" hidden="1"/>
    <row r="19011" hidden="1"/>
    <row r="19012" hidden="1"/>
    <row r="19013" hidden="1"/>
    <row r="19014" hidden="1"/>
    <row r="19015" hidden="1"/>
    <row r="19016" hidden="1"/>
    <row r="19017" hidden="1"/>
    <row r="19018" hidden="1"/>
    <row r="19019" hidden="1"/>
    <row r="19020" hidden="1"/>
    <row r="19021" hidden="1"/>
    <row r="19022" hidden="1"/>
    <row r="19023" hidden="1"/>
    <row r="19024" hidden="1"/>
    <row r="19025" hidden="1"/>
    <row r="19026" hidden="1"/>
    <row r="19027" hidden="1"/>
    <row r="19028" hidden="1"/>
    <row r="19029" hidden="1"/>
    <row r="19030" hidden="1"/>
    <row r="19031" hidden="1"/>
    <row r="19032" hidden="1"/>
    <row r="19033" hidden="1"/>
    <row r="19034" hidden="1"/>
    <row r="19035" hidden="1"/>
    <row r="19036" hidden="1"/>
    <row r="19037" hidden="1"/>
    <row r="19038" hidden="1"/>
    <row r="19039" hidden="1"/>
    <row r="19040" hidden="1"/>
    <row r="19041" hidden="1"/>
    <row r="19042" hidden="1"/>
    <row r="19043" hidden="1"/>
    <row r="19044" hidden="1"/>
    <row r="19045" hidden="1"/>
    <row r="19046" hidden="1"/>
    <row r="19047" hidden="1"/>
    <row r="19048" hidden="1"/>
    <row r="19049" hidden="1"/>
    <row r="19050" hidden="1"/>
    <row r="19051" hidden="1"/>
    <row r="19052" hidden="1"/>
    <row r="19053" hidden="1"/>
    <row r="19054" hidden="1"/>
    <row r="19055" hidden="1"/>
    <row r="19056" hidden="1"/>
    <row r="19057" hidden="1"/>
    <row r="19058" hidden="1"/>
    <row r="19059" hidden="1"/>
    <row r="19060" hidden="1"/>
    <row r="19061" hidden="1"/>
    <row r="19062" hidden="1"/>
    <row r="19063" hidden="1"/>
    <row r="19064" hidden="1"/>
    <row r="19065" hidden="1"/>
    <row r="19066" hidden="1"/>
    <row r="19067" hidden="1"/>
    <row r="19068" hidden="1"/>
    <row r="19069" hidden="1"/>
    <row r="19070" hidden="1"/>
    <row r="19071" hidden="1"/>
    <row r="19072" hidden="1"/>
    <row r="19073" hidden="1"/>
    <row r="19074" hidden="1"/>
    <row r="19075" hidden="1"/>
    <row r="19076" hidden="1"/>
    <row r="19077" hidden="1"/>
    <row r="19078" hidden="1"/>
    <row r="19079" hidden="1"/>
    <row r="19080" hidden="1"/>
    <row r="19081" hidden="1"/>
    <row r="19082" hidden="1"/>
    <row r="19083" hidden="1"/>
    <row r="19084" hidden="1"/>
    <row r="19085" hidden="1"/>
    <row r="19086" hidden="1"/>
    <row r="19087" hidden="1"/>
    <row r="19088" hidden="1"/>
    <row r="19089" hidden="1"/>
    <row r="19090" hidden="1"/>
    <row r="19091" hidden="1"/>
    <row r="19092" hidden="1"/>
    <row r="19093" hidden="1"/>
    <row r="19094" hidden="1"/>
    <row r="19095" hidden="1"/>
    <row r="19096" hidden="1"/>
    <row r="19097" hidden="1"/>
    <row r="19098" hidden="1"/>
    <row r="19099" hidden="1"/>
    <row r="19100" hidden="1"/>
    <row r="19101" hidden="1"/>
    <row r="19102" hidden="1"/>
    <row r="19103" hidden="1"/>
    <row r="19104" hidden="1"/>
    <row r="19105" hidden="1"/>
    <row r="19106" hidden="1"/>
    <row r="19107" hidden="1"/>
    <row r="19108" hidden="1"/>
    <row r="19109" hidden="1"/>
    <row r="19110" hidden="1"/>
    <row r="19111" hidden="1"/>
    <row r="19112" hidden="1"/>
    <row r="19113" hidden="1"/>
    <row r="19114" hidden="1"/>
    <row r="19115" hidden="1"/>
    <row r="19116" hidden="1"/>
    <row r="19117" hidden="1"/>
    <row r="19118" hidden="1"/>
    <row r="19119" hidden="1"/>
    <row r="19120" hidden="1"/>
    <row r="19121" hidden="1"/>
    <row r="19122" hidden="1"/>
    <row r="19123" hidden="1"/>
    <row r="19124" hidden="1"/>
    <row r="19125" hidden="1"/>
    <row r="19126" hidden="1"/>
    <row r="19127" hidden="1"/>
    <row r="19128" hidden="1"/>
    <row r="19129" hidden="1"/>
    <row r="19130" hidden="1"/>
    <row r="19131" hidden="1"/>
    <row r="19132" hidden="1"/>
    <row r="19133" hidden="1"/>
    <row r="19134" hidden="1"/>
    <row r="19135" hidden="1"/>
    <row r="19136" hidden="1"/>
    <row r="19137" hidden="1"/>
    <row r="19138" hidden="1"/>
    <row r="19139" hidden="1"/>
    <row r="19140" hidden="1"/>
    <row r="19141" hidden="1"/>
    <row r="19142" hidden="1"/>
    <row r="19143" hidden="1"/>
    <row r="19144" hidden="1"/>
    <row r="19145" hidden="1"/>
    <row r="19146" hidden="1"/>
    <row r="19147" hidden="1"/>
    <row r="19148" hidden="1"/>
    <row r="19149" hidden="1"/>
    <row r="19150" hidden="1"/>
    <row r="19151" hidden="1"/>
    <row r="19152" hidden="1"/>
    <row r="19153" hidden="1"/>
    <row r="19154" hidden="1"/>
    <row r="19155" hidden="1"/>
    <row r="19156" hidden="1"/>
    <row r="19157" hidden="1"/>
    <row r="19158" hidden="1"/>
    <row r="19159" hidden="1"/>
    <row r="19160" hidden="1"/>
    <row r="19161" hidden="1"/>
    <row r="19162" hidden="1"/>
    <row r="19163" hidden="1"/>
    <row r="19164" hidden="1"/>
    <row r="19165" hidden="1"/>
    <row r="19166" hidden="1"/>
    <row r="19167" hidden="1"/>
    <row r="19168" hidden="1"/>
    <row r="19169" hidden="1"/>
    <row r="19170" hidden="1"/>
    <row r="19171" hidden="1"/>
    <row r="19172" hidden="1"/>
    <row r="19173" hidden="1"/>
    <row r="19174" hidden="1"/>
    <row r="19175" hidden="1"/>
    <row r="19176" hidden="1"/>
    <row r="19177" hidden="1"/>
    <row r="19178" hidden="1"/>
    <row r="19179" hidden="1"/>
    <row r="19180" hidden="1"/>
    <row r="19181" hidden="1"/>
    <row r="19182" hidden="1"/>
    <row r="19183" hidden="1"/>
    <row r="19184" hidden="1"/>
    <row r="19185" hidden="1"/>
    <row r="19186" hidden="1"/>
    <row r="19187" hidden="1"/>
    <row r="19188" hidden="1"/>
    <row r="19189" hidden="1"/>
    <row r="19190" hidden="1"/>
    <row r="19191" hidden="1"/>
    <row r="19192" hidden="1"/>
    <row r="19193" hidden="1"/>
    <row r="19194" hidden="1"/>
    <row r="19195" hidden="1"/>
    <row r="19196" hidden="1"/>
    <row r="19197" hidden="1"/>
    <row r="19198" hidden="1"/>
    <row r="19199" hidden="1"/>
    <row r="19200" hidden="1"/>
    <row r="19201" hidden="1"/>
    <row r="19202" hidden="1"/>
    <row r="19203" hidden="1"/>
    <row r="19204" hidden="1"/>
    <row r="19205" hidden="1"/>
    <row r="19206" hidden="1"/>
    <row r="19207" hidden="1"/>
    <row r="19208" hidden="1"/>
    <row r="19209" hidden="1"/>
    <row r="19210" hidden="1"/>
    <row r="19211" hidden="1"/>
    <row r="19212" hidden="1"/>
    <row r="19213" hidden="1"/>
    <row r="19214" hidden="1"/>
    <row r="19215" hidden="1"/>
    <row r="19216" hidden="1"/>
    <row r="19217" hidden="1"/>
    <row r="19218" hidden="1"/>
    <row r="19219" hidden="1"/>
    <row r="19220" hidden="1"/>
    <row r="19221" hidden="1"/>
    <row r="19222" hidden="1"/>
    <row r="19223" hidden="1"/>
    <row r="19224" hidden="1"/>
    <row r="19225" hidden="1"/>
    <row r="19226" hidden="1"/>
    <row r="19227" hidden="1"/>
    <row r="19228" hidden="1"/>
    <row r="19229" hidden="1"/>
    <row r="19230" hidden="1"/>
    <row r="19231" hidden="1"/>
    <row r="19232" hidden="1"/>
    <row r="19233" hidden="1"/>
    <row r="19234" hidden="1"/>
    <row r="19235" hidden="1"/>
    <row r="19236" hidden="1"/>
    <row r="19237" hidden="1"/>
    <row r="19238" hidden="1"/>
    <row r="19239" hidden="1"/>
    <row r="19240" hidden="1"/>
    <row r="19241" hidden="1"/>
    <row r="19242" hidden="1"/>
    <row r="19243" hidden="1"/>
    <row r="19244" hidden="1"/>
    <row r="19245" hidden="1"/>
    <row r="19246" hidden="1"/>
    <row r="19247" hidden="1"/>
    <row r="19248" hidden="1"/>
    <row r="19249" hidden="1"/>
    <row r="19250" hidden="1"/>
    <row r="19251" hidden="1"/>
    <row r="19252" hidden="1"/>
    <row r="19253" hidden="1"/>
    <row r="19254" hidden="1"/>
    <row r="19255" hidden="1"/>
    <row r="19256" hidden="1"/>
    <row r="19257" hidden="1"/>
    <row r="19258" hidden="1"/>
    <row r="19259" hidden="1"/>
    <row r="19260" hidden="1"/>
    <row r="19261" hidden="1"/>
    <row r="19262" hidden="1"/>
    <row r="19263" hidden="1"/>
    <row r="19264" hidden="1"/>
    <row r="19265" hidden="1"/>
    <row r="19266" hidden="1"/>
    <row r="19267" hidden="1"/>
    <row r="19268" hidden="1"/>
    <row r="19269" hidden="1"/>
    <row r="19270" hidden="1"/>
    <row r="19271" hidden="1"/>
    <row r="19272" hidden="1"/>
    <row r="19273" hidden="1"/>
    <row r="19274" hidden="1"/>
    <row r="19275" hidden="1"/>
    <row r="19276" hidden="1"/>
    <row r="19277" hidden="1"/>
    <row r="19278" hidden="1"/>
    <row r="19279" hidden="1"/>
    <row r="19280" hidden="1"/>
    <row r="19281" hidden="1"/>
    <row r="19282" hidden="1"/>
    <row r="19283" hidden="1"/>
    <row r="19284" hidden="1"/>
    <row r="19285" hidden="1"/>
    <row r="19286" hidden="1"/>
    <row r="19287" hidden="1"/>
    <row r="19288" hidden="1"/>
    <row r="19289" hidden="1"/>
    <row r="19290" hidden="1"/>
    <row r="19291" hidden="1"/>
    <row r="19292" hidden="1"/>
    <row r="19293" hidden="1"/>
    <row r="19294" hidden="1"/>
    <row r="19295" hidden="1"/>
    <row r="19296" hidden="1"/>
    <row r="19297" hidden="1"/>
    <row r="19298" hidden="1"/>
    <row r="19299" hidden="1"/>
    <row r="19300" hidden="1"/>
    <row r="19301" hidden="1"/>
    <row r="19302" hidden="1"/>
    <row r="19303" hidden="1"/>
    <row r="19304" hidden="1"/>
    <row r="19305" hidden="1"/>
    <row r="19306" hidden="1"/>
    <row r="19307" hidden="1"/>
    <row r="19308" hidden="1"/>
    <row r="19309" hidden="1"/>
    <row r="19310" hidden="1"/>
    <row r="19311" hidden="1"/>
    <row r="19312" hidden="1"/>
    <row r="19313" hidden="1"/>
    <row r="19314" hidden="1"/>
    <row r="19315" hidden="1"/>
    <row r="19316" hidden="1"/>
    <row r="19317" hidden="1"/>
    <row r="19318" hidden="1"/>
    <row r="19319" hidden="1"/>
    <row r="19320" hidden="1"/>
    <row r="19321" hidden="1"/>
    <row r="19322" hidden="1"/>
    <row r="19323" hidden="1"/>
    <row r="19324" hidden="1"/>
    <row r="19325" hidden="1"/>
    <row r="19326" hidden="1"/>
    <row r="19327" hidden="1"/>
    <row r="19328" hidden="1"/>
    <row r="19329" hidden="1"/>
    <row r="19330" hidden="1"/>
    <row r="19331" hidden="1"/>
    <row r="19332" hidden="1"/>
    <row r="19333" hidden="1"/>
    <row r="19334" hidden="1"/>
    <row r="19335" hidden="1"/>
    <row r="19336" hidden="1"/>
    <row r="19337" hidden="1"/>
    <row r="19338" hidden="1"/>
    <row r="19339" hidden="1"/>
    <row r="19340" hidden="1"/>
    <row r="19341" hidden="1"/>
    <row r="19342" hidden="1"/>
    <row r="19343" hidden="1"/>
    <row r="19344" hidden="1"/>
    <row r="19345" hidden="1"/>
    <row r="19346" hidden="1"/>
    <row r="19347" hidden="1"/>
    <row r="19348" hidden="1"/>
    <row r="19349" hidden="1"/>
    <row r="19350" hidden="1"/>
    <row r="19351" hidden="1"/>
    <row r="19352" hidden="1"/>
    <row r="19353" hidden="1"/>
    <row r="19354" hidden="1"/>
    <row r="19355" hidden="1"/>
    <row r="19356" hidden="1"/>
    <row r="19357" hidden="1"/>
    <row r="19358" hidden="1"/>
    <row r="19359" hidden="1"/>
    <row r="19360" hidden="1"/>
    <row r="19361" hidden="1"/>
    <row r="19362" hidden="1"/>
    <row r="19363" hidden="1"/>
    <row r="19364" hidden="1"/>
    <row r="19365" hidden="1"/>
    <row r="19366" hidden="1"/>
    <row r="19367" hidden="1"/>
    <row r="19368" hidden="1"/>
    <row r="19369" hidden="1"/>
    <row r="19370" hidden="1"/>
    <row r="19371" hidden="1"/>
    <row r="19372" hidden="1"/>
    <row r="19373" hidden="1"/>
    <row r="19374" hidden="1"/>
    <row r="19375" hidden="1"/>
    <row r="19376" hidden="1"/>
    <row r="19377" hidden="1"/>
    <row r="19378" hidden="1"/>
    <row r="19379" hidden="1"/>
    <row r="19380" hidden="1"/>
    <row r="19381" hidden="1"/>
    <row r="19382" hidden="1"/>
    <row r="19383" hidden="1"/>
    <row r="19384" hidden="1"/>
    <row r="19385" hidden="1"/>
    <row r="19386" hidden="1"/>
    <row r="19387" hidden="1"/>
    <row r="19388" hidden="1"/>
    <row r="19389" hidden="1"/>
    <row r="19390" hidden="1"/>
    <row r="19391" hidden="1"/>
    <row r="19392" hidden="1"/>
    <row r="19393" hidden="1"/>
    <row r="19394" hidden="1"/>
    <row r="19395" hidden="1"/>
    <row r="19396" hidden="1"/>
    <row r="19397" hidden="1"/>
    <row r="19398" hidden="1"/>
    <row r="19399" hidden="1"/>
    <row r="19400" hidden="1"/>
    <row r="19401" hidden="1"/>
    <row r="19402" hidden="1"/>
    <row r="19403" hidden="1"/>
    <row r="19404" hidden="1"/>
    <row r="19405" hidden="1"/>
    <row r="19406" hidden="1"/>
    <row r="19407" hidden="1"/>
    <row r="19408" hidden="1"/>
    <row r="19409" hidden="1"/>
    <row r="19410" hidden="1"/>
    <row r="19411" hidden="1"/>
    <row r="19412" hidden="1"/>
    <row r="19413" hidden="1"/>
    <row r="19414" hidden="1"/>
    <row r="19415" hidden="1"/>
    <row r="19416" hidden="1"/>
    <row r="19417" hidden="1"/>
    <row r="19418" hidden="1"/>
    <row r="19419" hidden="1"/>
    <row r="19420" hidden="1"/>
    <row r="19421" hidden="1"/>
    <row r="19422" hidden="1"/>
    <row r="19423" hidden="1"/>
    <row r="19424" hidden="1"/>
    <row r="19425" hidden="1"/>
    <row r="19426" hidden="1"/>
    <row r="19427" hidden="1"/>
    <row r="19428" hidden="1"/>
    <row r="19429" hidden="1"/>
    <row r="19430" hidden="1"/>
    <row r="19431" hidden="1"/>
    <row r="19432" hidden="1"/>
    <row r="19433" hidden="1"/>
    <row r="19434" hidden="1"/>
    <row r="19435" hidden="1"/>
    <row r="19436" hidden="1"/>
    <row r="19437" hidden="1"/>
    <row r="19438" hidden="1"/>
    <row r="19439" hidden="1"/>
    <row r="19440" hidden="1"/>
    <row r="19441" hidden="1"/>
    <row r="19442" hidden="1"/>
    <row r="19443" hidden="1"/>
    <row r="19444" hidden="1"/>
    <row r="19445" hidden="1"/>
    <row r="19446" hidden="1"/>
    <row r="19447" hidden="1"/>
    <row r="19448" hidden="1"/>
    <row r="19449" hidden="1"/>
    <row r="19450" hidden="1"/>
    <row r="19451" hidden="1"/>
    <row r="19452" hidden="1"/>
    <row r="19453" hidden="1"/>
    <row r="19454" hidden="1"/>
    <row r="19455" hidden="1"/>
    <row r="19456" hidden="1"/>
    <row r="19457" hidden="1"/>
    <row r="19458" hidden="1"/>
    <row r="19459" hidden="1"/>
    <row r="19460" hidden="1"/>
    <row r="19461" hidden="1"/>
    <row r="19462" hidden="1"/>
    <row r="19463" hidden="1"/>
    <row r="19464" hidden="1"/>
    <row r="19465" hidden="1"/>
    <row r="19466" hidden="1"/>
    <row r="19467" hidden="1"/>
    <row r="19468" hidden="1"/>
    <row r="19469" hidden="1"/>
    <row r="19470" hidden="1"/>
    <row r="19471" hidden="1"/>
    <row r="19472" hidden="1"/>
    <row r="19473" hidden="1"/>
    <row r="19474" hidden="1"/>
    <row r="19475" hidden="1"/>
    <row r="19476" hidden="1"/>
    <row r="19477" hidden="1"/>
    <row r="19478" hidden="1"/>
    <row r="19479" hidden="1"/>
    <row r="19480" hidden="1"/>
    <row r="19481" hidden="1"/>
    <row r="19482" hidden="1"/>
    <row r="19483" hidden="1"/>
    <row r="19484" hidden="1"/>
    <row r="19485" hidden="1"/>
    <row r="19486" hidden="1"/>
    <row r="19487" hidden="1"/>
    <row r="19488" hidden="1"/>
    <row r="19489" hidden="1"/>
    <row r="19490" hidden="1"/>
    <row r="19491" hidden="1"/>
    <row r="19492" hidden="1"/>
    <row r="19493" hidden="1"/>
    <row r="19494" hidden="1"/>
    <row r="19495" hidden="1"/>
    <row r="19496" hidden="1"/>
    <row r="19497" hidden="1"/>
    <row r="19498" hidden="1"/>
    <row r="19499" hidden="1"/>
    <row r="19500" hidden="1"/>
    <row r="19501" hidden="1"/>
    <row r="19502" hidden="1"/>
    <row r="19503" hidden="1"/>
    <row r="19504" hidden="1"/>
    <row r="19505" hidden="1"/>
    <row r="19506" hidden="1"/>
    <row r="19507" hidden="1"/>
    <row r="19508" hidden="1"/>
    <row r="19509" hidden="1"/>
    <row r="19510" hidden="1"/>
    <row r="19511" hidden="1"/>
    <row r="19512" hidden="1"/>
    <row r="19513" hidden="1"/>
    <row r="19514" hidden="1"/>
    <row r="19515" hidden="1"/>
    <row r="19516" hidden="1"/>
    <row r="19517" hidden="1"/>
    <row r="19518" hidden="1"/>
    <row r="19519" hidden="1"/>
    <row r="19520" hidden="1"/>
    <row r="19521" hidden="1"/>
    <row r="19522" hidden="1"/>
    <row r="19523" hidden="1"/>
    <row r="19524" hidden="1"/>
    <row r="19525" hidden="1"/>
    <row r="19526" hidden="1"/>
    <row r="19527" hidden="1"/>
    <row r="19528" hidden="1"/>
    <row r="19529" hidden="1"/>
    <row r="19530" hidden="1"/>
    <row r="19531" hidden="1"/>
    <row r="19532" hidden="1"/>
    <row r="19533" hidden="1"/>
    <row r="19534" hidden="1"/>
    <row r="19535" hidden="1"/>
    <row r="19536" hidden="1"/>
    <row r="19537" hidden="1"/>
    <row r="19538" hidden="1"/>
    <row r="19539" hidden="1"/>
    <row r="19540" hidden="1"/>
    <row r="19541" hidden="1"/>
    <row r="19542" hidden="1"/>
    <row r="19543" hidden="1"/>
    <row r="19544" hidden="1"/>
    <row r="19545" hidden="1"/>
    <row r="19546" hidden="1"/>
    <row r="19547" hidden="1"/>
    <row r="19548" hidden="1"/>
    <row r="19549" hidden="1"/>
    <row r="19550" hidden="1"/>
    <row r="19551" hidden="1"/>
    <row r="19552" hidden="1"/>
    <row r="19553" hidden="1"/>
    <row r="19554" hidden="1"/>
    <row r="19555" hidden="1"/>
    <row r="19556" hidden="1"/>
    <row r="19557" hidden="1"/>
    <row r="19558" hidden="1"/>
    <row r="19559" hidden="1"/>
    <row r="19560" hidden="1"/>
    <row r="19561" hidden="1"/>
    <row r="19562" hidden="1"/>
    <row r="19563" hidden="1"/>
    <row r="19564" hidden="1"/>
    <row r="19565" hidden="1"/>
    <row r="19566" hidden="1"/>
    <row r="19567" hidden="1"/>
    <row r="19568" hidden="1"/>
    <row r="19569" hidden="1"/>
    <row r="19570" hidden="1"/>
    <row r="19571" hidden="1"/>
    <row r="19572" hidden="1"/>
    <row r="19573" hidden="1"/>
    <row r="19574" hidden="1"/>
    <row r="19575" hidden="1"/>
    <row r="19576" hidden="1"/>
    <row r="19577" hidden="1"/>
    <row r="19578" hidden="1"/>
    <row r="19579" hidden="1"/>
    <row r="19580" hidden="1"/>
    <row r="19581" hidden="1"/>
    <row r="19582" hidden="1"/>
    <row r="19583" hidden="1"/>
    <row r="19584" hidden="1"/>
    <row r="19585" hidden="1"/>
    <row r="19586" hidden="1"/>
    <row r="19587" hidden="1"/>
    <row r="19588" hidden="1"/>
    <row r="19589" hidden="1"/>
    <row r="19590" hidden="1"/>
    <row r="19591" hidden="1"/>
    <row r="19592" hidden="1"/>
    <row r="19593" hidden="1"/>
    <row r="19594" hidden="1"/>
    <row r="19595" hidden="1"/>
    <row r="19596" hidden="1"/>
    <row r="19597" hidden="1"/>
    <row r="19598" hidden="1"/>
    <row r="19599" hidden="1"/>
    <row r="19600" hidden="1"/>
    <row r="19601" hidden="1"/>
    <row r="19602" hidden="1"/>
    <row r="19603" hidden="1"/>
    <row r="19604" hidden="1"/>
    <row r="19605" hidden="1"/>
    <row r="19606" hidden="1"/>
    <row r="19607" hidden="1"/>
    <row r="19608" hidden="1"/>
    <row r="19609" hidden="1"/>
    <row r="19610" hidden="1"/>
    <row r="19611" hidden="1"/>
    <row r="19612" hidden="1"/>
    <row r="19613" hidden="1"/>
    <row r="19614" hidden="1"/>
    <row r="19615" hidden="1"/>
    <row r="19616" hidden="1"/>
    <row r="19617" hidden="1"/>
    <row r="19618" hidden="1"/>
    <row r="19619" hidden="1"/>
    <row r="19620" hidden="1"/>
    <row r="19621" hidden="1"/>
    <row r="19622" hidden="1"/>
    <row r="19623" hidden="1"/>
    <row r="19624" hidden="1"/>
    <row r="19625" hidden="1"/>
    <row r="19626" hidden="1"/>
    <row r="19627" hidden="1"/>
    <row r="19628" hidden="1"/>
    <row r="19629" hidden="1"/>
    <row r="19630" hidden="1"/>
    <row r="19631" hidden="1"/>
    <row r="19632" hidden="1"/>
    <row r="19633" hidden="1"/>
    <row r="19634" hidden="1"/>
    <row r="19635" hidden="1"/>
    <row r="19636" hidden="1"/>
    <row r="19637" hidden="1"/>
    <row r="19638" hidden="1"/>
    <row r="19639" hidden="1"/>
    <row r="19640" hidden="1"/>
    <row r="19641" hidden="1"/>
    <row r="19642" hidden="1"/>
    <row r="19643" hidden="1"/>
    <row r="19644" hidden="1"/>
    <row r="19645" hidden="1"/>
    <row r="19646" hidden="1"/>
    <row r="19647" hidden="1"/>
    <row r="19648" hidden="1"/>
    <row r="19649" hidden="1"/>
    <row r="19650" hidden="1"/>
    <row r="19651" hidden="1"/>
    <row r="19652" hidden="1"/>
    <row r="19653" hidden="1"/>
    <row r="19654" hidden="1"/>
    <row r="19655" hidden="1"/>
    <row r="19656" hidden="1"/>
    <row r="19657" hidden="1"/>
    <row r="19658" hidden="1"/>
    <row r="19659" hidden="1"/>
    <row r="19660" hidden="1"/>
    <row r="19661" hidden="1"/>
    <row r="19662" hidden="1"/>
    <row r="19663" hidden="1"/>
    <row r="19664" hidden="1"/>
    <row r="19665" hidden="1"/>
    <row r="19666" hidden="1"/>
    <row r="19667" hidden="1"/>
    <row r="19668" hidden="1"/>
    <row r="19669" hidden="1"/>
    <row r="19670" hidden="1"/>
    <row r="19671" hidden="1"/>
    <row r="19672" hidden="1"/>
    <row r="19673" hidden="1"/>
    <row r="19674" hidden="1"/>
    <row r="19675" hidden="1"/>
    <row r="19676" hidden="1"/>
    <row r="19677" hidden="1"/>
    <row r="19678" hidden="1"/>
    <row r="19679" hidden="1"/>
    <row r="19680" hidden="1"/>
    <row r="19681" hidden="1"/>
    <row r="19682" hidden="1"/>
    <row r="19683" hidden="1"/>
    <row r="19684" hidden="1"/>
    <row r="19685" hidden="1"/>
    <row r="19686" hidden="1"/>
    <row r="19687" hidden="1"/>
    <row r="19688" hidden="1"/>
    <row r="19689" hidden="1"/>
    <row r="19690" hidden="1"/>
    <row r="19691" hidden="1"/>
    <row r="19692" hidden="1"/>
    <row r="19693" hidden="1"/>
    <row r="19694" hidden="1"/>
    <row r="19695" hidden="1"/>
    <row r="19696" hidden="1"/>
    <row r="19697" hidden="1"/>
    <row r="19698" hidden="1"/>
    <row r="19699" hidden="1"/>
    <row r="19700" hidden="1"/>
    <row r="19701" hidden="1"/>
    <row r="19702" hidden="1"/>
    <row r="19703" hidden="1"/>
    <row r="19704" hidden="1"/>
    <row r="19705" hidden="1"/>
    <row r="19706" hidden="1"/>
    <row r="19707" hidden="1"/>
    <row r="19708" hidden="1"/>
    <row r="19709" hidden="1"/>
    <row r="19710" hidden="1"/>
    <row r="19711" hidden="1"/>
    <row r="19712" hidden="1"/>
    <row r="19713" hidden="1"/>
    <row r="19714" hidden="1"/>
    <row r="19715" hidden="1"/>
    <row r="19716" hidden="1"/>
    <row r="19717" hidden="1"/>
    <row r="19718" hidden="1"/>
    <row r="19719" hidden="1"/>
    <row r="19720" hidden="1"/>
    <row r="19721" hidden="1"/>
    <row r="19722" hidden="1"/>
    <row r="19723" hidden="1"/>
    <row r="19724" hidden="1"/>
    <row r="19725" hidden="1"/>
    <row r="19726" hidden="1"/>
    <row r="19727" hidden="1"/>
    <row r="19728" hidden="1"/>
    <row r="19729" hidden="1"/>
    <row r="19730" hidden="1"/>
    <row r="19731" hidden="1"/>
    <row r="19732" hidden="1"/>
    <row r="19733" hidden="1"/>
    <row r="19734" hidden="1"/>
    <row r="19735" hidden="1"/>
    <row r="19736" hidden="1"/>
    <row r="19737" hidden="1"/>
    <row r="19738" hidden="1"/>
    <row r="19739" hidden="1"/>
    <row r="19740" hidden="1"/>
    <row r="19741" hidden="1"/>
    <row r="19742" hidden="1"/>
    <row r="19743" hidden="1"/>
    <row r="19744" hidden="1"/>
    <row r="19745" hidden="1"/>
    <row r="19746" hidden="1"/>
    <row r="19747" hidden="1"/>
    <row r="19748" hidden="1"/>
    <row r="19749" hidden="1"/>
    <row r="19750" hidden="1"/>
    <row r="19751" hidden="1"/>
    <row r="19752" hidden="1"/>
    <row r="19753" hidden="1"/>
    <row r="19754" hidden="1"/>
    <row r="19755" hidden="1"/>
    <row r="19756" hidden="1"/>
    <row r="19757" hidden="1"/>
    <row r="19758" hidden="1"/>
    <row r="19759" hidden="1"/>
    <row r="19760" hidden="1"/>
    <row r="19761" hidden="1"/>
    <row r="19762" hidden="1"/>
    <row r="19763" hidden="1"/>
    <row r="19764" hidden="1"/>
    <row r="19765" hidden="1"/>
    <row r="19766" hidden="1"/>
    <row r="19767" hidden="1"/>
    <row r="19768" hidden="1"/>
    <row r="19769" hidden="1"/>
    <row r="19770" hidden="1"/>
    <row r="19771" hidden="1"/>
    <row r="19772" hidden="1"/>
    <row r="19773" hidden="1"/>
    <row r="19774" hidden="1"/>
    <row r="19775" hidden="1"/>
    <row r="19776" hidden="1"/>
    <row r="19777" hidden="1"/>
    <row r="19778" hidden="1"/>
    <row r="19779" hidden="1"/>
    <row r="19780" hidden="1"/>
    <row r="19781" hidden="1"/>
    <row r="19782" hidden="1"/>
    <row r="19783" hidden="1"/>
    <row r="19784" hidden="1"/>
    <row r="19785" hidden="1"/>
    <row r="19786" hidden="1"/>
    <row r="19787" hidden="1"/>
    <row r="19788" hidden="1"/>
    <row r="19789" hidden="1"/>
    <row r="19790" hidden="1"/>
    <row r="19791" hidden="1"/>
    <row r="19792" hidden="1"/>
    <row r="19793" hidden="1"/>
    <row r="19794" hidden="1"/>
    <row r="19795" hidden="1"/>
    <row r="19796" hidden="1"/>
    <row r="19797" hidden="1"/>
    <row r="19798" hidden="1"/>
    <row r="19799" hidden="1"/>
    <row r="19800" hidden="1"/>
    <row r="19801" hidden="1"/>
    <row r="19802" hidden="1"/>
    <row r="19803" hidden="1"/>
    <row r="19804" hidden="1"/>
    <row r="19805" hidden="1"/>
    <row r="19806" hidden="1"/>
    <row r="19807" hidden="1"/>
    <row r="19808" hidden="1"/>
    <row r="19809" hidden="1"/>
    <row r="19810" hidden="1"/>
    <row r="19811" hidden="1"/>
    <row r="19812" hidden="1"/>
    <row r="19813" hidden="1"/>
    <row r="19814" hidden="1"/>
    <row r="19815" hidden="1"/>
    <row r="19816" hidden="1"/>
    <row r="19817" hidden="1"/>
    <row r="19818" hidden="1"/>
    <row r="19819" hidden="1"/>
    <row r="19820" hidden="1"/>
    <row r="19821" hidden="1"/>
    <row r="19822" hidden="1"/>
    <row r="19823" hidden="1"/>
    <row r="19824" hidden="1"/>
    <row r="19825" hidden="1"/>
    <row r="19826" hidden="1"/>
    <row r="19827" hidden="1"/>
    <row r="19828" hidden="1"/>
    <row r="19829" hidden="1"/>
    <row r="19830" hidden="1"/>
    <row r="19831" hidden="1"/>
    <row r="19832" hidden="1"/>
    <row r="19833" hidden="1"/>
    <row r="19834" hidden="1"/>
    <row r="19835" hidden="1"/>
    <row r="19836" hidden="1"/>
    <row r="19837" hidden="1"/>
    <row r="19838" hidden="1"/>
    <row r="19839" hidden="1"/>
    <row r="19840" hidden="1"/>
    <row r="19841" hidden="1"/>
    <row r="19842" hidden="1"/>
    <row r="19843" hidden="1"/>
    <row r="19844" hidden="1"/>
    <row r="19845" hidden="1"/>
    <row r="19846" hidden="1"/>
    <row r="19847" hidden="1"/>
    <row r="19848" hidden="1"/>
    <row r="19849" hidden="1"/>
    <row r="19850" hidden="1"/>
    <row r="19851" hidden="1"/>
    <row r="19852" hidden="1"/>
    <row r="19853" hidden="1"/>
    <row r="19854" hidden="1"/>
    <row r="19855" hidden="1"/>
    <row r="19856" hidden="1"/>
    <row r="19857" hidden="1"/>
    <row r="19858" hidden="1"/>
    <row r="19859" hidden="1"/>
    <row r="19860" hidden="1"/>
    <row r="19861" hidden="1"/>
    <row r="19862" hidden="1"/>
    <row r="19863" hidden="1"/>
    <row r="19864" hidden="1"/>
    <row r="19865" hidden="1"/>
    <row r="19866" hidden="1"/>
    <row r="19867" hidden="1"/>
    <row r="19868" hidden="1"/>
    <row r="19869" hidden="1"/>
    <row r="19870" hidden="1"/>
    <row r="19871" hidden="1"/>
    <row r="19872" hidden="1"/>
    <row r="19873" hidden="1"/>
    <row r="19874" hidden="1"/>
    <row r="19875" hidden="1"/>
    <row r="19876" hidden="1"/>
    <row r="19877" hidden="1"/>
    <row r="19878" hidden="1"/>
    <row r="19879" hidden="1"/>
    <row r="19880" hidden="1"/>
    <row r="19881" hidden="1"/>
    <row r="19882" hidden="1"/>
    <row r="19883" hidden="1"/>
    <row r="19884" hidden="1"/>
    <row r="19885" hidden="1"/>
    <row r="19886" hidden="1"/>
    <row r="19887" hidden="1"/>
    <row r="19888" hidden="1"/>
    <row r="19889" hidden="1"/>
    <row r="19890" hidden="1"/>
    <row r="19891" hidden="1"/>
    <row r="19892" hidden="1"/>
    <row r="19893" hidden="1"/>
    <row r="19894" hidden="1"/>
    <row r="19895" hidden="1"/>
    <row r="19896" hidden="1"/>
    <row r="19897" hidden="1"/>
    <row r="19898" hidden="1"/>
    <row r="19899" hidden="1"/>
    <row r="19900" hidden="1"/>
    <row r="19901" hidden="1"/>
    <row r="19902" hidden="1"/>
    <row r="19903" hidden="1"/>
    <row r="19904" hidden="1"/>
    <row r="19905" hidden="1"/>
    <row r="19906" hidden="1"/>
    <row r="19907" hidden="1"/>
    <row r="19908" hidden="1"/>
    <row r="19909" hidden="1"/>
    <row r="19910" hidden="1"/>
    <row r="19911" hidden="1"/>
    <row r="19912" hidden="1"/>
    <row r="19913" hidden="1"/>
    <row r="19914" hidden="1"/>
    <row r="19915" hidden="1"/>
    <row r="19916" hidden="1"/>
    <row r="19917" hidden="1"/>
    <row r="19918" hidden="1"/>
    <row r="19919" hidden="1"/>
    <row r="19920" hidden="1"/>
    <row r="19921" hidden="1"/>
    <row r="19922" hidden="1"/>
    <row r="19923" hidden="1"/>
    <row r="19924" hidden="1"/>
    <row r="19925" hidden="1"/>
    <row r="19926" hidden="1"/>
    <row r="19927" hidden="1"/>
    <row r="19928" hidden="1"/>
    <row r="19929" hidden="1"/>
    <row r="19930" hidden="1"/>
    <row r="19931" hidden="1"/>
    <row r="19932" hidden="1"/>
    <row r="19933" hidden="1"/>
    <row r="19934" hidden="1"/>
    <row r="19935" hidden="1"/>
    <row r="19936" hidden="1"/>
    <row r="19937" hidden="1"/>
    <row r="19938" hidden="1"/>
    <row r="19939" hidden="1"/>
    <row r="19940" hidden="1"/>
    <row r="19941" hidden="1"/>
    <row r="19942" hidden="1"/>
    <row r="19943" hidden="1"/>
    <row r="19944" hidden="1"/>
    <row r="19945" hidden="1"/>
    <row r="19946" hidden="1"/>
    <row r="19947" hidden="1"/>
    <row r="19948" hidden="1"/>
    <row r="19949" hidden="1"/>
    <row r="19950" hidden="1"/>
    <row r="19951" hidden="1"/>
    <row r="19952" hidden="1"/>
    <row r="19953" hidden="1"/>
    <row r="19954" hidden="1"/>
    <row r="19955" hidden="1"/>
    <row r="19956" hidden="1"/>
    <row r="19957" hidden="1"/>
    <row r="19958" hidden="1"/>
    <row r="19959" hidden="1"/>
    <row r="19960" hidden="1"/>
    <row r="19961" hidden="1"/>
    <row r="19962" hidden="1"/>
    <row r="19963" hidden="1"/>
    <row r="19964" hidden="1"/>
    <row r="19965" hidden="1"/>
    <row r="19966" hidden="1"/>
    <row r="19967" hidden="1"/>
    <row r="19968" hidden="1"/>
    <row r="19969" hidden="1"/>
    <row r="19970" hidden="1"/>
    <row r="19971" hidden="1"/>
    <row r="19972" hidden="1"/>
    <row r="19973" hidden="1"/>
    <row r="19974" hidden="1"/>
    <row r="19975" hidden="1"/>
    <row r="19976" hidden="1"/>
    <row r="19977" hidden="1"/>
    <row r="19978" hidden="1"/>
    <row r="19979" hidden="1"/>
    <row r="19980" hidden="1"/>
    <row r="19981" hidden="1"/>
    <row r="19982" hidden="1"/>
    <row r="19983" hidden="1"/>
    <row r="19984" hidden="1"/>
    <row r="19985" hidden="1"/>
    <row r="19986" hidden="1"/>
    <row r="19987" hidden="1"/>
    <row r="19988" hidden="1"/>
    <row r="19989" hidden="1"/>
    <row r="19990" hidden="1"/>
    <row r="19991" hidden="1"/>
    <row r="19992" hidden="1"/>
    <row r="19993" hidden="1"/>
    <row r="19994" hidden="1"/>
    <row r="19995" hidden="1"/>
    <row r="19996" hidden="1"/>
    <row r="19997" hidden="1"/>
    <row r="19998" hidden="1"/>
    <row r="19999" hidden="1"/>
    <row r="20000" hidden="1"/>
    <row r="20001" hidden="1"/>
    <row r="20002" hidden="1"/>
    <row r="20003" hidden="1"/>
    <row r="20004" hidden="1"/>
    <row r="20005" hidden="1"/>
    <row r="20006" hidden="1"/>
    <row r="20007" hidden="1"/>
    <row r="20008" hidden="1"/>
    <row r="20009" hidden="1"/>
    <row r="20010" hidden="1"/>
    <row r="20011" hidden="1"/>
    <row r="20012" hidden="1"/>
    <row r="20013" hidden="1"/>
    <row r="20014" hidden="1"/>
    <row r="20015" hidden="1"/>
    <row r="20016" hidden="1"/>
    <row r="20017" hidden="1"/>
    <row r="20018" hidden="1"/>
    <row r="20019" hidden="1"/>
    <row r="20020" hidden="1"/>
    <row r="20021" hidden="1"/>
    <row r="20022" hidden="1"/>
    <row r="20023" hidden="1"/>
    <row r="20024" hidden="1"/>
    <row r="20025" hidden="1"/>
    <row r="20026" hidden="1"/>
    <row r="20027" hidden="1"/>
    <row r="20028" hidden="1"/>
    <row r="20029" hidden="1"/>
    <row r="20030" hidden="1"/>
    <row r="20031" hidden="1"/>
    <row r="20032" hidden="1"/>
    <row r="20033" hidden="1"/>
    <row r="20034" hidden="1"/>
    <row r="20035" hidden="1"/>
    <row r="20036" hidden="1"/>
    <row r="20037" hidden="1"/>
    <row r="20038" hidden="1"/>
    <row r="20039" hidden="1"/>
    <row r="20040" hidden="1"/>
    <row r="20041" hidden="1"/>
    <row r="20042" hidden="1"/>
    <row r="20043" hidden="1"/>
    <row r="20044" hidden="1"/>
    <row r="20045" hidden="1"/>
    <row r="20046" hidden="1"/>
    <row r="20047" hidden="1"/>
    <row r="20048" hidden="1"/>
    <row r="20049" hidden="1"/>
    <row r="20050" hidden="1"/>
    <row r="20051" hidden="1"/>
    <row r="20052" hidden="1"/>
    <row r="20053" hidden="1"/>
    <row r="20054" hidden="1"/>
    <row r="20055" hidden="1"/>
    <row r="20056" hidden="1"/>
    <row r="20057" hidden="1"/>
    <row r="20058" hidden="1"/>
    <row r="20059" hidden="1"/>
    <row r="20060" hidden="1"/>
    <row r="20061" hidden="1"/>
    <row r="20062" hidden="1"/>
    <row r="20063" hidden="1"/>
    <row r="20064" hidden="1"/>
    <row r="20065" hidden="1"/>
    <row r="20066" hidden="1"/>
    <row r="20067" hidden="1"/>
    <row r="20068" hidden="1"/>
    <row r="20069" hidden="1"/>
    <row r="20070" hidden="1"/>
    <row r="20071" hidden="1"/>
    <row r="20072" hidden="1"/>
    <row r="20073" hidden="1"/>
    <row r="20074" hidden="1"/>
    <row r="20075" hidden="1"/>
    <row r="20076" hidden="1"/>
    <row r="20077" hidden="1"/>
    <row r="20078" hidden="1"/>
    <row r="20079" hidden="1"/>
    <row r="20080" hidden="1"/>
    <row r="20081" hidden="1"/>
    <row r="20082" hidden="1"/>
    <row r="20083" hidden="1"/>
    <row r="20084" hidden="1"/>
    <row r="20085" hidden="1"/>
    <row r="20086" hidden="1"/>
    <row r="20087" hidden="1"/>
    <row r="20088" hidden="1"/>
    <row r="20089" hidden="1"/>
    <row r="20090" hidden="1"/>
    <row r="20091" hidden="1"/>
    <row r="20092" hidden="1"/>
    <row r="20093" hidden="1"/>
    <row r="20094" hidden="1"/>
    <row r="20095" hidden="1"/>
    <row r="20096" hidden="1"/>
    <row r="20097" hidden="1"/>
    <row r="20098" hidden="1"/>
    <row r="20099" hidden="1"/>
    <row r="20100" hidden="1"/>
    <row r="20101" hidden="1"/>
    <row r="20102" hidden="1"/>
    <row r="20103" hidden="1"/>
    <row r="20104" hidden="1"/>
    <row r="20105" hidden="1"/>
    <row r="20106" hidden="1"/>
    <row r="20107" hidden="1"/>
    <row r="20108" hidden="1"/>
    <row r="20109" hidden="1"/>
    <row r="20110" hidden="1"/>
    <row r="20111" hidden="1"/>
    <row r="20112" hidden="1"/>
    <row r="20113" hidden="1"/>
    <row r="20114" hidden="1"/>
    <row r="20115" hidden="1"/>
    <row r="20116" hidden="1"/>
    <row r="20117" hidden="1"/>
    <row r="20118" hidden="1"/>
    <row r="20119" hidden="1"/>
    <row r="20120" hidden="1"/>
    <row r="20121" hidden="1"/>
    <row r="20122" hidden="1"/>
    <row r="20123" hidden="1"/>
    <row r="20124" hidden="1"/>
    <row r="20125" hidden="1"/>
    <row r="20126" hidden="1"/>
    <row r="20127" hidden="1"/>
    <row r="20128" hidden="1"/>
    <row r="20129" hidden="1"/>
    <row r="20130" hidden="1"/>
    <row r="20131" hidden="1"/>
    <row r="20132" hidden="1"/>
    <row r="20133" hidden="1"/>
    <row r="20134" hidden="1"/>
    <row r="20135" hidden="1"/>
    <row r="20136" hidden="1"/>
    <row r="20137" hidden="1"/>
    <row r="20138" hidden="1"/>
    <row r="20139" hidden="1"/>
    <row r="20140" hidden="1"/>
    <row r="20141" hidden="1"/>
    <row r="20142" hidden="1"/>
    <row r="20143" hidden="1"/>
    <row r="20144" hidden="1"/>
    <row r="20145" hidden="1"/>
    <row r="20146" hidden="1"/>
    <row r="20147" hidden="1"/>
    <row r="20148" hidden="1"/>
    <row r="20149" hidden="1"/>
    <row r="20150" hidden="1"/>
    <row r="20151" hidden="1"/>
    <row r="20152" hidden="1"/>
    <row r="20153" hidden="1"/>
    <row r="20154" hidden="1"/>
    <row r="20155" hidden="1"/>
    <row r="20156" hidden="1"/>
    <row r="20157" hidden="1"/>
    <row r="20158" hidden="1"/>
    <row r="20159" hidden="1"/>
    <row r="20160" hidden="1"/>
    <row r="20161" hidden="1"/>
    <row r="20162" hidden="1"/>
    <row r="20163" hidden="1"/>
    <row r="20164" hidden="1"/>
    <row r="20165" hidden="1"/>
    <row r="20166" hidden="1"/>
    <row r="20167" hidden="1"/>
    <row r="20168" hidden="1"/>
    <row r="20169" hidden="1"/>
    <row r="20170" hidden="1"/>
    <row r="20171" hidden="1"/>
    <row r="20172" hidden="1"/>
    <row r="20173" hidden="1"/>
    <row r="20174" hidden="1"/>
    <row r="20175" hidden="1"/>
    <row r="20176" hidden="1"/>
    <row r="20177" hidden="1"/>
    <row r="20178" hidden="1"/>
    <row r="20179" hidden="1"/>
    <row r="20180" hidden="1"/>
    <row r="20181" hidden="1"/>
    <row r="20182" hidden="1"/>
    <row r="20183" hidden="1"/>
    <row r="20184" hidden="1"/>
    <row r="20185" hidden="1"/>
    <row r="20186" hidden="1"/>
    <row r="20187" hidden="1"/>
    <row r="20188" hidden="1"/>
    <row r="20189" hidden="1"/>
    <row r="20190" hidden="1"/>
    <row r="20191" hidden="1"/>
    <row r="20192" hidden="1"/>
    <row r="20193" hidden="1"/>
    <row r="20194" hidden="1"/>
    <row r="20195" hidden="1"/>
    <row r="20196" hidden="1"/>
    <row r="20197" hidden="1"/>
    <row r="20198" hidden="1"/>
    <row r="20199" hidden="1"/>
    <row r="20200" hidden="1"/>
    <row r="20201" hidden="1"/>
    <row r="20202" hidden="1"/>
    <row r="20203" hidden="1"/>
    <row r="20204" hidden="1"/>
    <row r="20205" hidden="1"/>
    <row r="20206" hidden="1"/>
    <row r="20207" hidden="1"/>
    <row r="20208" hidden="1"/>
    <row r="20209" hidden="1"/>
    <row r="20210" hidden="1"/>
    <row r="20211" hidden="1"/>
    <row r="20212" hidden="1"/>
    <row r="20213" hidden="1"/>
    <row r="20214" hidden="1"/>
    <row r="20215" hidden="1"/>
    <row r="20216" hidden="1"/>
    <row r="20217" hidden="1"/>
    <row r="20218" hidden="1"/>
    <row r="20219" hidden="1"/>
    <row r="20220" hidden="1"/>
    <row r="20221" hidden="1"/>
    <row r="20222" hidden="1"/>
    <row r="20223" hidden="1"/>
    <row r="20224" hidden="1"/>
    <row r="20225" hidden="1"/>
    <row r="20226" hidden="1"/>
    <row r="20227" hidden="1"/>
    <row r="20228" hidden="1"/>
    <row r="20229" hidden="1"/>
    <row r="20230" hidden="1"/>
    <row r="20231" hidden="1"/>
    <row r="20232" hidden="1"/>
    <row r="20233" hidden="1"/>
    <row r="20234" hidden="1"/>
    <row r="20235" hidden="1"/>
    <row r="20236" hidden="1"/>
    <row r="20237" hidden="1"/>
    <row r="20238" hidden="1"/>
    <row r="20239" hidden="1"/>
    <row r="20240" hidden="1"/>
    <row r="20241" hidden="1"/>
    <row r="20242" hidden="1"/>
    <row r="20243" hidden="1"/>
    <row r="20244" hidden="1"/>
    <row r="20245" hidden="1"/>
    <row r="20246" hidden="1"/>
    <row r="20247" hidden="1"/>
    <row r="20248" hidden="1"/>
    <row r="20249" hidden="1"/>
    <row r="20250" hidden="1"/>
    <row r="20251" hidden="1"/>
    <row r="20252" hidden="1"/>
    <row r="20253" hidden="1"/>
    <row r="20254" hidden="1"/>
    <row r="20255" hidden="1"/>
    <row r="20256" hidden="1"/>
    <row r="20257" hidden="1"/>
    <row r="20258" hidden="1"/>
    <row r="20259" hidden="1"/>
    <row r="20260" hidden="1"/>
    <row r="20261" hidden="1"/>
    <row r="20262" hidden="1"/>
    <row r="20263" hidden="1"/>
    <row r="20264" hidden="1"/>
    <row r="20265" hidden="1"/>
    <row r="20266" hidden="1"/>
    <row r="20267" hidden="1"/>
    <row r="20268" hidden="1"/>
    <row r="20269" hidden="1"/>
    <row r="20270" hidden="1"/>
    <row r="20271" hidden="1"/>
    <row r="20272" hidden="1"/>
    <row r="20273" hidden="1"/>
    <row r="20274" hidden="1"/>
    <row r="20275" hidden="1"/>
    <row r="20276" hidden="1"/>
    <row r="20277" hidden="1"/>
    <row r="20278" hidden="1"/>
    <row r="20279" hidden="1"/>
    <row r="20280" hidden="1"/>
    <row r="20281" hidden="1"/>
    <row r="20282" hidden="1"/>
    <row r="20283" hidden="1"/>
    <row r="20284" hidden="1"/>
    <row r="20285" hidden="1"/>
    <row r="20286" hidden="1"/>
    <row r="20287" hidden="1"/>
    <row r="20288" hidden="1"/>
    <row r="20289" hidden="1"/>
    <row r="20290" hidden="1"/>
    <row r="20291" hidden="1"/>
    <row r="20292" hidden="1"/>
    <row r="20293" hidden="1"/>
    <row r="20294" hidden="1"/>
    <row r="20295" hidden="1"/>
    <row r="20296" hidden="1"/>
    <row r="20297" hidden="1"/>
    <row r="20298" hidden="1"/>
    <row r="20299" hidden="1"/>
    <row r="20300" hidden="1"/>
    <row r="20301" hidden="1"/>
    <row r="20302" hidden="1"/>
    <row r="20303" hidden="1"/>
    <row r="20304" hidden="1"/>
    <row r="20305" hidden="1"/>
    <row r="20306" hidden="1"/>
    <row r="20307" hidden="1"/>
    <row r="20308" hidden="1"/>
    <row r="20309" hidden="1"/>
    <row r="20310" hidden="1"/>
    <row r="20311" hidden="1"/>
    <row r="20312" hidden="1"/>
    <row r="20313" hidden="1"/>
    <row r="20314" hidden="1"/>
    <row r="20315" hidden="1"/>
    <row r="20316" hidden="1"/>
    <row r="20317" hidden="1"/>
    <row r="20318" hidden="1"/>
    <row r="20319" hidden="1"/>
    <row r="20320" hidden="1"/>
    <row r="20321" hidden="1"/>
    <row r="20322" hidden="1"/>
    <row r="20323" hidden="1"/>
    <row r="20324" hidden="1"/>
    <row r="20325" hidden="1"/>
    <row r="20326" hidden="1"/>
    <row r="20327" hidden="1"/>
    <row r="20328" hidden="1"/>
    <row r="20329" hidden="1"/>
    <row r="20330" hidden="1"/>
    <row r="20331" hidden="1"/>
    <row r="20332" hidden="1"/>
    <row r="20333" hidden="1"/>
    <row r="20334" hidden="1"/>
    <row r="20335" hidden="1"/>
    <row r="20336" hidden="1"/>
    <row r="20337" hidden="1"/>
    <row r="20338" hidden="1"/>
    <row r="20339" hidden="1"/>
    <row r="20340" hidden="1"/>
    <row r="20341" hidden="1"/>
    <row r="20342" hidden="1"/>
    <row r="20343" hidden="1"/>
    <row r="20344" hidden="1"/>
    <row r="20345" hidden="1"/>
    <row r="20346" hidden="1"/>
    <row r="20347" hidden="1"/>
    <row r="20348" hidden="1"/>
    <row r="20349" hidden="1"/>
    <row r="20350" hidden="1"/>
    <row r="20351" hidden="1"/>
    <row r="20352" hidden="1"/>
    <row r="20353" hidden="1"/>
    <row r="20354" hidden="1"/>
    <row r="20355" hidden="1"/>
    <row r="20356" hidden="1"/>
    <row r="20357" hidden="1"/>
    <row r="20358" hidden="1"/>
    <row r="20359" hidden="1"/>
    <row r="20360" hidden="1"/>
    <row r="20361" hidden="1"/>
    <row r="20362" hidden="1"/>
    <row r="20363" hidden="1"/>
    <row r="20364" hidden="1"/>
    <row r="20365" hidden="1"/>
    <row r="20366" hidden="1"/>
    <row r="20367" hidden="1"/>
    <row r="20368" hidden="1"/>
    <row r="20369" hidden="1"/>
    <row r="20370" hidden="1"/>
    <row r="20371" hidden="1"/>
    <row r="20372" hidden="1"/>
    <row r="20373" hidden="1"/>
    <row r="20374" hidden="1"/>
    <row r="20375" hidden="1"/>
    <row r="20376" hidden="1"/>
    <row r="20377" hidden="1"/>
    <row r="20378" hidden="1"/>
    <row r="20379" hidden="1"/>
    <row r="20380" hidden="1"/>
    <row r="20381" hidden="1"/>
    <row r="20382" hidden="1"/>
    <row r="20383" hidden="1"/>
    <row r="20384" hidden="1"/>
    <row r="20385" hidden="1"/>
    <row r="20386" hidden="1"/>
    <row r="20387" hidden="1"/>
    <row r="20388" hidden="1"/>
    <row r="20389" hidden="1"/>
    <row r="20390" hidden="1"/>
    <row r="20391" hidden="1"/>
    <row r="20392" hidden="1"/>
    <row r="20393" hidden="1"/>
    <row r="20394" hidden="1"/>
    <row r="20395" hidden="1"/>
    <row r="20396" hidden="1"/>
    <row r="20397" hidden="1"/>
    <row r="20398" hidden="1"/>
    <row r="20399" hidden="1"/>
    <row r="20400" hidden="1"/>
    <row r="20401" hidden="1"/>
    <row r="20402" hidden="1"/>
    <row r="20403" hidden="1"/>
    <row r="20404" hidden="1"/>
    <row r="20405" hidden="1"/>
    <row r="20406" hidden="1"/>
    <row r="20407" hidden="1"/>
    <row r="20408" hidden="1"/>
    <row r="20409" hidden="1"/>
    <row r="20410" hidden="1"/>
    <row r="20411" hidden="1"/>
    <row r="20412" hidden="1"/>
    <row r="20413" hidden="1"/>
    <row r="20414" hidden="1"/>
    <row r="20415" hidden="1"/>
    <row r="20416" hidden="1"/>
    <row r="20417" hidden="1"/>
    <row r="20418" hidden="1"/>
    <row r="20419" hidden="1"/>
    <row r="20420" hidden="1"/>
    <row r="20421" hidden="1"/>
    <row r="20422" hidden="1"/>
    <row r="20423" hidden="1"/>
    <row r="20424" hidden="1"/>
    <row r="20425" hidden="1"/>
    <row r="20426" hidden="1"/>
    <row r="20427" hidden="1"/>
    <row r="20428" hidden="1"/>
    <row r="20429" hidden="1"/>
    <row r="20430" hidden="1"/>
    <row r="20431" hidden="1"/>
    <row r="20432" hidden="1"/>
    <row r="20433" hidden="1"/>
    <row r="20434" hidden="1"/>
    <row r="20435" hidden="1"/>
    <row r="20436" hidden="1"/>
    <row r="20437" hidden="1"/>
    <row r="20438" hidden="1"/>
    <row r="20439" hidden="1"/>
    <row r="20440" hidden="1"/>
    <row r="20441" hidden="1"/>
    <row r="20442" hidden="1"/>
    <row r="20443" hidden="1"/>
    <row r="20444" hidden="1"/>
    <row r="20445" hidden="1"/>
    <row r="20446" hidden="1"/>
    <row r="20447" hidden="1"/>
    <row r="20448" hidden="1"/>
    <row r="20449" hidden="1"/>
    <row r="20450" hidden="1"/>
    <row r="20451" hidden="1"/>
    <row r="20452" hidden="1"/>
    <row r="20453" hidden="1"/>
    <row r="20454" hidden="1"/>
    <row r="20455" hidden="1"/>
    <row r="20456" hidden="1"/>
    <row r="20457" hidden="1"/>
    <row r="20458" hidden="1"/>
    <row r="20459" hidden="1"/>
    <row r="20460" hidden="1"/>
    <row r="20461" hidden="1"/>
    <row r="20462" hidden="1"/>
    <row r="20463" hidden="1"/>
    <row r="20464" hidden="1"/>
    <row r="20465" hidden="1"/>
    <row r="20466" hidden="1"/>
    <row r="20467" hidden="1"/>
    <row r="20468" hidden="1"/>
    <row r="20469" hidden="1"/>
    <row r="20470" hidden="1"/>
    <row r="20471" hidden="1"/>
    <row r="20472" hidden="1"/>
    <row r="20473" hidden="1"/>
    <row r="20474" hidden="1"/>
    <row r="20475" hidden="1"/>
    <row r="20476" hidden="1"/>
    <row r="20477" hidden="1"/>
    <row r="20478" hidden="1"/>
    <row r="20479" hidden="1"/>
    <row r="20480" hidden="1"/>
    <row r="20481" hidden="1"/>
    <row r="20482" hidden="1"/>
    <row r="20483" hidden="1"/>
    <row r="20484" hidden="1"/>
    <row r="20485" hidden="1"/>
    <row r="20486" hidden="1"/>
    <row r="20487" hidden="1"/>
    <row r="20488" hidden="1"/>
    <row r="20489" hidden="1"/>
    <row r="20490" hidden="1"/>
    <row r="20491" hidden="1"/>
    <row r="20492" hidden="1"/>
    <row r="20493" hidden="1"/>
    <row r="20494" hidden="1"/>
    <row r="20495" hidden="1"/>
    <row r="20496" hidden="1"/>
    <row r="20497" hidden="1"/>
    <row r="20498" hidden="1"/>
    <row r="20499" hidden="1"/>
    <row r="20500" hidden="1"/>
    <row r="20501" hidden="1"/>
    <row r="20502" hidden="1"/>
    <row r="20503" hidden="1"/>
    <row r="20504" hidden="1"/>
    <row r="20505" hidden="1"/>
    <row r="20506" hidden="1"/>
    <row r="20507" hidden="1"/>
    <row r="20508" hidden="1"/>
    <row r="20509" hidden="1"/>
    <row r="20510" hidden="1"/>
    <row r="20511" hidden="1"/>
    <row r="20512" hidden="1"/>
    <row r="20513" hidden="1"/>
    <row r="20514" hidden="1"/>
    <row r="20515" hidden="1"/>
    <row r="20516" hidden="1"/>
    <row r="20517" hidden="1"/>
    <row r="20518" hidden="1"/>
    <row r="20519" hidden="1"/>
    <row r="20520" hidden="1"/>
    <row r="20521" hidden="1"/>
    <row r="20522" hidden="1"/>
    <row r="20523" hidden="1"/>
    <row r="20524" hidden="1"/>
    <row r="20525" hidden="1"/>
    <row r="20526" hidden="1"/>
    <row r="20527" hidden="1"/>
    <row r="20528" hidden="1"/>
    <row r="20529" hidden="1"/>
    <row r="20530" hidden="1"/>
    <row r="20531" hidden="1"/>
    <row r="20532" hidden="1"/>
    <row r="20533" hidden="1"/>
    <row r="20534" hidden="1"/>
    <row r="20535" hidden="1"/>
    <row r="20536" hidden="1"/>
    <row r="20537" hidden="1"/>
    <row r="20538" hidden="1"/>
    <row r="20539" hidden="1"/>
    <row r="20540" hidden="1"/>
    <row r="20541" hidden="1"/>
    <row r="20542" hidden="1"/>
    <row r="20543" hidden="1"/>
    <row r="20544" hidden="1"/>
    <row r="20545" hidden="1"/>
    <row r="20546" hidden="1"/>
    <row r="20547" hidden="1"/>
    <row r="20548" hidden="1"/>
    <row r="20549" hidden="1"/>
    <row r="20550" hidden="1"/>
    <row r="20551" hidden="1"/>
    <row r="20552" hidden="1"/>
    <row r="20553" hidden="1"/>
    <row r="20554" hidden="1"/>
    <row r="20555" hidden="1"/>
    <row r="20556" hidden="1"/>
    <row r="20557" hidden="1"/>
    <row r="20558" hidden="1"/>
    <row r="20559" hidden="1"/>
    <row r="20560" hidden="1"/>
    <row r="20561" hidden="1"/>
    <row r="20562" hidden="1"/>
    <row r="20563" hidden="1"/>
    <row r="20564" hidden="1"/>
    <row r="20565" hidden="1"/>
    <row r="20566" hidden="1"/>
    <row r="20567" hidden="1"/>
    <row r="20568" hidden="1"/>
    <row r="20569" hidden="1"/>
    <row r="20570" hidden="1"/>
    <row r="20571" hidden="1"/>
    <row r="20572" hidden="1"/>
    <row r="20573" hidden="1"/>
    <row r="20574" hidden="1"/>
    <row r="20575" hidden="1"/>
    <row r="20576" hidden="1"/>
    <row r="20577" hidden="1"/>
    <row r="20578" hidden="1"/>
    <row r="20579" hidden="1"/>
    <row r="20580" hidden="1"/>
    <row r="20581" hidden="1"/>
    <row r="20582" hidden="1"/>
    <row r="20583" hidden="1"/>
    <row r="20584" hidden="1"/>
    <row r="20585" hidden="1"/>
    <row r="20586" hidden="1"/>
    <row r="20587" hidden="1"/>
    <row r="20588" hidden="1"/>
    <row r="20589" hidden="1"/>
    <row r="20590" hidden="1"/>
    <row r="20591" hidden="1"/>
    <row r="20592" hidden="1"/>
    <row r="20593" hidden="1"/>
    <row r="20594" hidden="1"/>
    <row r="20595" hidden="1"/>
    <row r="20596" hidden="1"/>
    <row r="20597" hidden="1"/>
    <row r="20598" hidden="1"/>
    <row r="20599" hidden="1"/>
    <row r="20600" hidden="1"/>
    <row r="20601" hidden="1"/>
    <row r="20602" hidden="1"/>
    <row r="20603" hidden="1"/>
    <row r="20604" hidden="1"/>
    <row r="20605" hidden="1"/>
    <row r="20606" hidden="1"/>
    <row r="20607" hidden="1"/>
    <row r="20608" hidden="1"/>
    <row r="20609" hidden="1"/>
    <row r="20610" hidden="1"/>
    <row r="20611" hidden="1"/>
    <row r="20612" hidden="1"/>
    <row r="20613" hidden="1"/>
    <row r="20614" hidden="1"/>
    <row r="20615" hidden="1"/>
    <row r="20616" hidden="1"/>
    <row r="20617" hidden="1"/>
    <row r="20618" hidden="1"/>
    <row r="20619" hidden="1"/>
    <row r="20620" hidden="1"/>
    <row r="20621" hidden="1"/>
    <row r="20622" hidden="1"/>
    <row r="20623" hidden="1"/>
    <row r="20624" hidden="1"/>
    <row r="20625" hidden="1"/>
    <row r="20626" hidden="1"/>
    <row r="20627" hidden="1"/>
    <row r="20628" hidden="1"/>
    <row r="20629" hidden="1"/>
    <row r="20630" hidden="1"/>
    <row r="20631" hidden="1"/>
    <row r="20632" hidden="1"/>
    <row r="20633" hidden="1"/>
    <row r="20634" hidden="1"/>
    <row r="20635" hidden="1"/>
    <row r="20636" hidden="1"/>
    <row r="20637" hidden="1"/>
    <row r="20638" hidden="1"/>
    <row r="20639" hidden="1"/>
    <row r="20640" hidden="1"/>
    <row r="20641" hidden="1"/>
    <row r="20642" hidden="1"/>
    <row r="20643" hidden="1"/>
    <row r="20644" hidden="1"/>
    <row r="20645" hidden="1"/>
    <row r="20646" hidden="1"/>
    <row r="20647" hidden="1"/>
    <row r="20648" hidden="1"/>
    <row r="20649" hidden="1"/>
    <row r="20650" hidden="1"/>
    <row r="20651" hidden="1"/>
    <row r="20652" hidden="1"/>
    <row r="20653" hidden="1"/>
    <row r="20654" hidden="1"/>
    <row r="20655" hidden="1"/>
    <row r="20656" hidden="1"/>
    <row r="20657" hidden="1"/>
    <row r="20658" hidden="1"/>
    <row r="20659" hidden="1"/>
    <row r="20660" hidden="1"/>
    <row r="20661" hidden="1"/>
    <row r="20662" hidden="1"/>
    <row r="20663" hidden="1"/>
    <row r="20664" hidden="1"/>
    <row r="20665" hidden="1"/>
    <row r="20666" hidden="1"/>
    <row r="20667" hidden="1"/>
    <row r="20668" hidden="1"/>
    <row r="20669" hidden="1"/>
    <row r="20670" hidden="1"/>
    <row r="20671" hidden="1"/>
    <row r="20672" hidden="1"/>
    <row r="20673" hidden="1"/>
    <row r="20674" hidden="1"/>
    <row r="20675" hidden="1"/>
    <row r="20676" hidden="1"/>
    <row r="20677" hidden="1"/>
    <row r="20678" hidden="1"/>
    <row r="20679" hidden="1"/>
    <row r="20680" hidden="1"/>
    <row r="20681" hidden="1"/>
    <row r="20682" hidden="1"/>
    <row r="20683" hidden="1"/>
    <row r="20684" hidden="1"/>
    <row r="20685" hidden="1"/>
    <row r="20686" hidden="1"/>
    <row r="20687" hidden="1"/>
    <row r="20688" hidden="1"/>
    <row r="20689" hidden="1"/>
    <row r="20690" hidden="1"/>
    <row r="20691" hidden="1"/>
    <row r="20692" hidden="1"/>
    <row r="20693" hidden="1"/>
    <row r="20694" hidden="1"/>
    <row r="20695" hidden="1"/>
    <row r="20696" hidden="1"/>
    <row r="20697" hidden="1"/>
    <row r="20698" hidden="1"/>
    <row r="20699" hidden="1"/>
    <row r="20700" hidden="1"/>
    <row r="20701" hidden="1"/>
    <row r="20702" hidden="1"/>
    <row r="20703" hidden="1"/>
    <row r="20704" hidden="1"/>
    <row r="20705" hidden="1"/>
    <row r="20706" hidden="1"/>
    <row r="20707" hidden="1"/>
    <row r="20708" hidden="1"/>
    <row r="20709" hidden="1"/>
    <row r="20710" hidden="1"/>
    <row r="20711" hidden="1"/>
    <row r="20712" hidden="1"/>
    <row r="20713" hidden="1"/>
    <row r="20714" hidden="1"/>
    <row r="20715" hidden="1"/>
    <row r="20716" hidden="1"/>
    <row r="20717" hidden="1"/>
    <row r="20718" hidden="1"/>
    <row r="20719" hidden="1"/>
    <row r="20720" hidden="1"/>
    <row r="20721" hidden="1"/>
    <row r="20722" hidden="1"/>
    <row r="20723" hidden="1"/>
    <row r="20724" hidden="1"/>
    <row r="20725" hidden="1"/>
    <row r="20726" hidden="1"/>
    <row r="20727" hidden="1"/>
    <row r="20728" hidden="1"/>
    <row r="20729" hidden="1"/>
    <row r="20730" hidden="1"/>
    <row r="20731" hidden="1"/>
    <row r="20732" hidden="1"/>
    <row r="20733" hidden="1"/>
    <row r="20734" hidden="1"/>
    <row r="20735" hidden="1"/>
    <row r="20736" hidden="1"/>
    <row r="20737" hidden="1"/>
    <row r="20738" hidden="1"/>
    <row r="20739" hidden="1"/>
    <row r="20740" hidden="1"/>
    <row r="20741" hidden="1"/>
    <row r="20742" hidden="1"/>
    <row r="20743" hidden="1"/>
    <row r="20744" hidden="1"/>
    <row r="20745" hidden="1"/>
    <row r="20746" hidden="1"/>
    <row r="20747" hidden="1"/>
    <row r="20748" hidden="1"/>
    <row r="20749" hidden="1"/>
    <row r="20750" hidden="1"/>
    <row r="20751" hidden="1"/>
    <row r="20752" hidden="1"/>
    <row r="20753" hidden="1"/>
    <row r="20754" hidden="1"/>
    <row r="20755" hidden="1"/>
    <row r="20756" hidden="1"/>
    <row r="20757" hidden="1"/>
    <row r="20758" hidden="1"/>
    <row r="20759" hidden="1"/>
    <row r="20760" hidden="1"/>
    <row r="20761" hidden="1"/>
    <row r="20762" hidden="1"/>
    <row r="20763" hidden="1"/>
    <row r="20764" hidden="1"/>
    <row r="20765" hidden="1"/>
    <row r="20766" hidden="1"/>
    <row r="20767" hidden="1"/>
    <row r="20768" hidden="1"/>
    <row r="20769" hidden="1"/>
    <row r="20770" hidden="1"/>
    <row r="20771" hidden="1"/>
    <row r="20772" hidden="1"/>
    <row r="20773" hidden="1"/>
    <row r="20774" hidden="1"/>
    <row r="20775" hidden="1"/>
    <row r="20776" hidden="1"/>
    <row r="20777" hidden="1"/>
    <row r="20778" hidden="1"/>
    <row r="20779" hidden="1"/>
    <row r="20780" hidden="1"/>
    <row r="20781" hidden="1"/>
    <row r="20782" hidden="1"/>
    <row r="20783" hidden="1"/>
    <row r="20784" hidden="1"/>
    <row r="20785" hidden="1"/>
    <row r="20786" hidden="1"/>
    <row r="20787" hidden="1"/>
    <row r="20788" hidden="1"/>
    <row r="20789" hidden="1"/>
    <row r="20790" hidden="1"/>
    <row r="20791" hidden="1"/>
    <row r="20792" hidden="1"/>
    <row r="20793" hidden="1"/>
    <row r="20794" hidden="1"/>
    <row r="20795" hidden="1"/>
    <row r="20796" hidden="1"/>
    <row r="20797" hidden="1"/>
    <row r="20798" hidden="1"/>
    <row r="20799" hidden="1"/>
    <row r="20800" hidden="1"/>
    <row r="20801" hidden="1"/>
    <row r="20802" hidden="1"/>
    <row r="20803" hidden="1"/>
    <row r="20804" hidden="1"/>
    <row r="20805" hidden="1"/>
    <row r="20806" hidden="1"/>
    <row r="20807" hidden="1"/>
    <row r="20808" hidden="1"/>
    <row r="20809" hidden="1"/>
    <row r="20810" hidden="1"/>
    <row r="20811" hidden="1"/>
    <row r="20812" hidden="1"/>
    <row r="20813" hidden="1"/>
    <row r="20814" hidden="1"/>
    <row r="20815" hidden="1"/>
    <row r="20816" hidden="1"/>
    <row r="20817" hidden="1"/>
    <row r="20818" hidden="1"/>
    <row r="20819" hidden="1"/>
    <row r="20820" hidden="1"/>
    <row r="20821" hidden="1"/>
    <row r="20822" hidden="1"/>
    <row r="20823" hidden="1"/>
    <row r="20824" hidden="1"/>
    <row r="20825" hidden="1"/>
    <row r="20826" hidden="1"/>
    <row r="20827" hidden="1"/>
    <row r="20828" hidden="1"/>
    <row r="20829" hidden="1"/>
    <row r="20830" hidden="1"/>
    <row r="20831" hidden="1"/>
    <row r="20832" hidden="1"/>
    <row r="20833" hidden="1"/>
    <row r="20834" hidden="1"/>
    <row r="20835" hidden="1"/>
    <row r="20836" hidden="1"/>
    <row r="20837" hidden="1"/>
    <row r="20838" hidden="1"/>
    <row r="20839" hidden="1"/>
    <row r="20840" hidden="1"/>
    <row r="20841" hidden="1"/>
    <row r="20842" hidden="1"/>
    <row r="20843" hidden="1"/>
    <row r="20844" hidden="1"/>
    <row r="20845" hidden="1"/>
    <row r="20846" hidden="1"/>
    <row r="20847" hidden="1"/>
    <row r="20848" hidden="1"/>
    <row r="20849" hidden="1"/>
    <row r="20850" hidden="1"/>
    <row r="20851" hidden="1"/>
    <row r="20852" hidden="1"/>
    <row r="20853" hidden="1"/>
    <row r="20854" hidden="1"/>
    <row r="20855" hidden="1"/>
    <row r="20856" hidden="1"/>
    <row r="20857" hidden="1"/>
    <row r="20858" hidden="1"/>
    <row r="20859" hidden="1"/>
    <row r="20860" hidden="1"/>
    <row r="20861" hidden="1"/>
    <row r="20862" hidden="1"/>
    <row r="20863" hidden="1"/>
    <row r="20864" hidden="1"/>
    <row r="20865" hidden="1"/>
    <row r="20866" hidden="1"/>
    <row r="20867" hidden="1"/>
    <row r="20868" hidden="1"/>
    <row r="20869" hidden="1"/>
    <row r="20870" hidden="1"/>
    <row r="20871" hidden="1"/>
    <row r="20872" hidden="1"/>
    <row r="20873" hidden="1"/>
    <row r="20874" hidden="1"/>
    <row r="20875" hidden="1"/>
    <row r="20876" hidden="1"/>
    <row r="20877" hidden="1"/>
    <row r="20878" hidden="1"/>
    <row r="20879" hidden="1"/>
    <row r="20880" hidden="1"/>
    <row r="20881" hidden="1"/>
    <row r="20882" hidden="1"/>
    <row r="20883" hidden="1"/>
    <row r="20884" hidden="1"/>
    <row r="20885" hidden="1"/>
    <row r="20886" hidden="1"/>
    <row r="20887" hidden="1"/>
    <row r="20888" hidden="1"/>
    <row r="20889" hidden="1"/>
    <row r="20890" hidden="1"/>
    <row r="20891" hidden="1"/>
    <row r="20892" hidden="1"/>
    <row r="20893" hidden="1"/>
    <row r="20894" hidden="1"/>
    <row r="20895" hidden="1"/>
    <row r="20896" hidden="1"/>
    <row r="20897" hidden="1"/>
    <row r="20898" hidden="1"/>
    <row r="20899" hidden="1"/>
    <row r="20900" hidden="1"/>
    <row r="20901" hidden="1"/>
    <row r="20902" hidden="1"/>
    <row r="20903" hidden="1"/>
    <row r="20904" hidden="1"/>
    <row r="20905" hidden="1"/>
    <row r="20906" hidden="1"/>
    <row r="20907" hidden="1"/>
    <row r="20908" hidden="1"/>
    <row r="20909" hidden="1"/>
    <row r="20910" hidden="1"/>
    <row r="20911" hidden="1"/>
    <row r="20912" hidden="1"/>
    <row r="20913" hidden="1"/>
    <row r="20914" hidden="1"/>
    <row r="20915" hidden="1"/>
    <row r="20916" hidden="1"/>
    <row r="20917" hidden="1"/>
    <row r="20918" hidden="1"/>
    <row r="20919" hidden="1"/>
    <row r="20920" hidden="1"/>
    <row r="20921" hidden="1"/>
    <row r="20922" hidden="1"/>
    <row r="20923" hidden="1"/>
    <row r="20924" hidden="1"/>
    <row r="20925" hidden="1"/>
    <row r="20926" hidden="1"/>
    <row r="20927" hidden="1"/>
    <row r="20928" hidden="1"/>
    <row r="20929" hidden="1"/>
    <row r="20930" hidden="1"/>
    <row r="20931" hidden="1"/>
    <row r="20932" hidden="1"/>
    <row r="20933" hidden="1"/>
    <row r="20934" hidden="1"/>
    <row r="20935" hidden="1"/>
    <row r="20936" hidden="1"/>
    <row r="20937" hidden="1"/>
    <row r="20938" hidden="1"/>
    <row r="20939" hidden="1"/>
    <row r="20940" hidden="1"/>
    <row r="20941" hidden="1"/>
    <row r="20942" hidden="1"/>
    <row r="20943" hidden="1"/>
    <row r="20944" hidden="1"/>
    <row r="20945" hidden="1"/>
    <row r="20946" hidden="1"/>
    <row r="20947" hidden="1"/>
    <row r="20948" hidden="1"/>
    <row r="20949" hidden="1"/>
    <row r="20950" hidden="1"/>
    <row r="20951" hidden="1"/>
    <row r="20952" hidden="1"/>
    <row r="20953" hidden="1"/>
    <row r="20954" hidden="1"/>
    <row r="20955" hidden="1"/>
    <row r="20956" hidden="1"/>
    <row r="20957" hidden="1"/>
    <row r="20958" hidden="1"/>
    <row r="20959" hidden="1"/>
    <row r="20960" hidden="1"/>
    <row r="20961" hidden="1"/>
    <row r="20962" hidden="1"/>
    <row r="20963" hidden="1"/>
    <row r="20964" hidden="1"/>
    <row r="20965" hidden="1"/>
    <row r="20966" hidden="1"/>
    <row r="20967" hidden="1"/>
    <row r="20968" hidden="1"/>
    <row r="20969" hidden="1"/>
    <row r="20970" hidden="1"/>
    <row r="20971" hidden="1"/>
    <row r="20972" hidden="1"/>
    <row r="20973" hidden="1"/>
    <row r="20974" hidden="1"/>
    <row r="20975" hidden="1"/>
    <row r="20976" hidden="1"/>
    <row r="20977" hidden="1"/>
    <row r="20978" hidden="1"/>
    <row r="20979" hidden="1"/>
    <row r="20980" hidden="1"/>
    <row r="20981" hidden="1"/>
    <row r="20982" hidden="1"/>
    <row r="20983" hidden="1"/>
    <row r="20984" hidden="1"/>
    <row r="20985" hidden="1"/>
    <row r="20986" hidden="1"/>
    <row r="20987" hidden="1"/>
    <row r="20988" hidden="1"/>
    <row r="20989" hidden="1"/>
    <row r="20990" hidden="1"/>
    <row r="20991" hidden="1"/>
    <row r="20992" hidden="1"/>
    <row r="20993" hidden="1"/>
    <row r="20994" hidden="1"/>
    <row r="20995" hidden="1"/>
    <row r="20996" hidden="1"/>
    <row r="20997" hidden="1"/>
    <row r="20998" hidden="1"/>
    <row r="20999" hidden="1"/>
    <row r="21000" hidden="1"/>
    <row r="21001" hidden="1"/>
    <row r="21002" hidden="1"/>
    <row r="21003" hidden="1"/>
    <row r="21004" hidden="1"/>
    <row r="21005" hidden="1"/>
    <row r="21006" hidden="1"/>
    <row r="21007" hidden="1"/>
    <row r="21008" hidden="1"/>
    <row r="21009" hidden="1"/>
    <row r="21010" hidden="1"/>
    <row r="21011" hidden="1"/>
    <row r="21012" hidden="1"/>
    <row r="21013" hidden="1"/>
    <row r="21014" hidden="1"/>
    <row r="21015" hidden="1"/>
    <row r="21016" hidden="1"/>
    <row r="21017" hidden="1"/>
    <row r="21018" hidden="1"/>
    <row r="21019" hidden="1"/>
    <row r="21020" hidden="1"/>
    <row r="21021" hidden="1"/>
    <row r="21022" hidden="1"/>
    <row r="21023" hidden="1"/>
    <row r="21024" hidden="1"/>
    <row r="21025" hidden="1"/>
    <row r="21026" hidden="1"/>
    <row r="21027" hidden="1"/>
    <row r="21028" hidden="1"/>
    <row r="21029" hidden="1"/>
    <row r="21030" hidden="1"/>
    <row r="21031" hidden="1"/>
    <row r="21032" hidden="1"/>
    <row r="21033" hidden="1"/>
    <row r="21034" hidden="1"/>
    <row r="21035" hidden="1"/>
    <row r="21036" hidden="1"/>
    <row r="21037" hidden="1"/>
    <row r="21038" hidden="1"/>
    <row r="21039" hidden="1"/>
    <row r="21040" hidden="1"/>
    <row r="21041" hidden="1"/>
    <row r="21042" hidden="1"/>
    <row r="21043" hidden="1"/>
    <row r="21044" hidden="1"/>
    <row r="21045" hidden="1"/>
    <row r="21046" hidden="1"/>
    <row r="21047" hidden="1"/>
    <row r="21048" hidden="1"/>
    <row r="21049" hidden="1"/>
    <row r="21050" hidden="1"/>
    <row r="21051" hidden="1"/>
    <row r="21052" hidden="1"/>
    <row r="21053" hidden="1"/>
    <row r="21054" hidden="1"/>
    <row r="21055" hidden="1"/>
    <row r="21056" hidden="1"/>
    <row r="21057" hidden="1"/>
    <row r="21058" hidden="1"/>
    <row r="21059" hidden="1"/>
    <row r="21060" hidden="1"/>
    <row r="21061" hidden="1"/>
    <row r="21062" hidden="1"/>
    <row r="21063" hidden="1"/>
    <row r="21064" hidden="1"/>
    <row r="21065" hidden="1"/>
    <row r="21066" hidden="1"/>
    <row r="21067" hidden="1"/>
    <row r="21068" hidden="1"/>
    <row r="21069" hidden="1"/>
    <row r="21070" hidden="1"/>
    <row r="21071" hidden="1"/>
    <row r="21072" hidden="1"/>
    <row r="21073" hidden="1"/>
    <row r="21074" hidden="1"/>
    <row r="21075" hidden="1"/>
    <row r="21076" hidden="1"/>
    <row r="21077" hidden="1"/>
    <row r="21078" hidden="1"/>
    <row r="21079" hidden="1"/>
    <row r="21080" hidden="1"/>
    <row r="21081" hidden="1"/>
    <row r="21082" hidden="1"/>
    <row r="21083" hidden="1"/>
    <row r="21084" hidden="1"/>
    <row r="21085" hidden="1"/>
    <row r="21086" hidden="1"/>
    <row r="21087" hidden="1"/>
    <row r="21088" hidden="1"/>
    <row r="21089" hidden="1"/>
    <row r="21090" hidden="1"/>
    <row r="21091" hidden="1"/>
    <row r="21092" hidden="1"/>
    <row r="21093" hidden="1"/>
    <row r="21094" hidden="1"/>
    <row r="21095" hidden="1"/>
    <row r="21096" hidden="1"/>
    <row r="21097" hidden="1"/>
    <row r="21098" hidden="1"/>
    <row r="21099" hidden="1"/>
    <row r="21100" hidden="1"/>
    <row r="21101" hidden="1"/>
    <row r="21102" hidden="1"/>
    <row r="21103" hidden="1"/>
    <row r="21104" hidden="1"/>
    <row r="21105" hidden="1"/>
    <row r="21106" hidden="1"/>
    <row r="21107" hidden="1"/>
    <row r="21108" hidden="1"/>
    <row r="21109" hidden="1"/>
    <row r="21110" hidden="1"/>
    <row r="21111" hidden="1"/>
    <row r="21112" hidden="1"/>
    <row r="21113" hidden="1"/>
    <row r="21114" hidden="1"/>
    <row r="21115" hidden="1"/>
    <row r="21116" hidden="1"/>
    <row r="21117" hidden="1"/>
    <row r="21118" hidden="1"/>
    <row r="21119" hidden="1"/>
    <row r="21120" hidden="1"/>
    <row r="21121" hidden="1"/>
    <row r="21122" hidden="1"/>
    <row r="21123" hidden="1"/>
    <row r="21124" hidden="1"/>
    <row r="21125" hidden="1"/>
    <row r="21126" hidden="1"/>
    <row r="21127" hidden="1"/>
    <row r="21128" hidden="1"/>
    <row r="21129" hidden="1"/>
    <row r="21130" hidden="1"/>
    <row r="21131" hidden="1"/>
    <row r="21132" hidden="1"/>
    <row r="21133" hidden="1"/>
    <row r="21134" hidden="1"/>
    <row r="21135" hidden="1"/>
    <row r="21136" hidden="1"/>
    <row r="21137" hidden="1"/>
    <row r="21138" hidden="1"/>
    <row r="21139" hidden="1"/>
    <row r="21140" hidden="1"/>
    <row r="21141" hidden="1"/>
    <row r="21142" hidden="1"/>
    <row r="21143" hidden="1"/>
    <row r="21144" hidden="1"/>
    <row r="21145" hidden="1"/>
    <row r="21146" hidden="1"/>
    <row r="21147" hidden="1"/>
    <row r="21148" hidden="1"/>
    <row r="21149" hidden="1"/>
    <row r="21150" hidden="1"/>
    <row r="21151" hidden="1"/>
    <row r="21152" hidden="1"/>
    <row r="21153" hidden="1"/>
    <row r="21154" hidden="1"/>
    <row r="21155" hidden="1"/>
    <row r="21156" hidden="1"/>
    <row r="21157" hidden="1"/>
    <row r="21158" hidden="1"/>
    <row r="21159" hidden="1"/>
    <row r="21160" hidden="1"/>
    <row r="21161" hidden="1"/>
    <row r="21162" hidden="1"/>
    <row r="21163" hidden="1"/>
    <row r="21164" hidden="1"/>
    <row r="21165" hidden="1"/>
    <row r="21166" hidden="1"/>
    <row r="21167" hidden="1"/>
    <row r="21168" hidden="1"/>
    <row r="21169" hidden="1"/>
    <row r="21170" hidden="1"/>
    <row r="21171" hidden="1"/>
    <row r="21172" hidden="1"/>
    <row r="21173" hidden="1"/>
    <row r="21174" hidden="1"/>
    <row r="21175" hidden="1"/>
    <row r="21176" hidden="1"/>
    <row r="21177" hidden="1"/>
    <row r="21178" hidden="1"/>
    <row r="21179" hidden="1"/>
    <row r="21180" hidden="1"/>
    <row r="21181" hidden="1"/>
    <row r="21182" hidden="1"/>
    <row r="21183" hidden="1"/>
    <row r="21184" hidden="1"/>
    <row r="21185" hidden="1"/>
    <row r="21186" hidden="1"/>
    <row r="21187" hidden="1"/>
    <row r="21188" hidden="1"/>
    <row r="21189" hidden="1"/>
    <row r="21190" hidden="1"/>
    <row r="21191" hidden="1"/>
    <row r="21192" hidden="1"/>
    <row r="21193" hidden="1"/>
    <row r="21194" hidden="1"/>
    <row r="21195" hidden="1"/>
    <row r="21196" hidden="1"/>
    <row r="21197" hidden="1"/>
    <row r="21198" hidden="1"/>
    <row r="21199" hidden="1"/>
    <row r="21200" hidden="1"/>
    <row r="21201" hidden="1"/>
    <row r="21202" hidden="1"/>
    <row r="21203" hidden="1"/>
    <row r="21204" hidden="1"/>
    <row r="21205" hidden="1"/>
    <row r="21206" hidden="1"/>
    <row r="21207" hidden="1"/>
    <row r="21208" hidden="1"/>
    <row r="21209" hidden="1"/>
    <row r="21210" hidden="1"/>
    <row r="21211" hidden="1"/>
    <row r="21212" hidden="1"/>
    <row r="21213" hidden="1"/>
    <row r="21214" hidden="1"/>
    <row r="21215" hidden="1"/>
    <row r="21216" hidden="1"/>
    <row r="21217" hidden="1"/>
    <row r="21218" hidden="1"/>
    <row r="21219" hidden="1"/>
    <row r="21220" hidden="1"/>
    <row r="21221" hidden="1"/>
    <row r="21222" hidden="1"/>
    <row r="21223" hidden="1"/>
    <row r="21224" hidden="1"/>
    <row r="21225" hidden="1"/>
    <row r="21226" hidden="1"/>
    <row r="21227" hidden="1"/>
    <row r="21228" hidden="1"/>
    <row r="21229" hidden="1"/>
    <row r="21230" hidden="1"/>
    <row r="21231" hidden="1"/>
    <row r="21232" hidden="1"/>
    <row r="21233" hidden="1"/>
    <row r="21234" hidden="1"/>
    <row r="21235" hidden="1"/>
    <row r="21236" hidden="1"/>
    <row r="21237" hidden="1"/>
    <row r="21238" hidden="1"/>
    <row r="21239" hidden="1"/>
    <row r="21240" hidden="1"/>
    <row r="21241" hidden="1"/>
    <row r="21242" hidden="1"/>
    <row r="21243" hidden="1"/>
    <row r="21244" hidden="1"/>
    <row r="21245" hidden="1"/>
    <row r="21246" hidden="1"/>
    <row r="21247" hidden="1"/>
    <row r="21248" hidden="1"/>
    <row r="21249" hidden="1"/>
    <row r="21250" hidden="1"/>
    <row r="21251" hidden="1"/>
    <row r="21252" hidden="1"/>
    <row r="21253" hidden="1"/>
    <row r="21254" hidden="1"/>
    <row r="21255" hidden="1"/>
    <row r="21256" hidden="1"/>
    <row r="21257" hidden="1"/>
    <row r="21258" hidden="1"/>
    <row r="21259" hidden="1"/>
    <row r="21260" hidden="1"/>
    <row r="21261" hidden="1"/>
    <row r="21262" hidden="1"/>
    <row r="21263" hidden="1"/>
    <row r="21264" hidden="1"/>
    <row r="21265" hidden="1"/>
    <row r="21266" hidden="1"/>
    <row r="21267" hidden="1"/>
    <row r="21268" hidden="1"/>
    <row r="21269" hidden="1"/>
    <row r="21270" hidden="1"/>
    <row r="21271" hidden="1"/>
    <row r="21272" hidden="1"/>
    <row r="21273" hidden="1"/>
    <row r="21274" hidden="1"/>
    <row r="21275" hidden="1"/>
    <row r="21276" hidden="1"/>
    <row r="21277" hidden="1"/>
    <row r="21278" hidden="1"/>
    <row r="21279" hidden="1"/>
    <row r="21280" hidden="1"/>
    <row r="21281" hidden="1"/>
    <row r="21282" hidden="1"/>
    <row r="21283" hidden="1"/>
    <row r="21284" hidden="1"/>
    <row r="21285" hidden="1"/>
    <row r="21286" hidden="1"/>
    <row r="21287" hidden="1"/>
    <row r="21288" hidden="1"/>
    <row r="21289" hidden="1"/>
    <row r="21290" hidden="1"/>
    <row r="21291" hidden="1"/>
    <row r="21292" hidden="1"/>
    <row r="21293" hidden="1"/>
    <row r="21294" hidden="1"/>
    <row r="21295" hidden="1"/>
    <row r="21296" hidden="1"/>
    <row r="21297" hidden="1"/>
    <row r="21298" hidden="1"/>
    <row r="21299" hidden="1"/>
    <row r="21300" hidden="1"/>
    <row r="21301" hidden="1"/>
    <row r="21302" hidden="1"/>
    <row r="21303" hidden="1"/>
    <row r="21304" hidden="1"/>
    <row r="21305" hidden="1"/>
    <row r="21306" hidden="1"/>
    <row r="21307" hidden="1"/>
    <row r="21308" hidden="1"/>
    <row r="21309" hidden="1"/>
    <row r="21310" hidden="1"/>
    <row r="21311" hidden="1"/>
    <row r="21312" hidden="1"/>
    <row r="21313" hidden="1"/>
    <row r="21314" hidden="1"/>
    <row r="21315" hidden="1"/>
    <row r="21316" hidden="1"/>
    <row r="21317" hidden="1"/>
    <row r="21318" hidden="1"/>
    <row r="21319" hidden="1"/>
    <row r="21320" hidden="1"/>
    <row r="21321" hidden="1"/>
    <row r="21322" hidden="1"/>
    <row r="21323" hidden="1"/>
    <row r="21324" hidden="1"/>
    <row r="21325" hidden="1"/>
    <row r="21326" hidden="1"/>
    <row r="21327" hidden="1"/>
    <row r="21328" hidden="1"/>
    <row r="21329" hidden="1"/>
    <row r="21330" hidden="1"/>
    <row r="21331" hidden="1"/>
    <row r="21332" hidden="1"/>
    <row r="21333" hidden="1"/>
    <row r="21334" hidden="1"/>
    <row r="21335" hidden="1"/>
    <row r="21336" hidden="1"/>
    <row r="21337" hidden="1"/>
    <row r="21338" hidden="1"/>
    <row r="21339" hidden="1"/>
    <row r="21340" hidden="1"/>
    <row r="21341" hidden="1"/>
    <row r="21342" hidden="1"/>
    <row r="21343" hidden="1"/>
    <row r="21344" hidden="1"/>
    <row r="21345" hidden="1"/>
    <row r="21346" hidden="1"/>
    <row r="21347" hidden="1"/>
    <row r="21348" hidden="1"/>
    <row r="21349" hidden="1"/>
    <row r="21350" hidden="1"/>
    <row r="21351" hidden="1"/>
    <row r="21352" hidden="1"/>
    <row r="21353" hidden="1"/>
    <row r="21354" hidden="1"/>
    <row r="21355" hidden="1"/>
    <row r="21356" hidden="1"/>
    <row r="21357" hidden="1"/>
    <row r="21358" hidden="1"/>
    <row r="21359" hidden="1"/>
    <row r="21360" hidden="1"/>
    <row r="21361" hidden="1"/>
    <row r="21362" hidden="1"/>
    <row r="21363" hidden="1"/>
    <row r="21364" hidden="1"/>
    <row r="21365" hidden="1"/>
    <row r="21366" hidden="1"/>
    <row r="21367" hidden="1"/>
    <row r="21368" hidden="1"/>
    <row r="21369" hidden="1"/>
    <row r="21370" hidden="1"/>
    <row r="21371" hidden="1"/>
    <row r="21372" hidden="1"/>
    <row r="21373" hidden="1"/>
    <row r="21374" hidden="1"/>
    <row r="21375" hidden="1"/>
    <row r="21376" hidden="1"/>
    <row r="21377" hidden="1"/>
    <row r="21378" hidden="1"/>
    <row r="21379" hidden="1"/>
    <row r="21380" hidden="1"/>
    <row r="21381" hidden="1"/>
    <row r="21382" hidden="1"/>
    <row r="21383" hidden="1"/>
    <row r="21384" hidden="1"/>
    <row r="21385" hidden="1"/>
    <row r="21386" hidden="1"/>
    <row r="21387" hidden="1"/>
    <row r="21388" hidden="1"/>
    <row r="21389" hidden="1"/>
    <row r="21390" hidden="1"/>
    <row r="21391" hidden="1"/>
    <row r="21392" hidden="1"/>
    <row r="21393" hidden="1"/>
    <row r="21394" hidden="1"/>
    <row r="21395" hidden="1"/>
    <row r="21396" hidden="1"/>
    <row r="21397" hidden="1"/>
    <row r="21398" hidden="1"/>
    <row r="21399" hidden="1"/>
    <row r="21400" hidden="1"/>
    <row r="21401" hidden="1"/>
    <row r="21402" hidden="1"/>
    <row r="21403" hidden="1"/>
    <row r="21404" hidden="1"/>
    <row r="21405" hidden="1"/>
    <row r="21406" hidden="1"/>
    <row r="21407" hidden="1"/>
    <row r="21408" hidden="1"/>
    <row r="21409" hidden="1"/>
    <row r="21410" hidden="1"/>
    <row r="21411" hidden="1"/>
    <row r="21412" hidden="1"/>
    <row r="21413" hidden="1"/>
    <row r="21414" hidden="1"/>
    <row r="21415" hidden="1"/>
    <row r="21416" hidden="1"/>
    <row r="21417" hidden="1"/>
    <row r="21418" hidden="1"/>
    <row r="21419" hidden="1"/>
    <row r="21420" hidden="1"/>
    <row r="21421" hidden="1"/>
    <row r="21422" hidden="1"/>
    <row r="21423" hidden="1"/>
    <row r="21424" hidden="1"/>
    <row r="21425" hidden="1"/>
    <row r="21426" hidden="1"/>
    <row r="21427" hidden="1"/>
    <row r="21428" hidden="1"/>
    <row r="21429" hidden="1"/>
    <row r="21430" hidden="1"/>
    <row r="21431" hidden="1"/>
    <row r="21432" hidden="1"/>
    <row r="21433" hidden="1"/>
    <row r="21434" hidden="1"/>
    <row r="21435" hidden="1"/>
    <row r="21436" hidden="1"/>
    <row r="21437" hidden="1"/>
    <row r="21438" hidden="1"/>
    <row r="21439" hidden="1"/>
    <row r="21440" hidden="1"/>
    <row r="21441" hidden="1"/>
    <row r="21442" hidden="1"/>
    <row r="21443" hidden="1"/>
    <row r="21444" hidden="1"/>
    <row r="21445" hidden="1"/>
    <row r="21446" hidden="1"/>
    <row r="21447" hidden="1"/>
    <row r="21448" hidden="1"/>
    <row r="21449" hidden="1"/>
    <row r="21450" hidden="1"/>
    <row r="21451" hidden="1"/>
    <row r="21452" hidden="1"/>
    <row r="21453" hidden="1"/>
    <row r="21454" hidden="1"/>
    <row r="21455" hidden="1"/>
    <row r="21456" hidden="1"/>
    <row r="21457" hidden="1"/>
    <row r="21458" hidden="1"/>
    <row r="21459" hidden="1"/>
    <row r="21460" hidden="1"/>
    <row r="21461" hidden="1"/>
    <row r="21462" hidden="1"/>
    <row r="21463" hidden="1"/>
    <row r="21464" hidden="1"/>
    <row r="21465" hidden="1"/>
    <row r="21466" hidden="1"/>
    <row r="21467" hidden="1"/>
    <row r="21468" hidden="1"/>
    <row r="21469" hidden="1"/>
    <row r="21470" hidden="1"/>
    <row r="21471" hidden="1"/>
    <row r="21472" hidden="1"/>
    <row r="21473" hidden="1"/>
    <row r="21474" hidden="1"/>
    <row r="21475" hidden="1"/>
    <row r="21476" hidden="1"/>
    <row r="21477" hidden="1"/>
    <row r="21478" hidden="1"/>
    <row r="21479" hidden="1"/>
    <row r="21480" hidden="1"/>
    <row r="21481" hidden="1"/>
    <row r="21482" hidden="1"/>
    <row r="21483" hidden="1"/>
    <row r="21484" hidden="1"/>
    <row r="21485" hidden="1"/>
    <row r="21486" hidden="1"/>
    <row r="21487" hidden="1"/>
    <row r="21488" hidden="1"/>
    <row r="21489" hidden="1"/>
    <row r="21490" hidden="1"/>
    <row r="21491" hidden="1"/>
    <row r="21492" hidden="1"/>
    <row r="21493" hidden="1"/>
    <row r="21494" hidden="1"/>
    <row r="21495" hidden="1"/>
    <row r="21496" hidden="1"/>
    <row r="21497" hidden="1"/>
    <row r="21498" hidden="1"/>
    <row r="21499" hidden="1"/>
    <row r="21500" hidden="1"/>
    <row r="21501" hidden="1"/>
    <row r="21502" hidden="1"/>
    <row r="21503" hidden="1"/>
    <row r="21504" hidden="1"/>
    <row r="21505" hidden="1"/>
    <row r="21506" hidden="1"/>
    <row r="21507" hidden="1"/>
    <row r="21508" hidden="1"/>
    <row r="21509" hidden="1"/>
    <row r="21510" hidden="1"/>
    <row r="21511" hidden="1"/>
    <row r="21512" hidden="1"/>
    <row r="21513" hidden="1"/>
    <row r="21514" hidden="1"/>
    <row r="21515" hidden="1"/>
    <row r="21516" hidden="1"/>
    <row r="21517" hidden="1"/>
    <row r="21518" hidden="1"/>
    <row r="21519" hidden="1"/>
    <row r="21520" hidden="1"/>
    <row r="21521" hidden="1"/>
    <row r="21522" hidden="1"/>
    <row r="21523" hidden="1"/>
    <row r="21524" hidden="1"/>
    <row r="21525" hidden="1"/>
    <row r="21526" hidden="1"/>
    <row r="21527" hidden="1"/>
    <row r="21528" hidden="1"/>
    <row r="21529" hidden="1"/>
    <row r="21530" hidden="1"/>
    <row r="21531" hidden="1"/>
    <row r="21532" hidden="1"/>
    <row r="21533" hidden="1"/>
    <row r="21534" hidden="1"/>
    <row r="21535" hidden="1"/>
    <row r="21536" hidden="1"/>
    <row r="21537" hidden="1"/>
    <row r="21538" hidden="1"/>
    <row r="21539" hidden="1"/>
    <row r="21540" hidden="1"/>
    <row r="21541" hidden="1"/>
    <row r="21542" hidden="1"/>
    <row r="21543" hidden="1"/>
    <row r="21544" hidden="1"/>
    <row r="21545" hidden="1"/>
    <row r="21546" hidden="1"/>
    <row r="21547" hidden="1"/>
    <row r="21548" hidden="1"/>
    <row r="21549" hidden="1"/>
    <row r="21550" hidden="1"/>
    <row r="21551" hidden="1"/>
    <row r="21552" hidden="1"/>
    <row r="21553" hidden="1"/>
    <row r="21554" hidden="1"/>
    <row r="21555" hidden="1"/>
    <row r="21556" hidden="1"/>
    <row r="21557" hidden="1"/>
    <row r="21558" hidden="1"/>
    <row r="21559" hidden="1"/>
    <row r="21560" hidden="1"/>
    <row r="21561" hidden="1"/>
    <row r="21562" hidden="1"/>
    <row r="21563" hidden="1"/>
    <row r="21564" hidden="1"/>
    <row r="21565" hidden="1"/>
    <row r="21566" hidden="1"/>
    <row r="21567" hidden="1"/>
    <row r="21568" hidden="1"/>
    <row r="21569" hidden="1"/>
    <row r="21570" hidden="1"/>
    <row r="21571" hidden="1"/>
    <row r="21572" hidden="1"/>
    <row r="21573" hidden="1"/>
    <row r="21574" hidden="1"/>
    <row r="21575" hidden="1"/>
    <row r="21576" hidden="1"/>
    <row r="21577" hidden="1"/>
    <row r="21578" hidden="1"/>
    <row r="21579" hidden="1"/>
    <row r="21580" hidden="1"/>
    <row r="21581" hidden="1"/>
    <row r="21582" hidden="1"/>
    <row r="21583" hidden="1"/>
    <row r="21584" hidden="1"/>
    <row r="21585" hidden="1"/>
    <row r="21586" hidden="1"/>
    <row r="21587" hidden="1"/>
    <row r="21588" hidden="1"/>
    <row r="21589" hidden="1"/>
    <row r="21590" hidden="1"/>
    <row r="21591" hidden="1"/>
    <row r="21592" hidden="1"/>
    <row r="21593" hidden="1"/>
    <row r="21594" hidden="1"/>
    <row r="21595" hidden="1"/>
    <row r="21596" hidden="1"/>
    <row r="21597" hidden="1"/>
    <row r="21598" hidden="1"/>
    <row r="21599" hidden="1"/>
    <row r="21600" hidden="1"/>
    <row r="21601" hidden="1"/>
    <row r="21602" hidden="1"/>
    <row r="21603" hidden="1"/>
    <row r="21604" hidden="1"/>
    <row r="21605" hidden="1"/>
    <row r="21606" hidden="1"/>
    <row r="21607" hidden="1"/>
    <row r="21608" hidden="1"/>
    <row r="21609" hidden="1"/>
    <row r="21610" hidden="1"/>
    <row r="21611" hidden="1"/>
    <row r="21612" hidden="1"/>
    <row r="21613" hidden="1"/>
    <row r="21614" hidden="1"/>
    <row r="21615" hidden="1"/>
    <row r="21616" hidden="1"/>
    <row r="21617" hidden="1"/>
    <row r="21618" hidden="1"/>
    <row r="21619" hidden="1"/>
    <row r="21620" hidden="1"/>
    <row r="21621" hidden="1"/>
    <row r="21622" hidden="1"/>
    <row r="21623" hidden="1"/>
    <row r="21624" hidden="1"/>
    <row r="21625" hidden="1"/>
    <row r="21626" hidden="1"/>
    <row r="21627" hidden="1"/>
    <row r="21628" hidden="1"/>
    <row r="21629" hidden="1"/>
    <row r="21630" hidden="1"/>
    <row r="21631" hidden="1"/>
    <row r="21632" hidden="1"/>
    <row r="21633" hidden="1"/>
    <row r="21634" hidden="1"/>
    <row r="21635" hidden="1"/>
    <row r="21636" hidden="1"/>
    <row r="21637" hidden="1"/>
    <row r="21638" hidden="1"/>
    <row r="21639" hidden="1"/>
    <row r="21640" hidden="1"/>
    <row r="21641" hidden="1"/>
    <row r="21642" hidden="1"/>
    <row r="21643" hidden="1"/>
    <row r="21644" hidden="1"/>
    <row r="21645" hidden="1"/>
    <row r="21646" hidden="1"/>
    <row r="21647" hidden="1"/>
    <row r="21648" hidden="1"/>
    <row r="21649" hidden="1"/>
    <row r="21650" hidden="1"/>
    <row r="21651" hidden="1"/>
    <row r="21652" hidden="1"/>
    <row r="21653" hidden="1"/>
    <row r="21654" hidden="1"/>
    <row r="21655" hidden="1"/>
    <row r="21656" hidden="1"/>
    <row r="21657" hidden="1"/>
    <row r="21658" hidden="1"/>
    <row r="21659" hidden="1"/>
    <row r="21660" hidden="1"/>
    <row r="21661" hidden="1"/>
    <row r="21662" hidden="1"/>
    <row r="21663" hidden="1"/>
    <row r="21664" hidden="1"/>
    <row r="21665" hidden="1"/>
    <row r="21666" hidden="1"/>
    <row r="21667" hidden="1"/>
    <row r="21668" hidden="1"/>
    <row r="21669" hidden="1"/>
    <row r="21670" hidden="1"/>
    <row r="21671" hidden="1"/>
    <row r="21672" hidden="1"/>
    <row r="21673" hidden="1"/>
    <row r="21674" hidden="1"/>
    <row r="21675" hidden="1"/>
    <row r="21676" hidden="1"/>
    <row r="21677" hidden="1"/>
    <row r="21678" hidden="1"/>
    <row r="21679" hidden="1"/>
    <row r="21680" hidden="1"/>
    <row r="21681" hidden="1"/>
    <row r="21682" hidden="1"/>
    <row r="21683" hidden="1"/>
    <row r="21684" hidden="1"/>
    <row r="21685" hidden="1"/>
    <row r="21686" hidden="1"/>
    <row r="21687" hidden="1"/>
    <row r="21688" hidden="1"/>
    <row r="21689" hidden="1"/>
    <row r="21690" hidden="1"/>
    <row r="21691" hidden="1"/>
    <row r="21692" hidden="1"/>
    <row r="21693" hidden="1"/>
    <row r="21694" hidden="1"/>
    <row r="21695" hidden="1"/>
    <row r="21696" hidden="1"/>
    <row r="21697" hidden="1"/>
    <row r="21698" hidden="1"/>
    <row r="21699" hidden="1"/>
    <row r="21700" hidden="1"/>
    <row r="21701" hidden="1"/>
    <row r="21702" hidden="1"/>
    <row r="21703" hidden="1"/>
    <row r="21704" hidden="1"/>
    <row r="21705" hidden="1"/>
    <row r="21706" hidden="1"/>
    <row r="21707" hidden="1"/>
    <row r="21708" hidden="1"/>
    <row r="21709" hidden="1"/>
    <row r="21710" hidden="1"/>
    <row r="21711" hidden="1"/>
    <row r="21712" hidden="1"/>
    <row r="21713" hidden="1"/>
    <row r="21714" hidden="1"/>
    <row r="21715" hidden="1"/>
    <row r="21716" hidden="1"/>
    <row r="21717" hidden="1"/>
    <row r="21718" hidden="1"/>
    <row r="21719" hidden="1"/>
    <row r="21720" hidden="1"/>
    <row r="21721" hidden="1"/>
    <row r="21722" hidden="1"/>
    <row r="21723" hidden="1"/>
    <row r="21724" hidden="1"/>
    <row r="21725" hidden="1"/>
    <row r="21726" hidden="1"/>
    <row r="21727" hidden="1"/>
    <row r="21728" hidden="1"/>
    <row r="21729" hidden="1"/>
    <row r="21730" hidden="1"/>
    <row r="21731" hidden="1"/>
    <row r="21732" hidden="1"/>
    <row r="21733" hidden="1"/>
    <row r="21734" hidden="1"/>
    <row r="21735" hidden="1"/>
    <row r="21736" hidden="1"/>
    <row r="21737" hidden="1"/>
    <row r="21738" hidden="1"/>
    <row r="21739" hidden="1"/>
    <row r="21740" hidden="1"/>
    <row r="21741" hidden="1"/>
    <row r="21742" hidden="1"/>
    <row r="21743" hidden="1"/>
    <row r="21744" hidden="1"/>
    <row r="21745" hidden="1"/>
    <row r="21746" hidden="1"/>
    <row r="21747" hidden="1"/>
    <row r="21748" hidden="1"/>
    <row r="21749" hidden="1"/>
    <row r="21750" hidden="1"/>
    <row r="21751" hidden="1"/>
    <row r="21752" hidden="1"/>
    <row r="21753" hidden="1"/>
    <row r="21754" hidden="1"/>
    <row r="21755" hidden="1"/>
    <row r="21756" hidden="1"/>
    <row r="21757" hidden="1"/>
    <row r="21758" hidden="1"/>
    <row r="21759" hidden="1"/>
    <row r="21760" hidden="1"/>
    <row r="21761" hidden="1"/>
    <row r="21762" hidden="1"/>
    <row r="21763" hidden="1"/>
    <row r="21764" hidden="1"/>
    <row r="21765" hidden="1"/>
    <row r="21766" hidden="1"/>
    <row r="21767" hidden="1"/>
    <row r="21768" hidden="1"/>
    <row r="21769" hidden="1"/>
    <row r="21770" hidden="1"/>
    <row r="21771" hidden="1"/>
    <row r="21772" hidden="1"/>
    <row r="21773" hidden="1"/>
    <row r="21774" hidden="1"/>
    <row r="21775" hidden="1"/>
    <row r="21776" hidden="1"/>
    <row r="21777" hidden="1"/>
    <row r="21778" hidden="1"/>
    <row r="21779" hidden="1"/>
    <row r="21780" hidden="1"/>
    <row r="21781" hidden="1"/>
    <row r="21782" hidden="1"/>
    <row r="21783" hidden="1"/>
    <row r="21784" hidden="1"/>
    <row r="21785" hidden="1"/>
    <row r="21786" hidden="1"/>
    <row r="21787" hidden="1"/>
    <row r="21788" hidden="1"/>
    <row r="21789" hidden="1"/>
    <row r="21790" hidden="1"/>
    <row r="21791" hidden="1"/>
    <row r="21792" hidden="1"/>
    <row r="21793" hidden="1"/>
    <row r="21794" hidden="1"/>
    <row r="21795" hidden="1"/>
    <row r="21796" hidden="1"/>
    <row r="21797" hidden="1"/>
    <row r="21798" hidden="1"/>
    <row r="21799" hidden="1"/>
    <row r="21800" hidden="1"/>
    <row r="21801" hidden="1"/>
    <row r="21802" hidden="1"/>
    <row r="21803" hidden="1"/>
    <row r="21804" hidden="1"/>
    <row r="21805" hidden="1"/>
    <row r="21806" hidden="1"/>
    <row r="21807" hidden="1"/>
    <row r="21808" hidden="1"/>
    <row r="21809" hidden="1"/>
    <row r="21810" hidden="1"/>
    <row r="21811" hidden="1"/>
    <row r="21812" hidden="1"/>
    <row r="21813" hidden="1"/>
    <row r="21814" hidden="1"/>
    <row r="21815" hidden="1"/>
    <row r="21816" hidden="1"/>
    <row r="21817" hidden="1"/>
    <row r="21818" hidden="1"/>
    <row r="21819" hidden="1"/>
    <row r="21820" hidden="1"/>
    <row r="21821" hidden="1"/>
    <row r="21822" hidden="1"/>
    <row r="21823" hidden="1"/>
    <row r="21824" hidden="1"/>
    <row r="21825" hidden="1"/>
    <row r="21826" hidden="1"/>
    <row r="21827" hidden="1"/>
    <row r="21828" hidden="1"/>
    <row r="21829" hidden="1"/>
    <row r="21830" hidden="1"/>
    <row r="21831" hidden="1"/>
    <row r="21832" hidden="1"/>
    <row r="21833" hidden="1"/>
    <row r="21834" hidden="1"/>
    <row r="21835" hidden="1"/>
    <row r="21836" hidden="1"/>
    <row r="21837" hidden="1"/>
    <row r="21838" hidden="1"/>
    <row r="21839" hidden="1"/>
    <row r="21840" hidden="1"/>
    <row r="21841" hidden="1"/>
    <row r="21842" hidden="1"/>
    <row r="21843" hidden="1"/>
    <row r="21844" hidden="1"/>
    <row r="21845" hidden="1"/>
    <row r="21846" hidden="1"/>
    <row r="21847" hidden="1"/>
    <row r="21848" hidden="1"/>
    <row r="21849" hidden="1"/>
    <row r="21850" hidden="1"/>
    <row r="21851" hidden="1"/>
    <row r="21852" hidden="1"/>
    <row r="21853" hidden="1"/>
    <row r="21854" hidden="1"/>
    <row r="21855" hidden="1"/>
    <row r="21856" hidden="1"/>
    <row r="21857" hidden="1"/>
    <row r="21858" hidden="1"/>
    <row r="21859" hidden="1"/>
    <row r="21860" hidden="1"/>
    <row r="21861" hidden="1"/>
    <row r="21862" hidden="1"/>
    <row r="21863" hidden="1"/>
    <row r="21864" hidden="1"/>
    <row r="21865" hidden="1"/>
    <row r="21866" hidden="1"/>
    <row r="21867" hidden="1"/>
    <row r="21868" hidden="1"/>
    <row r="21869" hidden="1"/>
    <row r="21870" hidden="1"/>
    <row r="21871" hidden="1"/>
    <row r="21872" hidden="1"/>
    <row r="21873" hidden="1"/>
    <row r="21874" hidden="1"/>
    <row r="21875" hidden="1"/>
    <row r="21876" hidden="1"/>
    <row r="21877" hidden="1"/>
    <row r="21878" hidden="1"/>
    <row r="21879" hidden="1"/>
    <row r="21880" hidden="1"/>
    <row r="21881" hidden="1"/>
    <row r="21882" hidden="1"/>
    <row r="21883" hidden="1"/>
    <row r="21884" hidden="1"/>
    <row r="21885" hidden="1"/>
    <row r="21886" hidden="1"/>
    <row r="21887" hidden="1"/>
    <row r="21888" hidden="1"/>
    <row r="21889" hidden="1"/>
    <row r="21890" hidden="1"/>
    <row r="21891" hidden="1"/>
    <row r="21892" hidden="1"/>
    <row r="21893" hidden="1"/>
    <row r="21894" hidden="1"/>
    <row r="21895" hidden="1"/>
    <row r="21896" hidden="1"/>
    <row r="21897" hidden="1"/>
    <row r="21898" hidden="1"/>
    <row r="21899" hidden="1"/>
    <row r="21900" hidden="1"/>
    <row r="21901" hidden="1"/>
    <row r="21902" hidden="1"/>
    <row r="21903" hidden="1"/>
    <row r="21904" hidden="1"/>
    <row r="21905" hidden="1"/>
    <row r="21906" hidden="1"/>
    <row r="21907" hidden="1"/>
    <row r="21908" hidden="1"/>
    <row r="21909" hidden="1"/>
    <row r="21910" hidden="1"/>
    <row r="21911" hidden="1"/>
    <row r="21912" hidden="1"/>
    <row r="21913" hidden="1"/>
    <row r="21914" hidden="1"/>
    <row r="21915" hidden="1"/>
    <row r="21916" hidden="1"/>
    <row r="21917" hidden="1"/>
    <row r="21918" hidden="1"/>
    <row r="21919" hidden="1"/>
    <row r="21920" hidden="1"/>
    <row r="21921" hidden="1"/>
    <row r="21922" hidden="1"/>
    <row r="21923" hidden="1"/>
    <row r="21924" hidden="1"/>
    <row r="21925" hidden="1"/>
    <row r="21926" hidden="1"/>
    <row r="21927" hidden="1"/>
    <row r="21928" hidden="1"/>
    <row r="21929" hidden="1"/>
    <row r="21930" hidden="1"/>
    <row r="21931" hidden="1"/>
    <row r="21932" hidden="1"/>
    <row r="21933" hidden="1"/>
    <row r="21934" hidden="1"/>
    <row r="21935" hidden="1"/>
    <row r="21936" hidden="1"/>
    <row r="21937" hidden="1"/>
    <row r="21938" hidden="1"/>
    <row r="21939" hidden="1"/>
    <row r="21940" hidden="1"/>
    <row r="21941" hidden="1"/>
    <row r="21942" hidden="1"/>
    <row r="21943" hidden="1"/>
    <row r="21944" hidden="1"/>
    <row r="21945" hidden="1"/>
    <row r="21946" hidden="1"/>
    <row r="21947" hidden="1"/>
    <row r="21948" hidden="1"/>
    <row r="21949" hidden="1"/>
    <row r="21950" hidden="1"/>
    <row r="21951" hidden="1"/>
    <row r="21952" hidden="1"/>
    <row r="21953" hidden="1"/>
    <row r="21954" hidden="1"/>
    <row r="21955" hidden="1"/>
    <row r="21956" hidden="1"/>
    <row r="21957" hidden="1"/>
    <row r="21958" hidden="1"/>
    <row r="21959" hidden="1"/>
    <row r="21960" hidden="1"/>
    <row r="21961" hidden="1"/>
    <row r="21962" hidden="1"/>
    <row r="21963" hidden="1"/>
    <row r="21964" hidden="1"/>
    <row r="21965" hidden="1"/>
    <row r="21966" hidden="1"/>
    <row r="21967" hidden="1"/>
    <row r="21968" hidden="1"/>
    <row r="21969" hidden="1"/>
    <row r="21970" hidden="1"/>
    <row r="21971" hidden="1"/>
    <row r="21972" hidden="1"/>
    <row r="21973" hidden="1"/>
    <row r="21974" hidden="1"/>
    <row r="21975" hidden="1"/>
    <row r="21976" hidden="1"/>
    <row r="21977" hidden="1"/>
    <row r="21978" hidden="1"/>
    <row r="21979" hidden="1"/>
    <row r="21980" hidden="1"/>
    <row r="21981" hidden="1"/>
    <row r="21982" hidden="1"/>
    <row r="21983" hidden="1"/>
    <row r="21984" hidden="1"/>
    <row r="21985" hidden="1"/>
    <row r="21986" hidden="1"/>
    <row r="21987" hidden="1"/>
    <row r="21988" hidden="1"/>
    <row r="21989" hidden="1"/>
    <row r="21990" hidden="1"/>
    <row r="21991" hidden="1"/>
    <row r="21992" hidden="1"/>
    <row r="21993" hidden="1"/>
    <row r="21994" hidden="1"/>
    <row r="21995" hidden="1"/>
    <row r="21996" hidden="1"/>
    <row r="21997" hidden="1"/>
    <row r="21998" hidden="1"/>
    <row r="21999" hidden="1"/>
    <row r="22000" hidden="1"/>
    <row r="22001" hidden="1"/>
    <row r="22002" hidden="1"/>
    <row r="22003" hidden="1"/>
    <row r="22004" hidden="1"/>
    <row r="22005" hidden="1"/>
    <row r="22006" hidden="1"/>
    <row r="22007" hidden="1"/>
    <row r="22008" hidden="1"/>
    <row r="22009" hidden="1"/>
    <row r="22010" hidden="1"/>
    <row r="22011" hidden="1"/>
    <row r="22012" hidden="1"/>
    <row r="22013" hidden="1"/>
    <row r="22014" hidden="1"/>
    <row r="22015" hidden="1"/>
    <row r="22016" hidden="1"/>
    <row r="22017" hidden="1"/>
    <row r="22018" hidden="1"/>
    <row r="22019" hidden="1"/>
    <row r="22020" hidden="1"/>
    <row r="22021" hidden="1"/>
    <row r="22022" hidden="1"/>
    <row r="22023" hidden="1"/>
    <row r="22024" hidden="1"/>
    <row r="22025" hidden="1"/>
    <row r="22026" hidden="1"/>
    <row r="22027" hidden="1"/>
    <row r="22028" hidden="1"/>
    <row r="22029" hidden="1"/>
    <row r="22030" hidden="1"/>
    <row r="22031" hidden="1"/>
    <row r="22032" hidden="1"/>
    <row r="22033" hidden="1"/>
    <row r="22034" hidden="1"/>
    <row r="22035" hidden="1"/>
    <row r="22036" hidden="1"/>
    <row r="22037" hidden="1"/>
    <row r="22038" hidden="1"/>
    <row r="22039" hidden="1"/>
    <row r="22040" hidden="1"/>
    <row r="22041" hidden="1"/>
    <row r="22042" hidden="1"/>
    <row r="22043" hidden="1"/>
    <row r="22044" hidden="1"/>
    <row r="22045" hidden="1"/>
    <row r="22046" hidden="1"/>
    <row r="22047" hidden="1"/>
    <row r="22048" hidden="1"/>
    <row r="22049" hidden="1"/>
    <row r="22050" hidden="1"/>
    <row r="22051" hidden="1"/>
    <row r="22052" hidden="1"/>
    <row r="22053" hidden="1"/>
    <row r="22054" hidden="1"/>
    <row r="22055" hidden="1"/>
    <row r="22056" hidden="1"/>
    <row r="22057" hidden="1"/>
    <row r="22058" hidden="1"/>
    <row r="22059" hidden="1"/>
    <row r="22060" hidden="1"/>
    <row r="22061" hidden="1"/>
    <row r="22062" hidden="1"/>
    <row r="22063" hidden="1"/>
    <row r="22064" hidden="1"/>
    <row r="22065" hidden="1"/>
    <row r="22066" hidden="1"/>
    <row r="22067" hidden="1"/>
    <row r="22068" hidden="1"/>
    <row r="22069" hidden="1"/>
    <row r="22070" hidden="1"/>
    <row r="22071" hidden="1"/>
    <row r="22072" hidden="1"/>
    <row r="22073" hidden="1"/>
    <row r="22074" hidden="1"/>
    <row r="22075" hidden="1"/>
    <row r="22076" hidden="1"/>
    <row r="22077" hidden="1"/>
    <row r="22078" hidden="1"/>
    <row r="22079" hidden="1"/>
    <row r="22080" hidden="1"/>
    <row r="22081" hidden="1"/>
    <row r="22082" hidden="1"/>
    <row r="22083" hidden="1"/>
    <row r="22084" hidden="1"/>
    <row r="22085" hidden="1"/>
    <row r="22086" hidden="1"/>
    <row r="22087" hidden="1"/>
    <row r="22088" hidden="1"/>
    <row r="22089" hidden="1"/>
    <row r="22090" hidden="1"/>
    <row r="22091" hidden="1"/>
    <row r="22092" hidden="1"/>
    <row r="22093" hidden="1"/>
    <row r="22094" hidden="1"/>
    <row r="22095" hidden="1"/>
    <row r="22096" hidden="1"/>
    <row r="22097" hidden="1"/>
    <row r="22098" hidden="1"/>
    <row r="22099" hidden="1"/>
    <row r="22100" hidden="1"/>
    <row r="22101" hidden="1"/>
    <row r="22102" hidden="1"/>
    <row r="22103" hidden="1"/>
    <row r="22104" hidden="1"/>
    <row r="22105" hidden="1"/>
    <row r="22106" hidden="1"/>
    <row r="22107" hidden="1"/>
    <row r="22108" hidden="1"/>
    <row r="22109" hidden="1"/>
    <row r="22110" hidden="1"/>
    <row r="22111" hidden="1"/>
    <row r="22112" hidden="1"/>
    <row r="22113" hidden="1"/>
    <row r="22114" hidden="1"/>
    <row r="22115" hidden="1"/>
    <row r="22116" hidden="1"/>
    <row r="22117" hidden="1"/>
    <row r="22118" hidden="1"/>
    <row r="22119" hidden="1"/>
    <row r="22120" hidden="1"/>
    <row r="22121" hidden="1"/>
    <row r="22122" hidden="1"/>
    <row r="22123" hidden="1"/>
    <row r="22124" hidden="1"/>
    <row r="22125" hidden="1"/>
    <row r="22126" hidden="1"/>
    <row r="22127" hidden="1"/>
    <row r="22128" hidden="1"/>
    <row r="22129" hidden="1"/>
    <row r="22130" hidden="1"/>
    <row r="22131" hidden="1"/>
    <row r="22132" hidden="1"/>
    <row r="22133" hidden="1"/>
    <row r="22134" hidden="1"/>
    <row r="22135" hidden="1"/>
    <row r="22136" hidden="1"/>
    <row r="22137" hidden="1"/>
    <row r="22138" hidden="1"/>
    <row r="22139" hidden="1"/>
    <row r="22140" hidden="1"/>
    <row r="22141" hidden="1"/>
    <row r="22142" hidden="1"/>
    <row r="22143" hidden="1"/>
    <row r="22144" hidden="1"/>
    <row r="22145" hidden="1"/>
    <row r="22146" hidden="1"/>
    <row r="22147" hidden="1"/>
    <row r="22148" hidden="1"/>
    <row r="22149" hidden="1"/>
    <row r="22150" hidden="1"/>
    <row r="22151" hidden="1"/>
    <row r="22152" hidden="1"/>
    <row r="22153" hidden="1"/>
    <row r="22154" hidden="1"/>
    <row r="22155" hidden="1"/>
    <row r="22156" hidden="1"/>
    <row r="22157" hidden="1"/>
    <row r="22158" hidden="1"/>
    <row r="22159" hidden="1"/>
    <row r="22160" hidden="1"/>
    <row r="22161" hidden="1"/>
    <row r="22162" hidden="1"/>
    <row r="22163" hidden="1"/>
    <row r="22164" hidden="1"/>
    <row r="22165" hidden="1"/>
    <row r="22166" hidden="1"/>
    <row r="22167" hidden="1"/>
    <row r="22168" hidden="1"/>
    <row r="22169" hidden="1"/>
    <row r="22170" hidden="1"/>
    <row r="22171" hidden="1"/>
    <row r="22172" hidden="1"/>
    <row r="22173" hidden="1"/>
    <row r="22174" hidden="1"/>
    <row r="22175" hidden="1"/>
    <row r="22176" hidden="1"/>
    <row r="22177" hidden="1"/>
    <row r="22178" hidden="1"/>
    <row r="22179" hidden="1"/>
    <row r="22180" hidden="1"/>
    <row r="22181" hidden="1"/>
    <row r="22182" hidden="1"/>
    <row r="22183" hidden="1"/>
    <row r="22184" hidden="1"/>
    <row r="22185" hidden="1"/>
    <row r="22186" hidden="1"/>
    <row r="22187" hidden="1"/>
    <row r="22188" hidden="1"/>
    <row r="22189" hidden="1"/>
    <row r="22190" hidden="1"/>
    <row r="22191" hidden="1"/>
    <row r="22192" hidden="1"/>
    <row r="22193" hidden="1"/>
    <row r="22194" hidden="1"/>
    <row r="22195" hidden="1"/>
    <row r="22196" hidden="1"/>
    <row r="22197" hidden="1"/>
    <row r="22198" hidden="1"/>
    <row r="22199" hidden="1"/>
    <row r="22200" hidden="1"/>
    <row r="22201" hidden="1"/>
    <row r="22202" hidden="1"/>
    <row r="22203" hidden="1"/>
    <row r="22204" hidden="1"/>
    <row r="22205" hidden="1"/>
    <row r="22206" hidden="1"/>
    <row r="22207" hidden="1"/>
    <row r="22208" hidden="1"/>
    <row r="22209" hidden="1"/>
    <row r="22210" hidden="1"/>
    <row r="22211" hidden="1"/>
    <row r="22212" hidden="1"/>
    <row r="22213" hidden="1"/>
    <row r="22214" hidden="1"/>
    <row r="22215" hidden="1"/>
    <row r="22216" hidden="1"/>
    <row r="22217" hidden="1"/>
    <row r="22218" hidden="1"/>
    <row r="22219" hidden="1"/>
    <row r="22220" hidden="1"/>
    <row r="22221" hidden="1"/>
    <row r="22222" hidden="1"/>
    <row r="22223" hidden="1"/>
    <row r="22224" hidden="1"/>
    <row r="22225" hidden="1"/>
    <row r="22226" hidden="1"/>
    <row r="22227" hidden="1"/>
    <row r="22228" hidden="1"/>
    <row r="22229" hidden="1"/>
    <row r="22230" hidden="1"/>
    <row r="22231" hidden="1"/>
    <row r="22232" hidden="1"/>
    <row r="22233" hidden="1"/>
    <row r="22234" hidden="1"/>
    <row r="22235" hidden="1"/>
    <row r="22236" hidden="1"/>
    <row r="22237" hidden="1"/>
    <row r="22238" hidden="1"/>
    <row r="22239" hidden="1"/>
    <row r="22240" hidden="1"/>
    <row r="22241" hidden="1"/>
    <row r="22242" hidden="1"/>
    <row r="22243" hidden="1"/>
    <row r="22244" hidden="1"/>
    <row r="22245" hidden="1"/>
    <row r="22246" hidden="1"/>
    <row r="22247" hidden="1"/>
    <row r="22248" hidden="1"/>
    <row r="22249" hidden="1"/>
    <row r="22250" hidden="1"/>
    <row r="22251" hidden="1"/>
    <row r="22252" hidden="1"/>
    <row r="22253" hidden="1"/>
    <row r="22254" hidden="1"/>
    <row r="22255" hidden="1"/>
    <row r="22256" hidden="1"/>
    <row r="22257" hidden="1"/>
    <row r="22258" hidden="1"/>
    <row r="22259" hidden="1"/>
    <row r="22260" hidden="1"/>
    <row r="22261" hidden="1"/>
    <row r="22262" hidden="1"/>
    <row r="22263" hidden="1"/>
    <row r="22264" hidden="1"/>
    <row r="22265" hidden="1"/>
    <row r="22266" hidden="1"/>
    <row r="22267" hidden="1"/>
    <row r="22268" hidden="1"/>
    <row r="22269" hidden="1"/>
    <row r="22270" hidden="1"/>
    <row r="22271" hidden="1"/>
    <row r="22272" hidden="1"/>
    <row r="22273" hidden="1"/>
    <row r="22274" hidden="1"/>
    <row r="22275" hidden="1"/>
    <row r="22276" hidden="1"/>
    <row r="22277" hidden="1"/>
    <row r="22278" hidden="1"/>
    <row r="22279" hidden="1"/>
    <row r="22280" hidden="1"/>
    <row r="22281" hidden="1"/>
    <row r="22282" hidden="1"/>
    <row r="22283" hidden="1"/>
    <row r="22284" hidden="1"/>
    <row r="22285" hidden="1"/>
    <row r="22286" hidden="1"/>
    <row r="22287" hidden="1"/>
    <row r="22288" hidden="1"/>
    <row r="22289" hidden="1"/>
    <row r="22290" hidden="1"/>
    <row r="22291" hidden="1"/>
    <row r="22292" hidden="1"/>
    <row r="22293" hidden="1"/>
    <row r="22294" hidden="1"/>
    <row r="22295" hidden="1"/>
    <row r="22296" hidden="1"/>
    <row r="22297" hidden="1"/>
    <row r="22298" hidden="1"/>
    <row r="22299" hidden="1"/>
    <row r="22300" hidden="1"/>
    <row r="22301" hidden="1"/>
    <row r="22302" hidden="1"/>
    <row r="22303" hidden="1"/>
    <row r="22304" hidden="1"/>
    <row r="22305" hidden="1"/>
    <row r="22306" hidden="1"/>
    <row r="22307" hidden="1"/>
    <row r="22308" hidden="1"/>
    <row r="22309" hidden="1"/>
    <row r="22310" hidden="1"/>
    <row r="22311" hidden="1"/>
    <row r="22312" hidden="1"/>
    <row r="22313" hidden="1"/>
    <row r="22314" hidden="1"/>
    <row r="22315" hidden="1"/>
    <row r="22316" hidden="1"/>
    <row r="22317" hidden="1"/>
    <row r="22318" hidden="1"/>
    <row r="22319" hidden="1"/>
    <row r="22320" hidden="1"/>
    <row r="22321" hidden="1"/>
    <row r="22322" hidden="1"/>
    <row r="22323" hidden="1"/>
    <row r="22324" hidden="1"/>
    <row r="22325" hidden="1"/>
    <row r="22326" hidden="1"/>
    <row r="22327" hidden="1"/>
    <row r="22328" hidden="1"/>
    <row r="22329" hidden="1"/>
    <row r="22330" hidden="1"/>
    <row r="22331" hidden="1"/>
    <row r="22332" hidden="1"/>
    <row r="22333" hidden="1"/>
    <row r="22334" hidden="1"/>
    <row r="22335" hidden="1"/>
    <row r="22336" hidden="1"/>
    <row r="22337" hidden="1"/>
    <row r="22338" hidden="1"/>
    <row r="22339" hidden="1"/>
    <row r="22340" hidden="1"/>
    <row r="22341" hidden="1"/>
    <row r="22342" hidden="1"/>
    <row r="22343" hidden="1"/>
    <row r="22344" hidden="1"/>
    <row r="22345" hidden="1"/>
    <row r="22346" hidden="1"/>
    <row r="22347" hidden="1"/>
    <row r="22348" hidden="1"/>
    <row r="22349" hidden="1"/>
    <row r="22350" hidden="1"/>
    <row r="22351" hidden="1"/>
    <row r="22352" hidden="1"/>
    <row r="22353" hidden="1"/>
    <row r="22354" hidden="1"/>
    <row r="22355" hidden="1"/>
    <row r="22356" hidden="1"/>
    <row r="22357" hidden="1"/>
    <row r="22358" hidden="1"/>
    <row r="22359" hidden="1"/>
    <row r="22360" hidden="1"/>
    <row r="22361" hidden="1"/>
    <row r="22362" hidden="1"/>
    <row r="22363" hidden="1"/>
    <row r="22364" hidden="1"/>
    <row r="22365" hidden="1"/>
    <row r="22366" hidden="1"/>
    <row r="22367" hidden="1"/>
    <row r="22368" hidden="1"/>
    <row r="22369" hidden="1"/>
    <row r="22370" hidden="1"/>
    <row r="22371" hidden="1"/>
    <row r="22372" hidden="1"/>
    <row r="22373" hidden="1"/>
    <row r="22374" hidden="1"/>
    <row r="22375" hidden="1"/>
    <row r="22376" hidden="1"/>
    <row r="22377" hidden="1"/>
    <row r="22378" hidden="1"/>
    <row r="22379" hidden="1"/>
    <row r="22380" hidden="1"/>
    <row r="22381" hidden="1"/>
    <row r="22382" hidden="1"/>
    <row r="22383" hidden="1"/>
    <row r="22384" hidden="1"/>
    <row r="22385" hidden="1"/>
    <row r="22386" hidden="1"/>
    <row r="22387" hidden="1"/>
    <row r="22388" hidden="1"/>
    <row r="22389" hidden="1"/>
    <row r="22390" hidden="1"/>
    <row r="22391" hidden="1"/>
    <row r="22392" hidden="1"/>
    <row r="22393" hidden="1"/>
    <row r="22394" hidden="1"/>
    <row r="22395" hidden="1"/>
    <row r="22396" hidden="1"/>
    <row r="22397" hidden="1"/>
    <row r="22398" hidden="1"/>
    <row r="22399" hidden="1"/>
    <row r="22400" hidden="1"/>
    <row r="22401" hidden="1"/>
    <row r="22402" hidden="1"/>
    <row r="22403" hidden="1"/>
    <row r="22404" hidden="1"/>
    <row r="22405" hidden="1"/>
    <row r="22406" hidden="1"/>
    <row r="22407" hidden="1"/>
    <row r="22408" hidden="1"/>
    <row r="22409" hidden="1"/>
    <row r="22410" hidden="1"/>
    <row r="22411" hidden="1"/>
    <row r="22412" hidden="1"/>
    <row r="22413" hidden="1"/>
    <row r="22414" hidden="1"/>
    <row r="22415" hidden="1"/>
    <row r="22416" hidden="1"/>
    <row r="22417" hidden="1"/>
    <row r="22418" hidden="1"/>
    <row r="22419" hidden="1"/>
    <row r="22420" hidden="1"/>
    <row r="22421" hidden="1"/>
    <row r="22422" hidden="1"/>
    <row r="22423" hidden="1"/>
    <row r="22424" hidden="1"/>
    <row r="22425" hidden="1"/>
    <row r="22426" hidden="1"/>
    <row r="22427" hidden="1"/>
    <row r="22428" hidden="1"/>
    <row r="22429" hidden="1"/>
    <row r="22430" hidden="1"/>
    <row r="22431" hidden="1"/>
    <row r="22432" hidden="1"/>
    <row r="22433" hidden="1"/>
    <row r="22434" hidden="1"/>
    <row r="22435" hidden="1"/>
    <row r="22436" hidden="1"/>
    <row r="22437" hidden="1"/>
    <row r="22438" hidden="1"/>
    <row r="22439" hidden="1"/>
    <row r="22440" hidden="1"/>
    <row r="22441" hidden="1"/>
    <row r="22442" hidden="1"/>
    <row r="22443" hidden="1"/>
    <row r="22444" hidden="1"/>
    <row r="22445" hidden="1"/>
    <row r="22446" hidden="1"/>
    <row r="22447" hidden="1"/>
    <row r="22448" hidden="1"/>
    <row r="22449" hidden="1"/>
    <row r="22450" hidden="1"/>
    <row r="22451" hidden="1"/>
    <row r="22452" hidden="1"/>
    <row r="22453" hidden="1"/>
    <row r="22454" hidden="1"/>
    <row r="22455" hidden="1"/>
    <row r="22456" hidden="1"/>
    <row r="22457" hidden="1"/>
    <row r="22458" hidden="1"/>
    <row r="22459" hidden="1"/>
    <row r="22460" hidden="1"/>
    <row r="22461" hidden="1"/>
    <row r="22462" hidden="1"/>
    <row r="22463" hidden="1"/>
    <row r="22464" hidden="1"/>
    <row r="22465" hidden="1"/>
    <row r="22466" hidden="1"/>
    <row r="22467" hidden="1"/>
    <row r="22468" hidden="1"/>
    <row r="22469" hidden="1"/>
    <row r="22470" hidden="1"/>
    <row r="22471" hidden="1"/>
    <row r="22472" hidden="1"/>
    <row r="22473" hidden="1"/>
    <row r="22474" hidden="1"/>
    <row r="22475" hidden="1"/>
    <row r="22476" hidden="1"/>
    <row r="22477" hidden="1"/>
    <row r="22478" hidden="1"/>
    <row r="22479" hidden="1"/>
    <row r="22480" hidden="1"/>
    <row r="22481" hidden="1"/>
    <row r="22482" hidden="1"/>
    <row r="22483" hidden="1"/>
    <row r="22484" hidden="1"/>
    <row r="22485" hidden="1"/>
    <row r="22486" hidden="1"/>
    <row r="22487" hidden="1"/>
    <row r="22488" hidden="1"/>
    <row r="22489" hidden="1"/>
    <row r="22490" hidden="1"/>
    <row r="22491" hidden="1"/>
    <row r="22492" hidden="1"/>
    <row r="22493" hidden="1"/>
    <row r="22494" hidden="1"/>
    <row r="22495" hidden="1"/>
    <row r="22496" hidden="1"/>
    <row r="22497" hidden="1"/>
    <row r="22498" hidden="1"/>
    <row r="22499" hidden="1"/>
    <row r="22500" hidden="1"/>
    <row r="22501" hidden="1"/>
    <row r="22502" hidden="1"/>
    <row r="22503" hidden="1"/>
    <row r="22504" hidden="1"/>
    <row r="22505" hidden="1"/>
    <row r="22506" hidden="1"/>
    <row r="22507" hidden="1"/>
    <row r="22508" hidden="1"/>
    <row r="22509" hidden="1"/>
    <row r="22510" hidden="1"/>
    <row r="22511" hidden="1"/>
    <row r="22512" hidden="1"/>
    <row r="22513" hidden="1"/>
    <row r="22514" hidden="1"/>
    <row r="22515" hidden="1"/>
    <row r="22516" hidden="1"/>
    <row r="22517" hidden="1"/>
    <row r="22518" hidden="1"/>
    <row r="22519" hidden="1"/>
    <row r="22520" hidden="1"/>
    <row r="22521" hidden="1"/>
    <row r="22522" hidden="1"/>
    <row r="22523" hidden="1"/>
    <row r="22524" hidden="1"/>
    <row r="22525" hidden="1"/>
    <row r="22526" hidden="1"/>
    <row r="22527" hidden="1"/>
    <row r="22528" hidden="1"/>
    <row r="22529" hidden="1"/>
    <row r="22530" hidden="1"/>
    <row r="22531" hidden="1"/>
    <row r="22532" hidden="1"/>
    <row r="22533" hidden="1"/>
    <row r="22534" hidden="1"/>
    <row r="22535" hidden="1"/>
    <row r="22536" hidden="1"/>
    <row r="22537" hidden="1"/>
    <row r="22538" hidden="1"/>
    <row r="22539" hidden="1"/>
    <row r="22540" hidden="1"/>
    <row r="22541" hidden="1"/>
    <row r="22542" hidden="1"/>
    <row r="22543" hidden="1"/>
    <row r="22544" hidden="1"/>
    <row r="22545" hidden="1"/>
    <row r="22546" hidden="1"/>
    <row r="22547" hidden="1"/>
    <row r="22548" hidden="1"/>
    <row r="22549" hidden="1"/>
    <row r="22550" hidden="1"/>
    <row r="22551" hidden="1"/>
    <row r="22552" hidden="1"/>
    <row r="22553" hidden="1"/>
    <row r="22554" hidden="1"/>
    <row r="22555" hidden="1"/>
    <row r="22556" hidden="1"/>
    <row r="22557" hidden="1"/>
    <row r="22558" hidden="1"/>
    <row r="22559" hidden="1"/>
    <row r="22560" hidden="1"/>
    <row r="22561" hidden="1"/>
    <row r="22562" hidden="1"/>
    <row r="22563" hidden="1"/>
    <row r="22564" hidden="1"/>
    <row r="22565" hidden="1"/>
    <row r="22566" hidden="1"/>
    <row r="22567" hidden="1"/>
    <row r="22568" hidden="1"/>
    <row r="22569" hidden="1"/>
    <row r="22570" hidden="1"/>
    <row r="22571" hidden="1"/>
    <row r="22572" hidden="1"/>
    <row r="22573" hidden="1"/>
    <row r="22574" hidden="1"/>
    <row r="22575" hidden="1"/>
    <row r="22576" hidden="1"/>
    <row r="22577" hidden="1"/>
    <row r="22578" hidden="1"/>
    <row r="22579" hidden="1"/>
    <row r="22580" hidden="1"/>
    <row r="22581" hidden="1"/>
    <row r="22582" hidden="1"/>
    <row r="22583" hidden="1"/>
    <row r="22584" hidden="1"/>
    <row r="22585" hidden="1"/>
    <row r="22586" hidden="1"/>
    <row r="22587" hidden="1"/>
    <row r="22588" hidden="1"/>
    <row r="22589" hidden="1"/>
    <row r="22590" hidden="1"/>
    <row r="22591" hidden="1"/>
    <row r="22592" hidden="1"/>
    <row r="22593" hidden="1"/>
    <row r="22594" hidden="1"/>
    <row r="22595" hidden="1"/>
    <row r="22596" hidden="1"/>
    <row r="22597" hidden="1"/>
    <row r="22598" hidden="1"/>
    <row r="22599" hidden="1"/>
    <row r="22600" hidden="1"/>
    <row r="22601" hidden="1"/>
    <row r="22602" hidden="1"/>
    <row r="22603" hidden="1"/>
    <row r="22604" hidden="1"/>
    <row r="22605" hidden="1"/>
    <row r="22606" hidden="1"/>
    <row r="22607" hidden="1"/>
    <row r="22608" hidden="1"/>
    <row r="22609" hidden="1"/>
    <row r="22610" hidden="1"/>
    <row r="22611" hidden="1"/>
    <row r="22612" hidden="1"/>
    <row r="22613" hidden="1"/>
    <row r="22614" hidden="1"/>
    <row r="22615" hidden="1"/>
    <row r="22616" hidden="1"/>
    <row r="22617" hidden="1"/>
    <row r="22618" hidden="1"/>
    <row r="22619" hidden="1"/>
    <row r="22620" hidden="1"/>
    <row r="22621" hidden="1"/>
    <row r="22622" hidden="1"/>
    <row r="22623" hidden="1"/>
    <row r="22624" hidden="1"/>
    <row r="22625" hidden="1"/>
    <row r="22626" hidden="1"/>
    <row r="22627" hidden="1"/>
    <row r="22628" hidden="1"/>
    <row r="22629" hidden="1"/>
    <row r="22630" hidden="1"/>
    <row r="22631" hidden="1"/>
    <row r="22632" hidden="1"/>
    <row r="22633" hidden="1"/>
    <row r="22634" hidden="1"/>
    <row r="22635" hidden="1"/>
    <row r="22636" hidden="1"/>
    <row r="22637" hidden="1"/>
    <row r="22638" hidden="1"/>
    <row r="22639" hidden="1"/>
    <row r="22640" hidden="1"/>
    <row r="22641" hidden="1"/>
    <row r="22642" hidden="1"/>
    <row r="22643" hidden="1"/>
    <row r="22644" hidden="1"/>
    <row r="22645" hidden="1"/>
    <row r="22646" hidden="1"/>
    <row r="22647" hidden="1"/>
    <row r="22648" hidden="1"/>
    <row r="22649" hidden="1"/>
    <row r="22650" hidden="1"/>
    <row r="22651" hidden="1"/>
    <row r="22652" hidden="1"/>
    <row r="22653" hidden="1"/>
    <row r="22654" hidden="1"/>
    <row r="22655" hidden="1"/>
    <row r="22656" hidden="1"/>
    <row r="22657" hidden="1"/>
    <row r="22658" hidden="1"/>
    <row r="22659" hidden="1"/>
    <row r="22660" hidden="1"/>
    <row r="22661" hidden="1"/>
    <row r="22662" hidden="1"/>
    <row r="22663" hidden="1"/>
    <row r="22664" hidden="1"/>
    <row r="22665" hidden="1"/>
    <row r="22666" hidden="1"/>
    <row r="22667" hidden="1"/>
    <row r="22668" hidden="1"/>
    <row r="22669" hidden="1"/>
    <row r="22670" hidden="1"/>
    <row r="22671" hidden="1"/>
    <row r="22672" hidden="1"/>
    <row r="22673" hidden="1"/>
    <row r="22674" hidden="1"/>
    <row r="22675" hidden="1"/>
    <row r="22676" hidden="1"/>
    <row r="22677" hidden="1"/>
    <row r="22678" hidden="1"/>
    <row r="22679" hidden="1"/>
    <row r="22680" hidden="1"/>
    <row r="22681" hidden="1"/>
    <row r="22682" hidden="1"/>
    <row r="22683" hidden="1"/>
    <row r="22684" hidden="1"/>
    <row r="22685" hidden="1"/>
    <row r="22686" hidden="1"/>
    <row r="22687" hidden="1"/>
    <row r="22688" hidden="1"/>
    <row r="22689" hidden="1"/>
    <row r="22690" hidden="1"/>
    <row r="22691" hidden="1"/>
    <row r="22692" hidden="1"/>
    <row r="22693" hidden="1"/>
    <row r="22694" hidden="1"/>
    <row r="22695" hidden="1"/>
    <row r="22696" hidden="1"/>
    <row r="22697" hidden="1"/>
    <row r="22698" hidden="1"/>
    <row r="22699" hidden="1"/>
    <row r="22700" hidden="1"/>
    <row r="22701" hidden="1"/>
    <row r="22702" hidden="1"/>
    <row r="22703" hidden="1"/>
    <row r="22704" hidden="1"/>
    <row r="22705" hidden="1"/>
    <row r="22706" hidden="1"/>
    <row r="22707" hidden="1"/>
    <row r="22708" hidden="1"/>
    <row r="22709" hidden="1"/>
    <row r="22710" hidden="1"/>
    <row r="22711" hidden="1"/>
    <row r="22712" hidden="1"/>
    <row r="22713" hidden="1"/>
    <row r="22714" hidden="1"/>
    <row r="22715" hidden="1"/>
    <row r="22716" hidden="1"/>
    <row r="22717" hidden="1"/>
    <row r="22718" hidden="1"/>
    <row r="22719" hidden="1"/>
    <row r="22720" hidden="1"/>
    <row r="22721" hidden="1"/>
    <row r="22722" hidden="1"/>
    <row r="22723" hidden="1"/>
    <row r="22724" hidden="1"/>
    <row r="22725" hidden="1"/>
    <row r="22726" hidden="1"/>
    <row r="22727" hidden="1"/>
    <row r="22728" hidden="1"/>
    <row r="22729" hidden="1"/>
    <row r="22730" hidden="1"/>
    <row r="22731" hidden="1"/>
    <row r="22732" hidden="1"/>
    <row r="22733" hidden="1"/>
    <row r="22734" hidden="1"/>
    <row r="22735" hidden="1"/>
    <row r="22736" hidden="1"/>
    <row r="22737" hidden="1"/>
    <row r="22738" hidden="1"/>
    <row r="22739" hidden="1"/>
    <row r="22740" hidden="1"/>
    <row r="22741" hidden="1"/>
    <row r="22742" hidden="1"/>
    <row r="22743" hidden="1"/>
    <row r="22744" hidden="1"/>
    <row r="22745" hidden="1"/>
    <row r="22746" hidden="1"/>
    <row r="22747" hidden="1"/>
    <row r="22748" hidden="1"/>
    <row r="22749" hidden="1"/>
    <row r="22750" hidden="1"/>
    <row r="22751" hidden="1"/>
    <row r="22752" hidden="1"/>
    <row r="22753" hidden="1"/>
    <row r="22754" hidden="1"/>
    <row r="22755" hidden="1"/>
    <row r="22756" hidden="1"/>
    <row r="22757" hidden="1"/>
    <row r="22758" hidden="1"/>
    <row r="22759" hidden="1"/>
    <row r="22760" hidden="1"/>
    <row r="22761" hidden="1"/>
    <row r="22762" hidden="1"/>
    <row r="22763" hidden="1"/>
    <row r="22764" hidden="1"/>
    <row r="22765" hidden="1"/>
    <row r="22766" hidden="1"/>
    <row r="22767" hidden="1"/>
    <row r="22768" hidden="1"/>
    <row r="22769" hidden="1"/>
    <row r="22770" hidden="1"/>
    <row r="22771" hidden="1"/>
    <row r="22772" hidden="1"/>
    <row r="22773" hidden="1"/>
    <row r="22774" hidden="1"/>
    <row r="22775" hidden="1"/>
    <row r="22776" hidden="1"/>
    <row r="22777" hidden="1"/>
    <row r="22778" hidden="1"/>
    <row r="22779" hidden="1"/>
    <row r="22780" hidden="1"/>
    <row r="22781" hidden="1"/>
    <row r="22782" hidden="1"/>
    <row r="22783" hidden="1"/>
    <row r="22784" hidden="1"/>
    <row r="22785" hidden="1"/>
    <row r="22786" hidden="1"/>
    <row r="22787" hidden="1"/>
    <row r="22788" hidden="1"/>
    <row r="22789" hidden="1"/>
    <row r="22790" hidden="1"/>
    <row r="22791" hidden="1"/>
    <row r="22792" hidden="1"/>
    <row r="22793" hidden="1"/>
    <row r="22794" hidden="1"/>
    <row r="22795" hidden="1"/>
    <row r="22796" hidden="1"/>
    <row r="22797" hidden="1"/>
    <row r="22798" hidden="1"/>
    <row r="22799" hidden="1"/>
    <row r="22800" hidden="1"/>
    <row r="22801" hidden="1"/>
    <row r="22802" hidden="1"/>
    <row r="22803" hidden="1"/>
    <row r="22804" hidden="1"/>
    <row r="22805" hidden="1"/>
    <row r="22806" hidden="1"/>
    <row r="22807" hidden="1"/>
    <row r="22808" hidden="1"/>
    <row r="22809" hidden="1"/>
    <row r="22810" hidden="1"/>
    <row r="22811" hidden="1"/>
    <row r="22812" hidden="1"/>
    <row r="22813" hidden="1"/>
    <row r="22814" hidden="1"/>
    <row r="22815" hidden="1"/>
    <row r="22816" hidden="1"/>
    <row r="22817" hidden="1"/>
    <row r="22818" hidden="1"/>
    <row r="22819" hidden="1"/>
    <row r="22820" hidden="1"/>
    <row r="22821" hidden="1"/>
    <row r="22822" hidden="1"/>
    <row r="22823" hidden="1"/>
    <row r="22824" hidden="1"/>
    <row r="22825" hidden="1"/>
    <row r="22826" hidden="1"/>
    <row r="22827" hidden="1"/>
    <row r="22828" hidden="1"/>
    <row r="22829" hidden="1"/>
    <row r="22830" hidden="1"/>
    <row r="22831" hidden="1"/>
    <row r="22832" hidden="1"/>
    <row r="22833" hidden="1"/>
    <row r="22834" hidden="1"/>
    <row r="22835" hidden="1"/>
    <row r="22836" hidden="1"/>
    <row r="22837" hidden="1"/>
    <row r="22838" hidden="1"/>
    <row r="22839" hidden="1"/>
    <row r="22840" hidden="1"/>
    <row r="22841" hidden="1"/>
    <row r="22842" hidden="1"/>
    <row r="22843" hidden="1"/>
    <row r="22844" hidden="1"/>
    <row r="22845" hidden="1"/>
    <row r="22846" hidden="1"/>
    <row r="22847" hidden="1"/>
    <row r="22848" hidden="1"/>
    <row r="22849" hidden="1"/>
    <row r="22850" hidden="1"/>
    <row r="22851" hidden="1"/>
    <row r="22852" hidden="1"/>
    <row r="22853" hidden="1"/>
    <row r="22854" hidden="1"/>
    <row r="22855" hidden="1"/>
    <row r="22856" hidden="1"/>
    <row r="22857" hidden="1"/>
    <row r="22858" hidden="1"/>
    <row r="22859" hidden="1"/>
    <row r="22860" hidden="1"/>
    <row r="22861" hidden="1"/>
    <row r="22862" hidden="1"/>
    <row r="22863" hidden="1"/>
    <row r="22864" hidden="1"/>
    <row r="22865" hidden="1"/>
    <row r="22866" hidden="1"/>
    <row r="22867" hidden="1"/>
    <row r="22868" hidden="1"/>
    <row r="22869" hidden="1"/>
    <row r="22870" hidden="1"/>
    <row r="22871" hidden="1"/>
    <row r="22872" hidden="1"/>
    <row r="22873" hidden="1"/>
    <row r="22874" hidden="1"/>
    <row r="22875" hidden="1"/>
    <row r="22876" hidden="1"/>
    <row r="22877" hidden="1"/>
    <row r="22878" hidden="1"/>
    <row r="22879" hidden="1"/>
    <row r="22880" hidden="1"/>
    <row r="22881" hidden="1"/>
    <row r="22882" hidden="1"/>
    <row r="22883" hidden="1"/>
    <row r="22884" hidden="1"/>
    <row r="22885" hidden="1"/>
    <row r="22886" hidden="1"/>
    <row r="22887" hidden="1"/>
    <row r="22888" hidden="1"/>
    <row r="22889" hidden="1"/>
    <row r="22890" hidden="1"/>
    <row r="22891" hidden="1"/>
    <row r="22892" hidden="1"/>
    <row r="22893" hidden="1"/>
    <row r="22894" hidden="1"/>
    <row r="22895" hidden="1"/>
    <row r="22896" hidden="1"/>
    <row r="22897" hidden="1"/>
    <row r="22898" hidden="1"/>
    <row r="22899" hidden="1"/>
    <row r="22900" hidden="1"/>
    <row r="22901" hidden="1"/>
    <row r="22902" hidden="1"/>
    <row r="22903" hidden="1"/>
    <row r="22904" hidden="1"/>
    <row r="22905" hidden="1"/>
    <row r="22906" hidden="1"/>
    <row r="22907" hidden="1"/>
    <row r="22908" hidden="1"/>
    <row r="22909" hidden="1"/>
    <row r="22910" hidden="1"/>
    <row r="22911" hidden="1"/>
    <row r="22912" hidden="1"/>
    <row r="22913" hidden="1"/>
    <row r="22914" hidden="1"/>
    <row r="22915" hidden="1"/>
    <row r="22916" hidden="1"/>
    <row r="22917" hidden="1"/>
    <row r="22918" hidden="1"/>
    <row r="22919" hidden="1"/>
    <row r="22920" hidden="1"/>
    <row r="22921" hidden="1"/>
    <row r="22922" hidden="1"/>
    <row r="22923" hidden="1"/>
    <row r="22924" hidden="1"/>
    <row r="22925" hidden="1"/>
    <row r="22926" hidden="1"/>
    <row r="22927" hidden="1"/>
    <row r="22928" hidden="1"/>
    <row r="22929" hidden="1"/>
    <row r="22930" hidden="1"/>
    <row r="22931" hidden="1"/>
    <row r="22932" hidden="1"/>
    <row r="22933" hidden="1"/>
    <row r="22934" hidden="1"/>
    <row r="22935" hidden="1"/>
    <row r="22936" hidden="1"/>
    <row r="22937" hidden="1"/>
    <row r="22938" hidden="1"/>
    <row r="22939" hidden="1"/>
    <row r="22940" hidden="1"/>
    <row r="22941" hidden="1"/>
    <row r="22942" hidden="1"/>
    <row r="22943" hidden="1"/>
    <row r="22944" hidden="1"/>
    <row r="22945" hidden="1"/>
    <row r="22946" hidden="1"/>
    <row r="22947" hidden="1"/>
    <row r="22948" hidden="1"/>
    <row r="22949" hidden="1"/>
    <row r="22950" hidden="1"/>
    <row r="22951" hidden="1"/>
    <row r="22952" hidden="1"/>
    <row r="22953" hidden="1"/>
    <row r="22954" hidden="1"/>
    <row r="22955" hidden="1"/>
    <row r="22956" hidden="1"/>
    <row r="22957" hidden="1"/>
    <row r="22958" hidden="1"/>
    <row r="22959" hidden="1"/>
    <row r="22960" hidden="1"/>
    <row r="22961" hidden="1"/>
    <row r="22962" hidden="1"/>
    <row r="22963" hidden="1"/>
    <row r="22964" hidden="1"/>
    <row r="22965" hidden="1"/>
    <row r="22966" hidden="1"/>
    <row r="22967" hidden="1"/>
    <row r="22968" hidden="1"/>
    <row r="22969" hidden="1"/>
    <row r="22970" hidden="1"/>
    <row r="22971" hidden="1"/>
    <row r="22972" hidden="1"/>
    <row r="22973" hidden="1"/>
    <row r="22974" hidden="1"/>
    <row r="22975" hidden="1"/>
    <row r="22976" hidden="1"/>
    <row r="22977" hidden="1"/>
    <row r="22978" hidden="1"/>
    <row r="22979" hidden="1"/>
    <row r="22980" hidden="1"/>
    <row r="22981" hidden="1"/>
    <row r="22982" hidden="1"/>
    <row r="22983" hidden="1"/>
    <row r="22984" hidden="1"/>
    <row r="22985" hidden="1"/>
    <row r="22986" hidden="1"/>
    <row r="22987" hidden="1"/>
    <row r="22988" hidden="1"/>
    <row r="22989" hidden="1"/>
    <row r="22990" hidden="1"/>
    <row r="22991" hidden="1"/>
    <row r="22992" hidden="1"/>
    <row r="22993" hidden="1"/>
    <row r="22994" hidden="1"/>
    <row r="22995" hidden="1"/>
    <row r="22996" hidden="1"/>
    <row r="22997" hidden="1"/>
    <row r="22998" hidden="1"/>
    <row r="22999" hidden="1"/>
    <row r="23000" hidden="1"/>
    <row r="23001" hidden="1"/>
    <row r="23002" hidden="1"/>
    <row r="23003" hidden="1"/>
    <row r="23004" hidden="1"/>
    <row r="23005" hidden="1"/>
    <row r="23006" hidden="1"/>
    <row r="23007" hidden="1"/>
    <row r="23008" hidden="1"/>
    <row r="23009" hidden="1"/>
    <row r="23010" hidden="1"/>
    <row r="23011" hidden="1"/>
    <row r="23012" hidden="1"/>
    <row r="23013" hidden="1"/>
    <row r="23014" hidden="1"/>
    <row r="23015" hidden="1"/>
    <row r="23016" hidden="1"/>
    <row r="23017" hidden="1"/>
    <row r="23018" hidden="1"/>
    <row r="23019" hidden="1"/>
    <row r="23020" hidden="1"/>
    <row r="23021" hidden="1"/>
    <row r="23022" hidden="1"/>
    <row r="23023" hidden="1"/>
    <row r="23024" hidden="1"/>
    <row r="23025" hidden="1"/>
    <row r="23026" hidden="1"/>
    <row r="23027" hidden="1"/>
    <row r="23028" hidden="1"/>
    <row r="23029" hidden="1"/>
    <row r="23030" hidden="1"/>
    <row r="23031" hidden="1"/>
    <row r="23032" hidden="1"/>
    <row r="23033" hidden="1"/>
    <row r="23034" hidden="1"/>
    <row r="23035" hidden="1"/>
    <row r="23036" hidden="1"/>
    <row r="23037" hidden="1"/>
    <row r="23038" hidden="1"/>
    <row r="23039" hidden="1"/>
    <row r="23040" hidden="1"/>
    <row r="23041" hidden="1"/>
    <row r="23042" hidden="1"/>
    <row r="23043" hidden="1"/>
    <row r="23044" hidden="1"/>
    <row r="23045" hidden="1"/>
    <row r="23046" hidden="1"/>
    <row r="23047" hidden="1"/>
    <row r="23048" hidden="1"/>
    <row r="23049" hidden="1"/>
    <row r="23050" hidden="1"/>
    <row r="23051" hidden="1"/>
    <row r="23052" hidden="1"/>
    <row r="23053" hidden="1"/>
    <row r="23054" hidden="1"/>
    <row r="23055" hidden="1"/>
    <row r="23056" hidden="1"/>
    <row r="23057" hidden="1"/>
    <row r="23058" hidden="1"/>
    <row r="23059" hidden="1"/>
    <row r="23060" hidden="1"/>
    <row r="23061" hidden="1"/>
    <row r="23062" hidden="1"/>
    <row r="23063" hidden="1"/>
    <row r="23064" hidden="1"/>
    <row r="23065" hidden="1"/>
    <row r="23066" hidden="1"/>
    <row r="23067" hidden="1"/>
    <row r="23068" hidden="1"/>
    <row r="23069" hidden="1"/>
    <row r="23070" hidden="1"/>
    <row r="23071" hidden="1"/>
    <row r="23072" hidden="1"/>
    <row r="23073" hidden="1"/>
    <row r="23074" hidden="1"/>
    <row r="23075" hidden="1"/>
    <row r="23076" hidden="1"/>
    <row r="23077" hidden="1"/>
    <row r="23078" hidden="1"/>
    <row r="23079" hidden="1"/>
    <row r="23080" hidden="1"/>
    <row r="23081" hidden="1"/>
    <row r="23082" hidden="1"/>
    <row r="23083" hidden="1"/>
    <row r="23084" hidden="1"/>
    <row r="23085" hidden="1"/>
    <row r="23086" hidden="1"/>
    <row r="23087" hidden="1"/>
    <row r="23088" hidden="1"/>
    <row r="23089" hidden="1"/>
    <row r="23090" hidden="1"/>
    <row r="23091" hidden="1"/>
    <row r="23092" hidden="1"/>
    <row r="23093" hidden="1"/>
    <row r="23094" hidden="1"/>
    <row r="23095" hidden="1"/>
    <row r="23096" hidden="1"/>
    <row r="23097" hidden="1"/>
    <row r="23098" hidden="1"/>
    <row r="23099" hidden="1"/>
    <row r="23100" hidden="1"/>
    <row r="23101" hidden="1"/>
    <row r="23102" hidden="1"/>
    <row r="23103" hidden="1"/>
    <row r="23104" hidden="1"/>
    <row r="23105" hidden="1"/>
    <row r="23106" hidden="1"/>
    <row r="23107" hidden="1"/>
    <row r="23108" hidden="1"/>
    <row r="23109" hidden="1"/>
    <row r="23110" hidden="1"/>
    <row r="23111" hidden="1"/>
    <row r="23112" hidden="1"/>
    <row r="23113" hidden="1"/>
    <row r="23114" hidden="1"/>
    <row r="23115" hidden="1"/>
    <row r="23116" hidden="1"/>
    <row r="23117" hidden="1"/>
    <row r="23118" hidden="1"/>
    <row r="23119" hidden="1"/>
    <row r="23120" hidden="1"/>
    <row r="23121" hidden="1"/>
    <row r="23122" hidden="1"/>
    <row r="23123" hidden="1"/>
    <row r="23124" hidden="1"/>
    <row r="23125" hidden="1"/>
    <row r="23126" hidden="1"/>
    <row r="23127" hidden="1"/>
    <row r="23128" hidden="1"/>
    <row r="23129" hidden="1"/>
    <row r="23130" hidden="1"/>
    <row r="23131" hidden="1"/>
    <row r="23132" hidden="1"/>
    <row r="23133" hidden="1"/>
    <row r="23134" hidden="1"/>
    <row r="23135" hidden="1"/>
    <row r="23136" hidden="1"/>
    <row r="23137" hidden="1"/>
    <row r="23138" hidden="1"/>
    <row r="23139" hidden="1"/>
    <row r="23140" hidden="1"/>
    <row r="23141" hidden="1"/>
    <row r="23142" hidden="1"/>
    <row r="23143" hidden="1"/>
    <row r="23144" hidden="1"/>
    <row r="23145" hidden="1"/>
    <row r="23146" hidden="1"/>
    <row r="23147" hidden="1"/>
    <row r="23148" hidden="1"/>
    <row r="23149" hidden="1"/>
    <row r="23150" hidden="1"/>
    <row r="23151" hidden="1"/>
    <row r="23152" hidden="1"/>
    <row r="23153" hidden="1"/>
    <row r="23154" hidden="1"/>
    <row r="23155" hidden="1"/>
    <row r="23156" hidden="1"/>
    <row r="23157" hidden="1"/>
    <row r="23158" hidden="1"/>
    <row r="23159" hidden="1"/>
    <row r="23160" hidden="1"/>
    <row r="23161" hidden="1"/>
    <row r="23162" hidden="1"/>
    <row r="23163" hidden="1"/>
    <row r="23164" hidden="1"/>
    <row r="23165" hidden="1"/>
    <row r="23166" hidden="1"/>
    <row r="23167" hidden="1"/>
    <row r="23168" hidden="1"/>
    <row r="23169" hidden="1"/>
    <row r="23170" hidden="1"/>
    <row r="23171" hidden="1"/>
    <row r="23172" hidden="1"/>
    <row r="23173" hidden="1"/>
    <row r="23174" hidden="1"/>
    <row r="23175" hidden="1"/>
    <row r="23176" hidden="1"/>
    <row r="23177" hidden="1"/>
    <row r="23178" hidden="1"/>
    <row r="23179" hidden="1"/>
    <row r="23180" hidden="1"/>
    <row r="23181" hidden="1"/>
    <row r="23182" hidden="1"/>
    <row r="23183" hidden="1"/>
    <row r="23184" hidden="1"/>
    <row r="23185" hidden="1"/>
    <row r="23186" hidden="1"/>
    <row r="23187" hidden="1"/>
    <row r="23188" hidden="1"/>
    <row r="23189" hidden="1"/>
    <row r="23190" hidden="1"/>
    <row r="23191" hidden="1"/>
    <row r="23192" hidden="1"/>
    <row r="23193" hidden="1"/>
    <row r="23194" hidden="1"/>
    <row r="23195" hidden="1"/>
    <row r="23196" hidden="1"/>
    <row r="23197" hidden="1"/>
    <row r="23198" hidden="1"/>
    <row r="23199" hidden="1"/>
    <row r="23200" hidden="1"/>
    <row r="23201" hidden="1"/>
    <row r="23202" hidden="1"/>
    <row r="23203" hidden="1"/>
    <row r="23204" hidden="1"/>
    <row r="23205" hidden="1"/>
    <row r="23206" hidden="1"/>
    <row r="23207" hidden="1"/>
    <row r="23208" hidden="1"/>
    <row r="23209" hidden="1"/>
    <row r="23210" hidden="1"/>
    <row r="23211" hidden="1"/>
    <row r="23212" hidden="1"/>
    <row r="23213" hidden="1"/>
    <row r="23214" hidden="1"/>
    <row r="23215" hidden="1"/>
    <row r="23216" hidden="1"/>
    <row r="23217" hidden="1"/>
    <row r="23218" hidden="1"/>
    <row r="23219" hidden="1"/>
    <row r="23220" hidden="1"/>
    <row r="23221" hidden="1"/>
    <row r="23222" hidden="1"/>
    <row r="23223" hidden="1"/>
    <row r="23224" hidden="1"/>
    <row r="23225" hidden="1"/>
    <row r="23226" hidden="1"/>
    <row r="23227" hidden="1"/>
    <row r="23228" hidden="1"/>
    <row r="23229" hidden="1"/>
    <row r="23230" hidden="1"/>
    <row r="23231" hidden="1"/>
    <row r="23232" hidden="1"/>
    <row r="23233" hidden="1"/>
    <row r="23234" hidden="1"/>
    <row r="23235" hidden="1"/>
    <row r="23236" hidden="1"/>
    <row r="23237" hidden="1"/>
    <row r="23238" hidden="1"/>
    <row r="23239" hidden="1"/>
    <row r="23240" hidden="1"/>
    <row r="23241" hidden="1"/>
    <row r="23242" hidden="1"/>
    <row r="23243" hidden="1"/>
    <row r="23244" hidden="1"/>
    <row r="23245" hidden="1"/>
    <row r="23246" hidden="1"/>
    <row r="23247" hidden="1"/>
    <row r="23248" hidden="1"/>
    <row r="23249" hidden="1"/>
    <row r="23250" hidden="1"/>
    <row r="23251" hidden="1"/>
    <row r="23252" hidden="1"/>
    <row r="23253" hidden="1"/>
    <row r="23254" hidden="1"/>
    <row r="23255" hidden="1"/>
    <row r="23256" hidden="1"/>
    <row r="23257" hidden="1"/>
    <row r="23258" hidden="1"/>
    <row r="23259" hidden="1"/>
    <row r="23260" hidden="1"/>
    <row r="23261" hidden="1"/>
    <row r="23262" hidden="1"/>
    <row r="23263" hidden="1"/>
    <row r="23264" hidden="1"/>
    <row r="23265" hidden="1"/>
    <row r="23266" hidden="1"/>
    <row r="23267" hidden="1"/>
    <row r="23268" hidden="1"/>
    <row r="23269" hidden="1"/>
    <row r="23270" hidden="1"/>
    <row r="23271" hidden="1"/>
    <row r="23272" hidden="1"/>
    <row r="23273" hidden="1"/>
    <row r="23274" hidden="1"/>
    <row r="23275" hidden="1"/>
    <row r="23276" hidden="1"/>
    <row r="23277" hidden="1"/>
    <row r="23278" hidden="1"/>
    <row r="23279" hidden="1"/>
    <row r="23280" hidden="1"/>
    <row r="23281" hidden="1"/>
    <row r="23282" hidden="1"/>
    <row r="23283" hidden="1"/>
    <row r="23284" hidden="1"/>
    <row r="23285" hidden="1"/>
    <row r="23286" hidden="1"/>
    <row r="23287" hidden="1"/>
    <row r="23288" hidden="1"/>
    <row r="23289" hidden="1"/>
    <row r="23290" hidden="1"/>
    <row r="23291" hidden="1"/>
    <row r="23292" hidden="1"/>
    <row r="23293" hidden="1"/>
    <row r="23294" hidden="1"/>
    <row r="23295" hidden="1"/>
    <row r="23296" hidden="1"/>
    <row r="23297" hidden="1"/>
    <row r="23298" hidden="1"/>
    <row r="23299" hidden="1"/>
    <row r="23300" hidden="1"/>
    <row r="23301" hidden="1"/>
    <row r="23302" hidden="1"/>
    <row r="23303" hidden="1"/>
    <row r="23304" hidden="1"/>
    <row r="23305" hidden="1"/>
    <row r="23306" hidden="1"/>
    <row r="23307" hidden="1"/>
    <row r="23308" hidden="1"/>
    <row r="23309" hidden="1"/>
    <row r="23310" hidden="1"/>
    <row r="23311" hidden="1"/>
    <row r="23312" hidden="1"/>
    <row r="23313" hidden="1"/>
    <row r="23314" hidden="1"/>
    <row r="23315" hidden="1"/>
    <row r="23316" hidden="1"/>
    <row r="23317" hidden="1"/>
    <row r="23318" hidden="1"/>
    <row r="23319" hidden="1"/>
    <row r="23320" hidden="1"/>
    <row r="23321" hidden="1"/>
    <row r="23322" hidden="1"/>
    <row r="23323" hidden="1"/>
    <row r="23324" hidden="1"/>
    <row r="23325" hidden="1"/>
    <row r="23326" hidden="1"/>
    <row r="23327" hidden="1"/>
    <row r="23328" hidden="1"/>
    <row r="23329" hidden="1"/>
    <row r="23330" hidden="1"/>
    <row r="23331" hidden="1"/>
    <row r="23332" hidden="1"/>
    <row r="23333" hidden="1"/>
    <row r="23334" hidden="1"/>
    <row r="23335" hidden="1"/>
    <row r="23336" hidden="1"/>
    <row r="23337" hidden="1"/>
    <row r="23338" hidden="1"/>
    <row r="23339" hidden="1"/>
    <row r="23340" hidden="1"/>
    <row r="23341" hidden="1"/>
    <row r="23342" hidden="1"/>
    <row r="23343" hidden="1"/>
    <row r="23344" hidden="1"/>
    <row r="23345" hidden="1"/>
    <row r="23346" hidden="1"/>
    <row r="23347" hidden="1"/>
    <row r="23348" hidden="1"/>
    <row r="23349" hidden="1"/>
    <row r="23350" hidden="1"/>
    <row r="23351" hidden="1"/>
    <row r="23352" hidden="1"/>
    <row r="23353" hidden="1"/>
    <row r="23354" hidden="1"/>
    <row r="23355" hidden="1"/>
    <row r="23356" hidden="1"/>
    <row r="23357" hidden="1"/>
    <row r="23358" hidden="1"/>
    <row r="23359" hidden="1"/>
    <row r="23360" hidden="1"/>
    <row r="23361" hidden="1"/>
    <row r="23362" hidden="1"/>
    <row r="23363" hidden="1"/>
    <row r="23364" hidden="1"/>
    <row r="23365" hidden="1"/>
    <row r="23366" hidden="1"/>
    <row r="23367" hidden="1"/>
    <row r="23368" hidden="1"/>
    <row r="23369" hidden="1"/>
    <row r="23370" hidden="1"/>
    <row r="23371" hidden="1"/>
    <row r="23372" hidden="1"/>
    <row r="23373" hidden="1"/>
    <row r="23374" hidden="1"/>
    <row r="23375" hidden="1"/>
    <row r="23376" hidden="1"/>
    <row r="23377" hidden="1"/>
    <row r="23378" hidden="1"/>
    <row r="23379" hidden="1"/>
    <row r="23380" hidden="1"/>
    <row r="23381" hidden="1"/>
    <row r="23382" hidden="1"/>
    <row r="23383" hidden="1"/>
    <row r="23384" hidden="1"/>
    <row r="23385" hidden="1"/>
    <row r="23386" hidden="1"/>
    <row r="23387" hidden="1"/>
    <row r="23388" hidden="1"/>
    <row r="23389" hidden="1"/>
    <row r="23390" hidden="1"/>
    <row r="23391" hidden="1"/>
    <row r="23392" hidden="1"/>
    <row r="23393" hidden="1"/>
    <row r="23394" hidden="1"/>
    <row r="23395" hidden="1"/>
    <row r="23396" hidden="1"/>
    <row r="23397" hidden="1"/>
    <row r="23398" hidden="1"/>
    <row r="23399" hidden="1"/>
    <row r="23400" hidden="1"/>
    <row r="23401" hidden="1"/>
    <row r="23402" hidden="1"/>
    <row r="23403" hidden="1"/>
    <row r="23404" hidden="1"/>
    <row r="23405" hidden="1"/>
    <row r="23406" hidden="1"/>
    <row r="23407" hidden="1"/>
    <row r="23408" hidden="1"/>
    <row r="23409" hidden="1"/>
    <row r="23410" hidden="1"/>
    <row r="23411" hidden="1"/>
    <row r="23412" hidden="1"/>
    <row r="23413" hidden="1"/>
    <row r="23414" hidden="1"/>
    <row r="23415" hidden="1"/>
    <row r="23416" hidden="1"/>
    <row r="23417" hidden="1"/>
    <row r="23418" hidden="1"/>
    <row r="23419" hidden="1"/>
    <row r="23420" hidden="1"/>
    <row r="23421" hidden="1"/>
    <row r="23422" hidden="1"/>
    <row r="23423" hidden="1"/>
    <row r="23424" hidden="1"/>
    <row r="23425" hidden="1"/>
    <row r="23426" hidden="1"/>
    <row r="23427" hidden="1"/>
    <row r="23428" hidden="1"/>
    <row r="23429" hidden="1"/>
    <row r="23430" hidden="1"/>
    <row r="23431" hidden="1"/>
    <row r="23432" hidden="1"/>
    <row r="23433" hidden="1"/>
    <row r="23434" hidden="1"/>
    <row r="23435" hidden="1"/>
    <row r="23436" hidden="1"/>
    <row r="23437" hidden="1"/>
    <row r="23438" hidden="1"/>
    <row r="23439" hidden="1"/>
    <row r="23440" hidden="1"/>
    <row r="23441" hidden="1"/>
    <row r="23442" hidden="1"/>
    <row r="23443" hidden="1"/>
    <row r="23444" hidden="1"/>
    <row r="23445" hidden="1"/>
    <row r="23446" hidden="1"/>
    <row r="23447" hidden="1"/>
    <row r="23448" hidden="1"/>
    <row r="23449" hidden="1"/>
    <row r="23450" hidden="1"/>
    <row r="23451" hidden="1"/>
    <row r="23452" hidden="1"/>
    <row r="23453" hidden="1"/>
    <row r="23454" hidden="1"/>
    <row r="23455" hidden="1"/>
    <row r="23456" hidden="1"/>
    <row r="23457" hidden="1"/>
    <row r="23458" hidden="1"/>
    <row r="23459" hidden="1"/>
    <row r="23460" hidden="1"/>
    <row r="23461" hidden="1"/>
    <row r="23462" hidden="1"/>
    <row r="23463" hidden="1"/>
    <row r="23464" hidden="1"/>
    <row r="23465" hidden="1"/>
    <row r="23466" hidden="1"/>
    <row r="23467" hidden="1"/>
    <row r="23468" hidden="1"/>
    <row r="23469" hidden="1"/>
    <row r="23470" hidden="1"/>
    <row r="23471" hidden="1"/>
    <row r="23472" hidden="1"/>
    <row r="23473" hidden="1"/>
    <row r="23474" hidden="1"/>
    <row r="23475" hidden="1"/>
    <row r="23476" hidden="1"/>
    <row r="23477" hidden="1"/>
    <row r="23478" hidden="1"/>
    <row r="23479" hidden="1"/>
    <row r="23480" hidden="1"/>
    <row r="23481" hidden="1"/>
    <row r="23482" hidden="1"/>
    <row r="23483" hidden="1"/>
    <row r="23484" hidden="1"/>
    <row r="23485" hidden="1"/>
    <row r="23486" hidden="1"/>
    <row r="23487" hidden="1"/>
    <row r="23488" hidden="1"/>
    <row r="23489" hidden="1"/>
    <row r="23490" hidden="1"/>
    <row r="23491" hidden="1"/>
    <row r="23492" hidden="1"/>
    <row r="23493" hidden="1"/>
    <row r="23494" hidden="1"/>
    <row r="23495" hidden="1"/>
    <row r="23496" hidden="1"/>
    <row r="23497" hidden="1"/>
    <row r="23498" hidden="1"/>
    <row r="23499" hidden="1"/>
    <row r="23500" hidden="1"/>
    <row r="23501" hidden="1"/>
    <row r="23502" hidden="1"/>
    <row r="23503" hidden="1"/>
    <row r="23504" hidden="1"/>
    <row r="23505" hidden="1"/>
    <row r="23506" hidden="1"/>
    <row r="23507" hidden="1"/>
    <row r="23508" hidden="1"/>
    <row r="23509" hidden="1"/>
    <row r="23510" hidden="1"/>
    <row r="23511" hidden="1"/>
    <row r="23512" hidden="1"/>
    <row r="23513" hidden="1"/>
    <row r="23514" hidden="1"/>
    <row r="23515" hidden="1"/>
    <row r="23516" hidden="1"/>
    <row r="23517" hidden="1"/>
    <row r="23518" hidden="1"/>
    <row r="23519" hidden="1"/>
    <row r="23520" hidden="1"/>
    <row r="23521" hidden="1"/>
    <row r="23522" hidden="1"/>
    <row r="23523" hidden="1"/>
    <row r="23524" hidden="1"/>
    <row r="23525" hidden="1"/>
    <row r="23526" hidden="1"/>
    <row r="23527" hidden="1"/>
    <row r="23528" hidden="1"/>
    <row r="23529" hidden="1"/>
    <row r="23530" hidden="1"/>
    <row r="23531" hidden="1"/>
    <row r="23532" hidden="1"/>
    <row r="23533" hidden="1"/>
    <row r="23534" hidden="1"/>
    <row r="23535" hidden="1"/>
    <row r="23536" hidden="1"/>
    <row r="23537" hidden="1"/>
    <row r="23538" hidden="1"/>
    <row r="23539" hidden="1"/>
    <row r="23540" hidden="1"/>
    <row r="23541" hidden="1"/>
    <row r="23542" hidden="1"/>
    <row r="23543" hidden="1"/>
    <row r="23544" hidden="1"/>
    <row r="23545" hidden="1"/>
    <row r="23546" hidden="1"/>
    <row r="23547" hidden="1"/>
    <row r="23548" hidden="1"/>
    <row r="23549" hidden="1"/>
    <row r="23550" hidden="1"/>
    <row r="23551" hidden="1"/>
    <row r="23552" hidden="1"/>
    <row r="23553" hidden="1"/>
    <row r="23554" hidden="1"/>
    <row r="23555" hidden="1"/>
    <row r="23556" hidden="1"/>
    <row r="23557" hidden="1"/>
    <row r="23558" hidden="1"/>
    <row r="23559" hidden="1"/>
    <row r="23560" hidden="1"/>
    <row r="23561" hidden="1"/>
    <row r="23562" hidden="1"/>
    <row r="23563" hidden="1"/>
    <row r="23564" hidden="1"/>
    <row r="23565" hidden="1"/>
    <row r="23566" hidden="1"/>
    <row r="23567" hidden="1"/>
    <row r="23568" hidden="1"/>
    <row r="23569" hidden="1"/>
    <row r="23570" hidden="1"/>
    <row r="23571" hidden="1"/>
    <row r="23572" hidden="1"/>
    <row r="23573" hidden="1"/>
    <row r="23574" hidden="1"/>
    <row r="23575" hidden="1"/>
    <row r="23576" hidden="1"/>
    <row r="23577" hidden="1"/>
    <row r="23578" hidden="1"/>
    <row r="23579" hidden="1"/>
    <row r="23580" hidden="1"/>
    <row r="23581" hidden="1"/>
    <row r="23582" hidden="1"/>
    <row r="23583" hidden="1"/>
    <row r="23584" hidden="1"/>
    <row r="23585" hidden="1"/>
    <row r="23586" hidden="1"/>
    <row r="23587" hidden="1"/>
    <row r="23588" hidden="1"/>
    <row r="23589" hidden="1"/>
    <row r="23590" hidden="1"/>
    <row r="23591" hidden="1"/>
    <row r="23592" hidden="1"/>
    <row r="23593" hidden="1"/>
    <row r="23594" hidden="1"/>
    <row r="23595" hidden="1"/>
    <row r="23596" hidden="1"/>
    <row r="23597" hidden="1"/>
    <row r="23598" hidden="1"/>
    <row r="23599" hidden="1"/>
    <row r="23600" hidden="1"/>
    <row r="23601" hidden="1"/>
    <row r="23602" hidden="1"/>
    <row r="23603" hidden="1"/>
    <row r="23604" hidden="1"/>
    <row r="23605" hidden="1"/>
    <row r="23606" hidden="1"/>
    <row r="23607" hidden="1"/>
    <row r="23608" hidden="1"/>
    <row r="23609" hidden="1"/>
    <row r="23610" hidden="1"/>
    <row r="23611" hidden="1"/>
    <row r="23612" hidden="1"/>
    <row r="23613" hidden="1"/>
    <row r="23614" hidden="1"/>
    <row r="23615" hidden="1"/>
    <row r="23616" hidden="1"/>
    <row r="23617" hidden="1"/>
    <row r="23618" hidden="1"/>
    <row r="23619" hidden="1"/>
    <row r="23620" hidden="1"/>
    <row r="23621" hidden="1"/>
    <row r="23622" hidden="1"/>
    <row r="23623" hidden="1"/>
    <row r="23624" hidden="1"/>
    <row r="23625" hidden="1"/>
    <row r="23626" hidden="1"/>
    <row r="23627" hidden="1"/>
    <row r="23628" hidden="1"/>
    <row r="23629" hidden="1"/>
    <row r="23630" hidden="1"/>
    <row r="23631" hidden="1"/>
    <row r="23632" hidden="1"/>
    <row r="23633" hidden="1"/>
    <row r="23634" hidden="1"/>
    <row r="23635" hidden="1"/>
    <row r="23636" hidden="1"/>
    <row r="23637" hidden="1"/>
    <row r="23638" hidden="1"/>
    <row r="23639" hidden="1"/>
    <row r="23640" hidden="1"/>
    <row r="23641" hidden="1"/>
    <row r="23642" hidden="1"/>
    <row r="23643" hidden="1"/>
    <row r="23644" hidden="1"/>
    <row r="23645" hidden="1"/>
    <row r="23646" hidden="1"/>
    <row r="23647" hidden="1"/>
    <row r="23648" hidden="1"/>
    <row r="23649" hidden="1"/>
    <row r="23650" hidden="1"/>
    <row r="23651" hidden="1"/>
    <row r="23652" hidden="1"/>
    <row r="23653" hidden="1"/>
    <row r="23654" hidden="1"/>
    <row r="23655" hidden="1"/>
    <row r="23656" hidden="1"/>
    <row r="23657" hidden="1"/>
    <row r="23658" hidden="1"/>
    <row r="23659" hidden="1"/>
    <row r="23660" hidden="1"/>
    <row r="23661" hidden="1"/>
    <row r="23662" hidden="1"/>
    <row r="23663" hidden="1"/>
    <row r="23664" hidden="1"/>
    <row r="23665" hidden="1"/>
    <row r="23666" hidden="1"/>
    <row r="23667" hidden="1"/>
    <row r="23668" hidden="1"/>
    <row r="23669" hidden="1"/>
    <row r="23670" hidden="1"/>
    <row r="23671" hidden="1"/>
    <row r="23672" hidden="1"/>
    <row r="23673" hidden="1"/>
    <row r="23674" hidden="1"/>
    <row r="23675" hidden="1"/>
    <row r="23676" hidden="1"/>
    <row r="23677" hidden="1"/>
    <row r="23678" hidden="1"/>
    <row r="23679" hidden="1"/>
    <row r="23680" hidden="1"/>
    <row r="23681" hidden="1"/>
    <row r="23682" hidden="1"/>
    <row r="23683" hidden="1"/>
    <row r="23684" hidden="1"/>
    <row r="23685" hidden="1"/>
    <row r="23686" hidden="1"/>
    <row r="23687" hidden="1"/>
    <row r="23688" hidden="1"/>
    <row r="23689" hidden="1"/>
    <row r="23690" hidden="1"/>
    <row r="23691" hidden="1"/>
    <row r="23692" hidden="1"/>
    <row r="23693" hidden="1"/>
    <row r="23694" hidden="1"/>
    <row r="23695" hidden="1"/>
    <row r="23696" hidden="1"/>
    <row r="23697" hidden="1"/>
    <row r="23698" hidden="1"/>
    <row r="23699" hidden="1"/>
    <row r="23700" hidden="1"/>
    <row r="23701" hidden="1"/>
    <row r="23702" hidden="1"/>
    <row r="23703" hidden="1"/>
    <row r="23704" hidden="1"/>
    <row r="23705" hidden="1"/>
    <row r="23706" hidden="1"/>
    <row r="23707" hidden="1"/>
    <row r="23708" hidden="1"/>
    <row r="23709" hidden="1"/>
    <row r="23710" hidden="1"/>
    <row r="23711" hidden="1"/>
    <row r="23712" hidden="1"/>
    <row r="23713" hidden="1"/>
    <row r="23714" hidden="1"/>
    <row r="23715" hidden="1"/>
    <row r="23716" hidden="1"/>
    <row r="23717" hidden="1"/>
    <row r="23718" hidden="1"/>
    <row r="23719" hidden="1"/>
    <row r="23720" hidden="1"/>
    <row r="23721" hidden="1"/>
    <row r="23722" hidden="1"/>
    <row r="23723" hidden="1"/>
    <row r="23724" hidden="1"/>
    <row r="23725" hidden="1"/>
    <row r="23726" hidden="1"/>
    <row r="23727" hidden="1"/>
    <row r="23728" hidden="1"/>
    <row r="23729" hidden="1"/>
    <row r="23730" hidden="1"/>
    <row r="23731" hidden="1"/>
    <row r="23732" hidden="1"/>
    <row r="23733" hidden="1"/>
    <row r="23734" hidden="1"/>
    <row r="23735" hidden="1"/>
    <row r="23736" hidden="1"/>
    <row r="23737" hidden="1"/>
    <row r="23738" hidden="1"/>
    <row r="23739" hidden="1"/>
    <row r="23740" hidden="1"/>
    <row r="23741" hidden="1"/>
    <row r="23742" hidden="1"/>
    <row r="23743" hidden="1"/>
    <row r="23744" hidden="1"/>
    <row r="23745" hidden="1"/>
    <row r="23746" hidden="1"/>
    <row r="23747" hidden="1"/>
    <row r="23748" hidden="1"/>
    <row r="23749" hidden="1"/>
    <row r="23750" hidden="1"/>
    <row r="23751" hidden="1"/>
    <row r="23752" hidden="1"/>
    <row r="23753" hidden="1"/>
    <row r="23754" hidden="1"/>
    <row r="23755" hidden="1"/>
    <row r="23756" hidden="1"/>
    <row r="23757" hidden="1"/>
    <row r="23758" hidden="1"/>
    <row r="23759" hidden="1"/>
    <row r="23760" hidden="1"/>
    <row r="23761" hidden="1"/>
    <row r="23762" hidden="1"/>
    <row r="23763" hidden="1"/>
    <row r="23764" hidden="1"/>
    <row r="23765" hidden="1"/>
    <row r="23766" hidden="1"/>
    <row r="23767" hidden="1"/>
    <row r="23768" hidden="1"/>
    <row r="23769" hidden="1"/>
    <row r="23770" hidden="1"/>
    <row r="23771" hidden="1"/>
    <row r="23772" hidden="1"/>
    <row r="23773" hidden="1"/>
    <row r="23774" hidden="1"/>
    <row r="23775" hidden="1"/>
    <row r="23776" hidden="1"/>
    <row r="23777" hidden="1"/>
    <row r="23778" hidden="1"/>
    <row r="23779" hidden="1"/>
    <row r="23780" hidden="1"/>
    <row r="23781" hidden="1"/>
    <row r="23782" hidden="1"/>
    <row r="23783" hidden="1"/>
    <row r="23784" hidden="1"/>
    <row r="23785" hidden="1"/>
    <row r="23786" hidden="1"/>
    <row r="23787" hidden="1"/>
    <row r="23788" hidden="1"/>
    <row r="23789" hidden="1"/>
    <row r="23790" hidden="1"/>
    <row r="23791" hidden="1"/>
    <row r="23792" hidden="1"/>
    <row r="23793" hidden="1"/>
    <row r="23794" hidden="1"/>
    <row r="23795" hidden="1"/>
    <row r="23796" hidden="1"/>
    <row r="23797" hidden="1"/>
    <row r="23798" hidden="1"/>
    <row r="23799" hidden="1"/>
    <row r="23800" hidden="1"/>
    <row r="23801" hidden="1"/>
    <row r="23802" hidden="1"/>
    <row r="23803" hidden="1"/>
    <row r="23804" hidden="1"/>
    <row r="23805" hidden="1"/>
    <row r="23806" hidden="1"/>
    <row r="23807" hidden="1"/>
    <row r="23808" hidden="1"/>
    <row r="23809" hidden="1"/>
    <row r="23810" hidden="1"/>
    <row r="23811" hidden="1"/>
    <row r="23812" hidden="1"/>
    <row r="23813" hidden="1"/>
    <row r="23814" hidden="1"/>
    <row r="23815" hidden="1"/>
    <row r="23816" hidden="1"/>
    <row r="23817" hidden="1"/>
    <row r="23818" hidden="1"/>
    <row r="23819" hidden="1"/>
    <row r="23820" hidden="1"/>
    <row r="23821" hidden="1"/>
    <row r="23822" hidden="1"/>
    <row r="23823" hidden="1"/>
    <row r="23824" hidden="1"/>
    <row r="23825" hidden="1"/>
    <row r="23826" hidden="1"/>
    <row r="23827" hidden="1"/>
    <row r="23828" hidden="1"/>
    <row r="23829" hidden="1"/>
    <row r="23830" hidden="1"/>
    <row r="23831" hidden="1"/>
    <row r="23832" hidden="1"/>
    <row r="23833" hidden="1"/>
    <row r="23834" hidden="1"/>
    <row r="23835" hidden="1"/>
    <row r="23836" hidden="1"/>
    <row r="23837" hidden="1"/>
    <row r="23838" hidden="1"/>
    <row r="23839" hidden="1"/>
    <row r="23840" hidden="1"/>
    <row r="23841" hidden="1"/>
    <row r="23842" hidden="1"/>
    <row r="23843" hidden="1"/>
    <row r="23844" hidden="1"/>
    <row r="23845" hidden="1"/>
    <row r="23846" hidden="1"/>
    <row r="23847" hidden="1"/>
    <row r="23848" hidden="1"/>
    <row r="23849" hidden="1"/>
    <row r="23850" hidden="1"/>
    <row r="23851" hidden="1"/>
    <row r="23852" hidden="1"/>
    <row r="23853" hidden="1"/>
    <row r="23854" hidden="1"/>
    <row r="23855" hidden="1"/>
    <row r="23856" hidden="1"/>
    <row r="23857" hidden="1"/>
    <row r="23858" hidden="1"/>
    <row r="23859" hidden="1"/>
    <row r="23860" hidden="1"/>
    <row r="23861" hidden="1"/>
    <row r="23862" hidden="1"/>
    <row r="23863" hidden="1"/>
    <row r="23864" hidden="1"/>
    <row r="23865" hidden="1"/>
    <row r="23866" hidden="1"/>
    <row r="23867" hidden="1"/>
    <row r="23868" hidden="1"/>
    <row r="23869" hidden="1"/>
    <row r="23870" hidden="1"/>
    <row r="23871" hidden="1"/>
    <row r="23872" hidden="1"/>
    <row r="23873" hidden="1"/>
    <row r="23874" hidden="1"/>
    <row r="23875" hidden="1"/>
    <row r="23876" hidden="1"/>
    <row r="23877" hidden="1"/>
    <row r="23878" hidden="1"/>
    <row r="23879" hidden="1"/>
    <row r="23880" hidden="1"/>
    <row r="23881" hidden="1"/>
    <row r="23882" hidden="1"/>
    <row r="23883" hidden="1"/>
    <row r="23884" hidden="1"/>
    <row r="23885" hidden="1"/>
    <row r="23886" hidden="1"/>
    <row r="23887" hidden="1"/>
    <row r="23888" hidden="1"/>
    <row r="23889" hidden="1"/>
    <row r="23890" hidden="1"/>
    <row r="23891" hidden="1"/>
    <row r="23892" hidden="1"/>
    <row r="23893" hidden="1"/>
    <row r="23894" hidden="1"/>
    <row r="23895" hidden="1"/>
    <row r="23896" hidden="1"/>
    <row r="23897" hidden="1"/>
    <row r="23898" hidden="1"/>
    <row r="23899" hidden="1"/>
    <row r="23900" hidden="1"/>
    <row r="23901" hidden="1"/>
    <row r="23902" hidden="1"/>
    <row r="23903" hidden="1"/>
    <row r="23904" hidden="1"/>
    <row r="23905" hidden="1"/>
    <row r="23906" hidden="1"/>
    <row r="23907" hidden="1"/>
    <row r="23908" hidden="1"/>
    <row r="23909" hidden="1"/>
    <row r="23910" hidden="1"/>
    <row r="23911" hidden="1"/>
    <row r="23912" hidden="1"/>
    <row r="23913" hidden="1"/>
    <row r="23914" hidden="1"/>
    <row r="23915" hidden="1"/>
    <row r="23916" hidden="1"/>
    <row r="23917" hidden="1"/>
    <row r="23918" hidden="1"/>
    <row r="23919" hidden="1"/>
    <row r="23920" hidden="1"/>
    <row r="23921" hidden="1"/>
    <row r="23922" hidden="1"/>
    <row r="23923" hidden="1"/>
    <row r="23924" hidden="1"/>
    <row r="23925" hidden="1"/>
    <row r="23926" hidden="1"/>
    <row r="23927" hidden="1"/>
    <row r="23928" hidden="1"/>
    <row r="23929" hidden="1"/>
    <row r="23930" hidden="1"/>
    <row r="23931" hidden="1"/>
    <row r="23932" hidden="1"/>
    <row r="23933" hidden="1"/>
    <row r="23934" hidden="1"/>
    <row r="23935" hidden="1"/>
    <row r="23936" hidden="1"/>
    <row r="23937" hidden="1"/>
    <row r="23938" hidden="1"/>
    <row r="23939" hidden="1"/>
    <row r="23940" hidden="1"/>
    <row r="23941" hidden="1"/>
    <row r="23942" hidden="1"/>
    <row r="23943" hidden="1"/>
    <row r="23944" hidden="1"/>
    <row r="23945" hidden="1"/>
    <row r="23946" hidden="1"/>
    <row r="23947" hidden="1"/>
    <row r="23948" hidden="1"/>
    <row r="23949" hidden="1"/>
    <row r="23950" hidden="1"/>
    <row r="23951" hidden="1"/>
    <row r="23952" hidden="1"/>
    <row r="23953" hidden="1"/>
    <row r="23954" hidden="1"/>
    <row r="23955" hidden="1"/>
    <row r="23956" hidden="1"/>
    <row r="23957" hidden="1"/>
    <row r="23958" hidden="1"/>
    <row r="23959" hidden="1"/>
    <row r="23960" hidden="1"/>
    <row r="23961" hidden="1"/>
    <row r="23962" hidden="1"/>
    <row r="23963" hidden="1"/>
    <row r="23964" hidden="1"/>
    <row r="23965" hidden="1"/>
    <row r="23966" hidden="1"/>
    <row r="23967" hidden="1"/>
    <row r="23968" hidden="1"/>
    <row r="23969" hidden="1"/>
    <row r="23970" hidden="1"/>
    <row r="23971" hidden="1"/>
    <row r="23972" hidden="1"/>
    <row r="23973" hidden="1"/>
    <row r="23974" hidden="1"/>
    <row r="23975" hidden="1"/>
    <row r="23976" hidden="1"/>
    <row r="23977" hidden="1"/>
    <row r="23978" hidden="1"/>
    <row r="23979" hidden="1"/>
    <row r="23980" hidden="1"/>
    <row r="23981" hidden="1"/>
    <row r="23982" hidden="1"/>
    <row r="23983" hidden="1"/>
    <row r="23984" hidden="1"/>
    <row r="23985" hidden="1"/>
    <row r="23986" hidden="1"/>
    <row r="23987" hidden="1"/>
    <row r="23988" hidden="1"/>
    <row r="23989" hidden="1"/>
    <row r="23990" hidden="1"/>
    <row r="23991" hidden="1"/>
    <row r="23992" hidden="1"/>
    <row r="23993" hidden="1"/>
    <row r="23994" hidden="1"/>
    <row r="23995" hidden="1"/>
    <row r="23996" hidden="1"/>
    <row r="23997" hidden="1"/>
    <row r="23998" hidden="1"/>
    <row r="23999" hidden="1"/>
    <row r="24000" hidden="1"/>
    <row r="24001" hidden="1"/>
    <row r="24002" hidden="1"/>
    <row r="24003" hidden="1"/>
    <row r="24004" hidden="1"/>
    <row r="24005" hidden="1"/>
    <row r="24006" hidden="1"/>
    <row r="24007" hidden="1"/>
    <row r="24008" hidden="1"/>
    <row r="24009" hidden="1"/>
    <row r="24010" hidden="1"/>
    <row r="24011" hidden="1"/>
    <row r="24012" hidden="1"/>
    <row r="24013" hidden="1"/>
    <row r="24014" hidden="1"/>
    <row r="24015" hidden="1"/>
    <row r="24016" hidden="1"/>
    <row r="24017" hidden="1"/>
    <row r="24018" hidden="1"/>
    <row r="24019" hidden="1"/>
    <row r="24020" hidden="1"/>
    <row r="24021" hidden="1"/>
    <row r="24022" hidden="1"/>
    <row r="24023" hidden="1"/>
    <row r="24024" hidden="1"/>
    <row r="24025" hidden="1"/>
    <row r="24026" hidden="1"/>
    <row r="24027" hidden="1"/>
    <row r="24028" hidden="1"/>
    <row r="24029" hidden="1"/>
    <row r="24030" hidden="1"/>
    <row r="24031" hidden="1"/>
    <row r="24032" hidden="1"/>
    <row r="24033" hidden="1"/>
    <row r="24034" hidden="1"/>
    <row r="24035" hidden="1"/>
    <row r="24036" hidden="1"/>
    <row r="24037" hidden="1"/>
    <row r="24038" hidden="1"/>
    <row r="24039" hidden="1"/>
    <row r="24040" hidden="1"/>
    <row r="24041" hidden="1"/>
    <row r="24042" hidden="1"/>
    <row r="24043" hidden="1"/>
    <row r="24044" hidden="1"/>
    <row r="24045" hidden="1"/>
    <row r="24046" hidden="1"/>
    <row r="24047" hidden="1"/>
    <row r="24048" hidden="1"/>
    <row r="24049" hidden="1"/>
    <row r="24050" hidden="1"/>
    <row r="24051" hidden="1"/>
    <row r="24052" hidden="1"/>
    <row r="24053" hidden="1"/>
    <row r="24054" hidden="1"/>
    <row r="24055" hidden="1"/>
    <row r="24056" hidden="1"/>
    <row r="24057" hidden="1"/>
    <row r="24058" hidden="1"/>
    <row r="24059" hidden="1"/>
    <row r="24060" hidden="1"/>
    <row r="24061" hidden="1"/>
    <row r="24062" hidden="1"/>
    <row r="24063" hidden="1"/>
    <row r="24064" hidden="1"/>
    <row r="24065" hidden="1"/>
    <row r="24066" hidden="1"/>
    <row r="24067" hidden="1"/>
    <row r="24068" hidden="1"/>
    <row r="24069" hidden="1"/>
    <row r="24070" hidden="1"/>
    <row r="24071" hidden="1"/>
    <row r="24072" hidden="1"/>
    <row r="24073" hidden="1"/>
    <row r="24074" hidden="1"/>
    <row r="24075" hidden="1"/>
    <row r="24076" hidden="1"/>
    <row r="24077" hidden="1"/>
    <row r="24078" hidden="1"/>
    <row r="24079" hidden="1"/>
    <row r="24080" hidden="1"/>
    <row r="24081" hidden="1"/>
    <row r="24082" hidden="1"/>
    <row r="24083" hidden="1"/>
    <row r="24084" hidden="1"/>
    <row r="24085" hidden="1"/>
    <row r="24086" hidden="1"/>
    <row r="24087" hidden="1"/>
    <row r="24088" hidden="1"/>
    <row r="24089" hidden="1"/>
    <row r="24090" hidden="1"/>
    <row r="24091" hidden="1"/>
    <row r="24092" hidden="1"/>
    <row r="24093" hidden="1"/>
    <row r="24094" hidden="1"/>
    <row r="24095" hidden="1"/>
    <row r="24096" hidden="1"/>
    <row r="24097" hidden="1"/>
    <row r="24098" hidden="1"/>
    <row r="24099" hidden="1"/>
    <row r="24100" hidden="1"/>
    <row r="24101" hidden="1"/>
    <row r="24102" hidden="1"/>
    <row r="24103" hidden="1"/>
    <row r="24104" hidden="1"/>
    <row r="24105" hidden="1"/>
    <row r="24106" hidden="1"/>
    <row r="24107" hidden="1"/>
    <row r="24108" hidden="1"/>
    <row r="24109" hidden="1"/>
    <row r="24110" hidden="1"/>
    <row r="24111" hidden="1"/>
    <row r="24112" hidden="1"/>
    <row r="24113" hidden="1"/>
    <row r="24114" hidden="1"/>
    <row r="24115" hidden="1"/>
    <row r="24116" hidden="1"/>
    <row r="24117" hidden="1"/>
    <row r="24118" hidden="1"/>
    <row r="24119" hidden="1"/>
    <row r="24120" hidden="1"/>
    <row r="24121" hidden="1"/>
    <row r="24122" hidden="1"/>
    <row r="24123" hidden="1"/>
    <row r="24124" hidden="1"/>
    <row r="24125" hidden="1"/>
    <row r="24126" hidden="1"/>
    <row r="24127" hidden="1"/>
    <row r="24128" hidden="1"/>
    <row r="24129" hidden="1"/>
    <row r="24130" hidden="1"/>
    <row r="24131" hidden="1"/>
    <row r="24132" hidden="1"/>
    <row r="24133" hidden="1"/>
    <row r="24134" hidden="1"/>
    <row r="24135" hidden="1"/>
    <row r="24136" hidden="1"/>
    <row r="24137" hidden="1"/>
    <row r="24138" hidden="1"/>
    <row r="24139" hidden="1"/>
    <row r="24140" hidden="1"/>
    <row r="24141" hidden="1"/>
    <row r="24142" hidden="1"/>
    <row r="24143" hidden="1"/>
    <row r="24144" hidden="1"/>
    <row r="24145" hidden="1"/>
    <row r="24146" hidden="1"/>
    <row r="24147" hidden="1"/>
    <row r="24148" hidden="1"/>
    <row r="24149" hidden="1"/>
    <row r="24150" hidden="1"/>
    <row r="24151" hidden="1"/>
    <row r="24152" hidden="1"/>
    <row r="24153" hidden="1"/>
    <row r="24154" hidden="1"/>
    <row r="24155" hidden="1"/>
    <row r="24156" hidden="1"/>
    <row r="24157" hidden="1"/>
    <row r="24158" hidden="1"/>
    <row r="24159" hidden="1"/>
    <row r="24160" hidden="1"/>
    <row r="24161" hidden="1"/>
    <row r="24162" hidden="1"/>
    <row r="24163" hidden="1"/>
    <row r="24164" hidden="1"/>
    <row r="24165" hidden="1"/>
    <row r="24166" hidden="1"/>
    <row r="24167" hidden="1"/>
    <row r="24168" hidden="1"/>
    <row r="24169" hidden="1"/>
    <row r="24170" hidden="1"/>
    <row r="24171" hidden="1"/>
    <row r="24172" hidden="1"/>
    <row r="24173" hidden="1"/>
    <row r="24174" hidden="1"/>
    <row r="24175" hidden="1"/>
    <row r="24176" hidden="1"/>
    <row r="24177" hidden="1"/>
    <row r="24178" hidden="1"/>
    <row r="24179" hidden="1"/>
    <row r="24180" hidden="1"/>
    <row r="24181" hidden="1"/>
    <row r="24182" hidden="1"/>
    <row r="24183" hidden="1"/>
    <row r="24184" hidden="1"/>
    <row r="24185" hidden="1"/>
    <row r="24186" hidden="1"/>
    <row r="24187" hidden="1"/>
    <row r="24188" hidden="1"/>
    <row r="24189" hidden="1"/>
    <row r="24190" hidden="1"/>
    <row r="24191" hidden="1"/>
    <row r="24192" hidden="1"/>
    <row r="24193" hidden="1"/>
    <row r="24194" hidden="1"/>
    <row r="24195" hidden="1"/>
    <row r="24196" hidden="1"/>
    <row r="24197" hidden="1"/>
    <row r="24198" hidden="1"/>
    <row r="24199" hidden="1"/>
    <row r="24200" hidden="1"/>
    <row r="24201" hidden="1"/>
    <row r="24202" hidden="1"/>
    <row r="24203" hidden="1"/>
    <row r="24204" hidden="1"/>
    <row r="24205" hidden="1"/>
    <row r="24206" hidden="1"/>
    <row r="24207" hidden="1"/>
    <row r="24208" hidden="1"/>
    <row r="24209" hidden="1"/>
    <row r="24210" hidden="1"/>
    <row r="24211" hidden="1"/>
    <row r="24212" hidden="1"/>
    <row r="24213" hidden="1"/>
    <row r="24214" hidden="1"/>
    <row r="24215" hidden="1"/>
    <row r="24216" hidden="1"/>
    <row r="24217" hidden="1"/>
    <row r="24218" hidden="1"/>
    <row r="24219" hidden="1"/>
    <row r="24220" hidden="1"/>
    <row r="24221" hidden="1"/>
    <row r="24222" hidden="1"/>
    <row r="24223" hidden="1"/>
    <row r="24224" hidden="1"/>
    <row r="24225" hidden="1"/>
    <row r="24226" hidden="1"/>
    <row r="24227" hidden="1"/>
    <row r="24228" hidden="1"/>
    <row r="24229" hidden="1"/>
    <row r="24230" hidden="1"/>
    <row r="24231" hidden="1"/>
    <row r="24232" hidden="1"/>
    <row r="24233" hidden="1"/>
    <row r="24234" hidden="1"/>
    <row r="24235" hidden="1"/>
    <row r="24236" hidden="1"/>
    <row r="24237" hidden="1"/>
    <row r="24238" hidden="1"/>
    <row r="24239" hidden="1"/>
    <row r="24240" hidden="1"/>
    <row r="24241" hidden="1"/>
    <row r="24242" hidden="1"/>
    <row r="24243" hidden="1"/>
    <row r="24244" hidden="1"/>
    <row r="24245" hidden="1"/>
    <row r="24246" hidden="1"/>
    <row r="24247" hidden="1"/>
    <row r="24248" hidden="1"/>
    <row r="24249" hidden="1"/>
    <row r="24250" hidden="1"/>
    <row r="24251" hidden="1"/>
    <row r="24252" hidden="1"/>
    <row r="24253" hidden="1"/>
    <row r="24254" hidden="1"/>
    <row r="24255" hidden="1"/>
    <row r="24256" hidden="1"/>
    <row r="24257" hidden="1"/>
    <row r="24258" hidden="1"/>
    <row r="24259" hidden="1"/>
    <row r="24260" hidden="1"/>
    <row r="24261" hidden="1"/>
    <row r="24262" hidden="1"/>
    <row r="24263" hidden="1"/>
    <row r="24264" hidden="1"/>
    <row r="24265" hidden="1"/>
    <row r="24266" hidden="1"/>
    <row r="24267" hidden="1"/>
    <row r="24268" hidden="1"/>
    <row r="24269" hidden="1"/>
    <row r="24270" hidden="1"/>
    <row r="24271" hidden="1"/>
    <row r="24272" hidden="1"/>
    <row r="24273" hidden="1"/>
    <row r="24274" hidden="1"/>
    <row r="24275" hidden="1"/>
    <row r="24276" hidden="1"/>
    <row r="24277" hidden="1"/>
    <row r="24278" hidden="1"/>
    <row r="24279" hidden="1"/>
    <row r="24280" hidden="1"/>
    <row r="24281" hidden="1"/>
    <row r="24282" hidden="1"/>
    <row r="24283" hidden="1"/>
    <row r="24284" hidden="1"/>
    <row r="24285" hidden="1"/>
    <row r="24286" hidden="1"/>
    <row r="24287" hidden="1"/>
    <row r="24288" hidden="1"/>
    <row r="24289" hidden="1"/>
    <row r="24290" hidden="1"/>
    <row r="24291" hidden="1"/>
    <row r="24292" hidden="1"/>
    <row r="24293" hidden="1"/>
    <row r="24294" hidden="1"/>
    <row r="24295" hidden="1"/>
    <row r="24296" hidden="1"/>
    <row r="24297" hidden="1"/>
    <row r="24298" hidden="1"/>
    <row r="24299" hidden="1"/>
    <row r="24300" hidden="1"/>
    <row r="24301" hidden="1"/>
    <row r="24302" hidden="1"/>
    <row r="24303" hidden="1"/>
    <row r="24304" hidden="1"/>
    <row r="24305" hidden="1"/>
    <row r="24306" hidden="1"/>
    <row r="24307" hidden="1"/>
    <row r="24308" hidden="1"/>
    <row r="24309" hidden="1"/>
    <row r="24310" hidden="1"/>
    <row r="24311" hidden="1"/>
    <row r="24312" hidden="1"/>
    <row r="24313" hidden="1"/>
    <row r="24314" hidden="1"/>
    <row r="24315" hidden="1"/>
    <row r="24316" hidden="1"/>
    <row r="24317" hidden="1"/>
    <row r="24318" hidden="1"/>
    <row r="24319" hidden="1"/>
    <row r="24320" hidden="1"/>
    <row r="24321" hidden="1"/>
    <row r="24322" hidden="1"/>
    <row r="24323" hidden="1"/>
    <row r="24324" hidden="1"/>
    <row r="24325" hidden="1"/>
    <row r="24326" hidden="1"/>
    <row r="24327" hidden="1"/>
    <row r="24328" hidden="1"/>
    <row r="24329" hidden="1"/>
    <row r="24330" hidden="1"/>
    <row r="24331" hidden="1"/>
    <row r="24332" hidden="1"/>
    <row r="24333" hidden="1"/>
    <row r="24334" hidden="1"/>
    <row r="24335" hidden="1"/>
    <row r="24336" hidden="1"/>
    <row r="24337" hidden="1"/>
    <row r="24338" hidden="1"/>
    <row r="24339" hidden="1"/>
    <row r="24340" hidden="1"/>
    <row r="24341" hidden="1"/>
    <row r="24342" hidden="1"/>
    <row r="24343" hidden="1"/>
    <row r="24344" hidden="1"/>
    <row r="24345" hidden="1"/>
    <row r="24346" hidden="1"/>
    <row r="24347" hidden="1"/>
    <row r="24348" hidden="1"/>
    <row r="24349" hidden="1"/>
    <row r="24350" hidden="1"/>
    <row r="24351" hidden="1"/>
    <row r="24352" hidden="1"/>
    <row r="24353" hidden="1"/>
    <row r="24354" hidden="1"/>
    <row r="24355" hidden="1"/>
    <row r="24356" hidden="1"/>
    <row r="24357" hidden="1"/>
    <row r="24358" hidden="1"/>
    <row r="24359" hidden="1"/>
    <row r="24360" hidden="1"/>
    <row r="24361" hidden="1"/>
    <row r="24362" hidden="1"/>
    <row r="24363" hidden="1"/>
    <row r="24364" hidden="1"/>
    <row r="24365" hidden="1"/>
    <row r="24366" hidden="1"/>
    <row r="24367" hidden="1"/>
    <row r="24368" hidden="1"/>
    <row r="24369" hidden="1"/>
    <row r="24370" hidden="1"/>
    <row r="24371" hidden="1"/>
    <row r="24372" hidden="1"/>
    <row r="24373" hidden="1"/>
    <row r="24374" hidden="1"/>
    <row r="24375" hidden="1"/>
    <row r="24376" hidden="1"/>
    <row r="24377" hidden="1"/>
    <row r="24378" hidden="1"/>
    <row r="24379" hidden="1"/>
    <row r="24380" hidden="1"/>
    <row r="24381" hidden="1"/>
    <row r="24382" hidden="1"/>
    <row r="24383" hidden="1"/>
    <row r="24384" hidden="1"/>
    <row r="24385" hidden="1"/>
    <row r="24386" hidden="1"/>
    <row r="24387" hidden="1"/>
    <row r="24388" hidden="1"/>
    <row r="24389" hidden="1"/>
    <row r="24390" hidden="1"/>
    <row r="24391" hidden="1"/>
    <row r="24392" hidden="1"/>
    <row r="24393" hidden="1"/>
    <row r="24394" hidden="1"/>
    <row r="24395" hidden="1"/>
    <row r="24396" hidden="1"/>
    <row r="24397" hidden="1"/>
    <row r="24398" hidden="1"/>
    <row r="24399" hidden="1"/>
    <row r="24400" hidden="1"/>
    <row r="24401" hidden="1"/>
    <row r="24402" hidden="1"/>
    <row r="24403" hidden="1"/>
    <row r="24404" hidden="1"/>
    <row r="24405" hidden="1"/>
    <row r="24406" hidden="1"/>
    <row r="24407" hidden="1"/>
    <row r="24408" hidden="1"/>
    <row r="24409" hidden="1"/>
    <row r="24410" hidden="1"/>
    <row r="24411" hidden="1"/>
    <row r="24412" hidden="1"/>
    <row r="24413" hidden="1"/>
    <row r="24414" hidden="1"/>
    <row r="24415" hidden="1"/>
    <row r="24416" hidden="1"/>
    <row r="24417" hidden="1"/>
    <row r="24418" hidden="1"/>
    <row r="24419" hidden="1"/>
    <row r="24420" hidden="1"/>
    <row r="24421" hidden="1"/>
    <row r="24422" hidden="1"/>
    <row r="24423" hidden="1"/>
    <row r="24424" hidden="1"/>
    <row r="24425" hidden="1"/>
    <row r="24426" hidden="1"/>
    <row r="24427" hidden="1"/>
    <row r="24428" hidden="1"/>
    <row r="24429" hidden="1"/>
    <row r="24430" hidden="1"/>
    <row r="24431" hidden="1"/>
    <row r="24432" hidden="1"/>
    <row r="24433" hidden="1"/>
    <row r="24434" hidden="1"/>
    <row r="24435" hidden="1"/>
    <row r="24436" hidden="1"/>
    <row r="24437" hidden="1"/>
    <row r="24438" hidden="1"/>
    <row r="24439" hidden="1"/>
    <row r="24440" hidden="1"/>
    <row r="24441" hidden="1"/>
    <row r="24442" hidden="1"/>
    <row r="24443" hidden="1"/>
    <row r="24444" hidden="1"/>
    <row r="24445" hidden="1"/>
    <row r="24446" hidden="1"/>
    <row r="24447" hidden="1"/>
    <row r="24448" hidden="1"/>
    <row r="24449" hidden="1"/>
    <row r="24450" hidden="1"/>
    <row r="24451" hidden="1"/>
    <row r="24452" hidden="1"/>
    <row r="24453" hidden="1"/>
    <row r="24454" hidden="1"/>
    <row r="24455" hidden="1"/>
    <row r="24456" hidden="1"/>
    <row r="24457" hidden="1"/>
    <row r="24458" hidden="1"/>
    <row r="24459" hidden="1"/>
    <row r="24460" hidden="1"/>
    <row r="24461" hidden="1"/>
    <row r="24462" hidden="1"/>
    <row r="24463" hidden="1"/>
    <row r="24464" hidden="1"/>
    <row r="24465" hidden="1"/>
    <row r="24466" hidden="1"/>
    <row r="24467" hidden="1"/>
    <row r="24468" hidden="1"/>
    <row r="24469" hidden="1"/>
    <row r="24470" hidden="1"/>
    <row r="24471" hidden="1"/>
    <row r="24472" hidden="1"/>
    <row r="24473" hidden="1"/>
    <row r="24474" hidden="1"/>
    <row r="24475" hidden="1"/>
    <row r="24476" hidden="1"/>
    <row r="24477" hidden="1"/>
    <row r="24478" hidden="1"/>
    <row r="24479" hidden="1"/>
    <row r="24480" hidden="1"/>
    <row r="24481" hidden="1"/>
    <row r="24482" hidden="1"/>
    <row r="24483" hidden="1"/>
    <row r="24484" hidden="1"/>
    <row r="24485" hidden="1"/>
    <row r="24486" hidden="1"/>
    <row r="24487" hidden="1"/>
    <row r="24488" hidden="1"/>
    <row r="24489" hidden="1"/>
    <row r="24490" hidden="1"/>
    <row r="24491" hidden="1"/>
    <row r="24492" hidden="1"/>
    <row r="24493" hidden="1"/>
    <row r="24494" hidden="1"/>
    <row r="24495" hidden="1"/>
    <row r="24496" hidden="1"/>
    <row r="24497" hidden="1"/>
    <row r="24498" hidden="1"/>
    <row r="24499" hidden="1"/>
    <row r="24500" hidden="1"/>
    <row r="24501" hidden="1"/>
    <row r="24502" hidden="1"/>
    <row r="24503" hidden="1"/>
    <row r="24504" hidden="1"/>
    <row r="24505" hidden="1"/>
    <row r="24506" hidden="1"/>
    <row r="24507" hidden="1"/>
    <row r="24508" hidden="1"/>
    <row r="24509" hidden="1"/>
    <row r="24510" hidden="1"/>
    <row r="24511" hidden="1"/>
    <row r="24512" hidden="1"/>
    <row r="24513" hidden="1"/>
    <row r="24514" hidden="1"/>
    <row r="24515" hidden="1"/>
    <row r="24516" hidden="1"/>
    <row r="24517" hidden="1"/>
    <row r="24518" hidden="1"/>
    <row r="24519" hidden="1"/>
    <row r="24520" hidden="1"/>
    <row r="24521" hidden="1"/>
    <row r="24522" hidden="1"/>
    <row r="24523" hidden="1"/>
    <row r="24524" hidden="1"/>
    <row r="24525" hidden="1"/>
    <row r="24526" hidden="1"/>
    <row r="24527" hidden="1"/>
    <row r="24528" hidden="1"/>
    <row r="24529" hidden="1"/>
    <row r="24530" hidden="1"/>
    <row r="24531" hidden="1"/>
    <row r="24532" hidden="1"/>
    <row r="24533" hidden="1"/>
    <row r="24534" hidden="1"/>
    <row r="24535" hidden="1"/>
    <row r="24536" hidden="1"/>
    <row r="24537" hidden="1"/>
    <row r="24538" hidden="1"/>
    <row r="24539" hidden="1"/>
    <row r="24540" hidden="1"/>
    <row r="24541" hidden="1"/>
    <row r="24542" hidden="1"/>
    <row r="24543" hidden="1"/>
    <row r="24544" hidden="1"/>
    <row r="24545" hidden="1"/>
    <row r="24546" hidden="1"/>
    <row r="24547" hidden="1"/>
    <row r="24548" hidden="1"/>
    <row r="24549" hidden="1"/>
    <row r="24550" hidden="1"/>
    <row r="24551" hidden="1"/>
    <row r="24552" hidden="1"/>
    <row r="24553" hidden="1"/>
    <row r="24554" hidden="1"/>
    <row r="24555" hidden="1"/>
    <row r="24556" hidden="1"/>
    <row r="24557" hidden="1"/>
    <row r="24558" hidden="1"/>
    <row r="24559" hidden="1"/>
    <row r="24560" hidden="1"/>
    <row r="24561" hidden="1"/>
    <row r="24562" hidden="1"/>
    <row r="24563" hidden="1"/>
    <row r="24564" hidden="1"/>
    <row r="24565" hidden="1"/>
    <row r="24566" hidden="1"/>
    <row r="24567" hidden="1"/>
    <row r="24568" hidden="1"/>
    <row r="24569" hidden="1"/>
    <row r="24570" hidden="1"/>
    <row r="24571" hidden="1"/>
    <row r="24572" hidden="1"/>
    <row r="24573" hidden="1"/>
    <row r="24574" hidden="1"/>
    <row r="24575" hidden="1"/>
    <row r="24576" hidden="1"/>
    <row r="24577" hidden="1"/>
    <row r="24578" hidden="1"/>
    <row r="24579" hidden="1"/>
    <row r="24580" hidden="1"/>
    <row r="24581" hidden="1"/>
    <row r="24582" hidden="1"/>
    <row r="24583" hidden="1"/>
    <row r="24584" hidden="1"/>
    <row r="24585" hidden="1"/>
    <row r="24586" hidden="1"/>
    <row r="24587" hidden="1"/>
    <row r="24588" hidden="1"/>
    <row r="24589" hidden="1"/>
    <row r="24590" hidden="1"/>
    <row r="24591" hidden="1"/>
    <row r="24592" hidden="1"/>
    <row r="24593" hidden="1"/>
    <row r="24594" hidden="1"/>
    <row r="24595" hidden="1"/>
    <row r="24596" hidden="1"/>
    <row r="24597" hidden="1"/>
    <row r="24598" hidden="1"/>
    <row r="24599" hidden="1"/>
    <row r="24600" hidden="1"/>
    <row r="24601" hidden="1"/>
    <row r="24602" hidden="1"/>
    <row r="24603" hidden="1"/>
    <row r="24604" hidden="1"/>
    <row r="24605" hidden="1"/>
    <row r="24606" hidden="1"/>
    <row r="24607" hidden="1"/>
    <row r="24608" hidden="1"/>
    <row r="24609" hidden="1"/>
    <row r="24610" hidden="1"/>
    <row r="24611" hidden="1"/>
    <row r="24612" hidden="1"/>
    <row r="24613" hidden="1"/>
    <row r="24614" hidden="1"/>
    <row r="24615" hidden="1"/>
    <row r="24616" hidden="1"/>
    <row r="24617" hidden="1"/>
    <row r="24618" hidden="1"/>
    <row r="24619" hidden="1"/>
    <row r="24620" hidden="1"/>
    <row r="24621" hidden="1"/>
    <row r="24622" hidden="1"/>
    <row r="24623" hidden="1"/>
    <row r="24624" hidden="1"/>
    <row r="24625" hidden="1"/>
    <row r="24626" hidden="1"/>
    <row r="24627" hidden="1"/>
    <row r="24628" hidden="1"/>
    <row r="24629" hidden="1"/>
    <row r="24630" hidden="1"/>
    <row r="24631" hidden="1"/>
    <row r="24632" hidden="1"/>
    <row r="24633" hidden="1"/>
    <row r="24634" hidden="1"/>
    <row r="24635" hidden="1"/>
    <row r="24636" hidden="1"/>
    <row r="24637" hidden="1"/>
    <row r="24638" hidden="1"/>
    <row r="24639" hidden="1"/>
    <row r="24640" hidden="1"/>
    <row r="24641" hidden="1"/>
    <row r="24642" hidden="1"/>
    <row r="24643" hidden="1"/>
    <row r="24644" hidden="1"/>
    <row r="24645" hidden="1"/>
    <row r="24646" hidden="1"/>
    <row r="24647" hidden="1"/>
    <row r="24648" hidden="1"/>
    <row r="24649" hidden="1"/>
    <row r="24650" hidden="1"/>
    <row r="24651" hidden="1"/>
    <row r="24652" hidden="1"/>
    <row r="24653" hidden="1"/>
    <row r="24654" hidden="1"/>
    <row r="24655" hidden="1"/>
    <row r="24656" hidden="1"/>
    <row r="24657" hidden="1"/>
    <row r="24658" hidden="1"/>
    <row r="24659" hidden="1"/>
    <row r="24660" hidden="1"/>
    <row r="24661" hidden="1"/>
    <row r="24662" hidden="1"/>
    <row r="24663" hidden="1"/>
    <row r="24664" hidden="1"/>
    <row r="24665" hidden="1"/>
    <row r="24666" hidden="1"/>
    <row r="24667" hidden="1"/>
    <row r="24668" hidden="1"/>
    <row r="24669" hidden="1"/>
    <row r="24670" hidden="1"/>
    <row r="24671" hidden="1"/>
    <row r="24672" hidden="1"/>
    <row r="24673" hidden="1"/>
    <row r="24674" hidden="1"/>
    <row r="24675" hidden="1"/>
    <row r="24676" hidden="1"/>
    <row r="24677" hidden="1"/>
    <row r="24678" hidden="1"/>
    <row r="24679" hidden="1"/>
    <row r="24680" hidden="1"/>
    <row r="24681" hidden="1"/>
    <row r="24682" hidden="1"/>
    <row r="24683" hidden="1"/>
    <row r="24684" hidden="1"/>
    <row r="24685" hidden="1"/>
    <row r="24686" hidden="1"/>
    <row r="24687" hidden="1"/>
    <row r="24688" hidden="1"/>
    <row r="24689" hidden="1"/>
    <row r="24690" hidden="1"/>
    <row r="24691" hidden="1"/>
    <row r="24692" hidden="1"/>
    <row r="24693" hidden="1"/>
    <row r="24694" hidden="1"/>
    <row r="24695" hidden="1"/>
    <row r="24696" hidden="1"/>
    <row r="24697" hidden="1"/>
    <row r="24698" hidden="1"/>
    <row r="24699" hidden="1"/>
    <row r="24700" hidden="1"/>
    <row r="24701" hidden="1"/>
    <row r="24702" hidden="1"/>
    <row r="24703" hidden="1"/>
    <row r="24704" hidden="1"/>
    <row r="24705" hidden="1"/>
    <row r="24706" hidden="1"/>
    <row r="24707" hidden="1"/>
    <row r="24708" hidden="1"/>
    <row r="24709" hidden="1"/>
    <row r="24710" hidden="1"/>
    <row r="24711" hidden="1"/>
    <row r="24712" hidden="1"/>
    <row r="24713" hidden="1"/>
    <row r="24714" hidden="1"/>
    <row r="24715" hidden="1"/>
    <row r="24716" hidden="1"/>
    <row r="24717" hidden="1"/>
    <row r="24718" hidden="1"/>
    <row r="24719" hidden="1"/>
    <row r="24720" hidden="1"/>
    <row r="24721" hidden="1"/>
    <row r="24722" hidden="1"/>
    <row r="24723" hidden="1"/>
    <row r="24724" hidden="1"/>
    <row r="24725" hidden="1"/>
    <row r="24726" hidden="1"/>
    <row r="24727" hidden="1"/>
    <row r="24728" hidden="1"/>
    <row r="24729" hidden="1"/>
    <row r="24730" hidden="1"/>
    <row r="24731" hidden="1"/>
    <row r="24732" hidden="1"/>
    <row r="24733" hidden="1"/>
    <row r="24734" hidden="1"/>
    <row r="24735" hidden="1"/>
    <row r="24736" hidden="1"/>
    <row r="24737" hidden="1"/>
    <row r="24738" hidden="1"/>
    <row r="24739" hidden="1"/>
    <row r="24740" hidden="1"/>
    <row r="24741" hidden="1"/>
    <row r="24742" hidden="1"/>
    <row r="24743" hidden="1"/>
    <row r="24744" hidden="1"/>
    <row r="24745" hidden="1"/>
    <row r="24746" hidden="1"/>
    <row r="24747" hidden="1"/>
    <row r="24748" hidden="1"/>
    <row r="24749" hidden="1"/>
    <row r="24750" hidden="1"/>
    <row r="24751" hidden="1"/>
    <row r="24752" hidden="1"/>
    <row r="24753" hidden="1"/>
    <row r="24754" hidden="1"/>
    <row r="24755" hidden="1"/>
    <row r="24756" hidden="1"/>
    <row r="24757" hidden="1"/>
    <row r="24758" hidden="1"/>
    <row r="24759" hidden="1"/>
    <row r="24760" hidden="1"/>
    <row r="24761" hidden="1"/>
    <row r="24762" hidden="1"/>
    <row r="24763" hidden="1"/>
    <row r="24764" hidden="1"/>
    <row r="24765" hidden="1"/>
    <row r="24766" hidden="1"/>
    <row r="24767" hidden="1"/>
    <row r="24768" hidden="1"/>
    <row r="24769" hidden="1"/>
    <row r="24770" hidden="1"/>
    <row r="24771" hidden="1"/>
    <row r="24772" hidden="1"/>
    <row r="24773" hidden="1"/>
    <row r="24774" hidden="1"/>
    <row r="24775" hidden="1"/>
    <row r="24776" hidden="1"/>
    <row r="24777" hidden="1"/>
    <row r="24778" hidden="1"/>
    <row r="24779" hidden="1"/>
    <row r="24780" hidden="1"/>
    <row r="24781" hidden="1"/>
    <row r="24782" hidden="1"/>
    <row r="24783" hidden="1"/>
    <row r="24784" hidden="1"/>
    <row r="24785" hidden="1"/>
    <row r="24786" hidden="1"/>
    <row r="24787" hidden="1"/>
    <row r="24788" hidden="1"/>
    <row r="24789" hidden="1"/>
    <row r="24790" hidden="1"/>
    <row r="24791" hidden="1"/>
    <row r="24792" hidden="1"/>
    <row r="24793" hidden="1"/>
    <row r="24794" hidden="1"/>
    <row r="24795" hidden="1"/>
    <row r="24796" hidden="1"/>
    <row r="24797" hidden="1"/>
    <row r="24798" hidden="1"/>
    <row r="24799" hidden="1"/>
    <row r="24800" hidden="1"/>
    <row r="24801" hidden="1"/>
    <row r="24802" hidden="1"/>
    <row r="24803" hidden="1"/>
    <row r="24804" hidden="1"/>
    <row r="24805" hidden="1"/>
    <row r="24806" hidden="1"/>
    <row r="24807" hidden="1"/>
    <row r="24808" hidden="1"/>
    <row r="24809" hidden="1"/>
    <row r="24810" hidden="1"/>
    <row r="24811" hidden="1"/>
    <row r="24812" hidden="1"/>
    <row r="24813" hidden="1"/>
    <row r="24814" hidden="1"/>
    <row r="24815" hidden="1"/>
    <row r="24816" hidden="1"/>
    <row r="24817" hidden="1"/>
    <row r="24818" hidden="1"/>
    <row r="24819" hidden="1"/>
    <row r="24820" hidden="1"/>
    <row r="24821" hidden="1"/>
    <row r="24822" hidden="1"/>
    <row r="24823" hidden="1"/>
    <row r="24824" hidden="1"/>
    <row r="24825" hidden="1"/>
    <row r="24826" hidden="1"/>
    <row r="24827" hidden="1"/>
    <row r="24828" hidden="1"/>
    <row r="24829" hidden="1"/>
    <row r="24830" hidden="1"/>
    <row r="24831" hidden="1"/>
    <row r="24832" hidden="1"/>
    <row r="24833" hidden="1"/>
    <row r="24834" hidden="1"/>
    <row r="24835" hidden="1"/>
    <row r="24836" hidden="1"/>
    <row r="24837" hidden="1"/>
    <row r="24838" hidden="1"/>
    <row r="24839" hidden="1"/>
    <row r="24840" hidden="1"/>
    <row r="24841" hidden="1"/>
    <row r="24842" hidden="1"/>
    <row r="24843" hidden="1"/>
    <row r="24844" hidden="1"/>
    <row r="24845" hidden="1"/>
    <row r="24846" hidden="1"/>
    <row r="24847" hidden="1"/>
    <row r="24848" hidden="1"/>
    <row r="24849" hidden="1"/>
    <row r="24850" hidden="1"/>
    <row r="24851" hidden="1"/>
    <row r="24852" hidden="1"/>
    <row r="24853" hidden="1"/>
    <row r="24854" hidden="1"/>
    <row r="24855" hidden="1"/>
    <row r="24856" hidden="1"/>
    <row r="24857" hidden="1"/>
    <row r="24858" hidden="1"/>
    <row r="24859" hidden="1"/>
    <row r="24860" hidden="1"/>
    <row r="24861" hidden="1"/>
    <row r="24862" hidden="1"/>
    <row r="24863" hidden="1"/>
    <row r="24864" hidden="1"/>
    <row r="24865" hidden="1"/>
    <row r="24866" hidden="1"/>
    <row r="24867" hidden="1"/>
    <row r="24868" hidden="1"/>
    <row r="24869" hidden="1"/>
    <row r="24870" hidden="1"/>
    <row r="24871" hidden="1"/>
    <row r="24872" hidden="1"/>
    <row r="24873" hidden="1"/>
    <row r="24874" hidden="1"/>
    <row r="24875" hidden="1"/>
    <row r="24876" hidden="1"/>
    <row r="24877" hidden="1"/>
    <row r="24878" hidden="1"/>
    <row r="24879" hidden="1"/>
    <row r="24880" hidden="1"/>
    <row r="24881" hidden="1"/>
    <row r="24882" hidden="1"/>
    <row r="24883" hidden="1"/>
    <row r="24884" hidden="1"/>
    <row r="24885" hidden="1"/>
    <row r="24886" hidden="1"/>
    <row r="24887" hidden="1"/>
    <row r="24888" hidden="1"/>
    <row r="24889" hidden="1"/>
    <row r="24890" hidden="1"/>
    <row r="24891" hidden="1"/>
    <row r="24892" hidden="1"/>
    <row r="24893" hidden="1"/>
    <row r="24894" hidden="1"/>
    <row r="24895" hidden="1"/>
    <row r="24896" hidden="1"/>
    <row r="24897" hidden="1"/>
    <row r="24898" hidden="1"/>
    <row r="24899" hidden="1"/>
    <row r="24900" hidden="1"/>
    <row r="24901" hidden="1"/>
    <row r="24902" hidden="1"/>
    <row r="24903" hidden="1"/>
    <row r="24904" hidden="1"/>
    <row r="24905" hidden="1"/>
    <row r="24906" hidden="1"/>
    <row r="24907" hidden="1"/>
    <row r="24908" hidden="1"/>
    <row r="24909" hidden="1"/>
    <row r="24910" hidden="1"/>
    <row r="24911" hidden="1"/>
    <row r="24912" hidden="1"/>
    <row r="24913" hidden="1"/>
    <row r="24914" hidden="1"/>
    <row r="24915" hidden="1"/>
    <row r="24916" hidden="1"/>
    <row r="24917" hidden="1"/>
    <row r="24918" hidden="1"/>
    <row r="24919" hidden="1"/>
    <row r="24920" hidden="1"/>
    <row r="24921" hidden="1"/>
    <row r="24922" hidden="1"/>
    <row r="24923" hidden="1"/>
    <row r="24924" hidden="1"/>
    <row r="24925" hidden="1"/>
    <row r="24926" hidden="1"/>
    <row r="24927" hidden="1"/>
    <row r="24928" hidden="1"/>
    <row r="24929" hidden="1"/>
    <row r="24930" hidden="1"/>
    <row r="24931" hidden="1"/>
    <row r="24932" hidden="1"/>
    <row r="24933" hidden="1"/>
    <row r="24934" hidden="1"/>
    <row r="24935" hidden="1"/>
    <row r="24936" hidden="1"/>
    <row r="24937" hidden="1"/>
    <row r="24938" hidden="1"/>
    <row r="24939" hidden="1"/>
    <row r="24940" hidden="1"/>
    <row r="24941" hidden="1"/>
    <row r="24942" hidden="1"/>
    <row r="24943" hidden="1"/>
    <row r="24944" hidden="1"/>
    <row r="24945" hidden="1"/>
    <row r="24946" hidden="1"/>
    <row r="24947" hidden="1"/>
    <row r="24948" hidden="1"/>
    <row r="24949" hidden="1"/>
    <row r="24950" hidden="1"/>
    <row r="24951" hidden="1"/>
    <row r="24952" hidden="1"/>
    <row r="24953" hidden="1"/>
    <row r="24954" hidden="1"/>
    <row r="24955" hidden="1"/>
    <row r="24956" hidden="1"/>
    <row r="24957" hidden="1"/>
    <row r="24958" hidden="1"/>
    <row r="24959" hidden="1"/>
    <row r="24960" hidden="1"/>
    <row r="24961" hidden="1"/>
    <row r="24962" hidden="1"/>
    <row r="24963" hidden="1"/>
    <row r="24964" hidden="1"/>
    <row r="24965" hidden="1"/>
    <row r="24966" hidden="1"/>
    <row r="24967" hidden="1"/>
    <row r="24968" hidden="1"/>
    <row r="24969" hidden="1"/>
    <row r="24970" hidden="1"/>
    <row r="24971" hidden="1"/>
    <row r="24972" hidden="1"/>
    <row r="24973" hidden="1"/>
    <row r="24974" hidden="1"/>
    <row r="24975" hidden="1"/>
    <row r="24976" hidden="1"/>
    <row r="24977" hidden="1"/>
    <row r="24978" hidden="1"/>
    <row r="24979" hidden="1"/>
    <row r="24980" hidden="1"/>
    <row r="24981" hidden="1"/>
    <row r="24982" hidden="1"/>
    <row r="24983" hidden="1"/>
    <row r="24984" hidden="1"/>
    <row r="24985" hidden="1"/>
    <row r="24986" hidden="1"/>
    <row r="24987" hidden="1"/>
    <row r="24988" hidden="1"/>
    <row r="24989" hidden="1"/>
    <row r="24990" hidden="1"/>
    <row r="24991" hidden="1"/>
    <row r="24992" hidden="1"/>
    <row r="24993" hidden="1"/>
    <row r="24994" hidden="1"/>
    <row r="24995" hidden="1"/>
    <row r="24996" hidden="1"/>
    <row r="24997" hidden="1"/>
    <row r="24998" hidden="1"/>
    <row r="24999" hidden="1"/>
    <row r="25000" hidden="1"/>
    <row r="25001" hidden="1"/>
    <row r="25002" hidden="1"/>
    <row r="25003" hidden="1"/>
    <row r="25004" hidden="1"/>
    <row r="25005" hidden="1"/>
    <row r="25006" hidden="1"/>
    <row r="25007" hidden="1"/>
    <row r="25008" hidden="1"/>
    <row r="25009" hidden="1"/>
    <row r="25010" hidden="1"/>
    <row r="25011" hidden="1"/>
    <row r="25012" hidden="1"/>
    <row r="25013" hidden="1"/>
    <row r="25014" hidden="1"/>
    <row r="25015" hidden="1"/>
    <row r="25016" hidden="1"/>
    <row r="25017" hidden="1"/>
    <row r="25018" hidden="1"/>
    <row r="25019" hidden="1"/>
    <row r="25020" hidden="1"/>
    <row r="25021" hidden="1"/>
    <row r="25022" hidden="1"/>
    <row r="25023" hidden="1"/>
    <row r="25024" hidden="1"/>
    <row r="25025" hidden="1"/>
    <row r="25026" hidden="1"/>
    <row r="25027" hidden="1"/>
    <row r="25028" hidden="1"/>
    <row r="25029" hidden="1"/>
    <row r="25030" hidden="1"/>
    <row r="25031" hidden="1"/>
    <row r="25032" hidden="1"/>
    <row r="25033" hidden="1"/>
    <row r="25034" hidden="1"/>
    <row r="25035" hidden="1"/>
    <row r="25036" hidden="1"/>
    <row r="25037" hidden="1"/>
    <row r="25038" hidden="1"/>
    <row r="25039" hidden="1"/>
    <row r="25040" hidden="1"/>
    <row r="25041" hidden="1"/>
    <row r="25042" hidden="1"/>
    <row r="25043" hidden="1"/>
    <row r="25044" hidden="1"/>
    <row r="25045" hidden="1"/>
    <row r="25046" hidden="1"/>
    <row r="25047" hidden="1"/>
    <row r="25048" hidden="1"/>
    <row r="25049" hidden="1"/>
    <row r="25050" hidden="1"/>
    <row r="25051" hidden="1"/>
    <row r="25052" hidden="1"/>
    <row r="25053" hidden="1"/>
    <row r="25054" hidden="1"/>
    <row r="25055" hidden="1"/>
    <row r="25056" hidden="1"/>
    <row r="25057" hidden="1"/>
    <row r="25058" hidden="1"/>
    <row r="25059" hidden="1"/>
    <row r="25060" hidden="1"/>
    <row r="25061" hidden="1"/>
    <row r="25062" hidden="1"/>
    <row r="25063" hidden="1"/>
    <row r="25064" hidden="1"/>
    <row r="25065" hidden="1"/>
    <row r="25066" hidden="1"/>
    <row r="25067" hidden="1"/>
    <row r="25068" hidden="1"/>
    <row r="25069" hidden="1"/>
    <row r="25070" hidden="1"/>
    <row r="25071" hidden="1"/>
    <row r="25072" hidden="1"/>
    <row r="25073" hidden="1"/>
    <row r="25074" hidden="1"/>
    <row r="25075" hidden="1"/>
    <row r="25076" hidden="1"/>
    <row r="25077" hidden="1"/>
    <row r="25078" hidden="1"/>
    <row r="25079" hidden="1"/>
    <row r="25080" hidden="1"/>
    <row r="25081" hidden="1"/>
    <row r="25082" hidden="1"/>
    <row r="25083" hidden="1"/>
    <row r="25084" hidden="1"/>
    <row r="25085" hidden="1"/>
    <row r="25086" hidden="1"/>
    <row r="25087" hidden="1"/>
    <row r="25088" hidden="1"/>
    <row r="25089" hidden="1"/>
    <row r="25090" hidden="1"/>
    <row r="25091" hidden="1"/>
    <row r="25092" hidden="1"/>
    <row r="25093" hidden="1"/>
    <row r="25094" hidden="1"/>
    <row r="25095" hidden="1"/>
    <row r="25096" hidden="1"/>
    <row r="25097" hidden="1"/>
    <row r="25098" hidden="1"/>
    <row r="25099" hidden="1"/>
    <row r="25100" hidden="1"/>
    <row r="25101" hidden="1"/>
    <row r="25102" hidden="1"/>
    <row r="25103" hidden="1"/>
    <row r="25104" hidden="1"/>
    <row r="25105" hidden="1"/>
    <row r="25106" hidden="1"/>
    <row r="25107" hidden="1"/>
    <row r="25108" hidden="1"/>
    <row r="25109" hidden="1"/>
    <row r="25110" hidden="1"/>
    <row r="25111" hidden="1"/>
    <row r="25112" hidden="1"/>
    <row r="25113" hidden="1"/>
    <row r="25114" hidden="1"/>
    <row r="25115" hidden="1"/>
    <row r="25116" hidden="1"/>
    <row r="25117" hidden="1"/>
    <row r="25118" hidden="1"/>
    <row r="25119" hidden="1"/>
    <row r="25120" hidden="1"/>
    <row r="25121" hidden="1"/>
    <row r="25122" hidden="1"/>
    <row r="25123" hidden="1"/>
    <row r="25124" hidden="1"/>
    <row r="25125" hidden="1"/>
    <row r="25126" hidden="1"/>
    <row r="25127" hidden="1"/>
    <row r="25128" hidden="1"/>
    <row r="25129" hidden="1"/>
    <row r="25130" hidden="1"/>
    <row r="25131" hidden="1"/>
    <row r="25132" hidden="1"/>
    <row r="25133" hidden="1"/>
    <row r="25134" hidden="1"/>
    <row r="25135" hidden="1"/>
    <row r="25136" hidden="1"/>
    <row r="25137" hidden="1"/>
    <row r="25138" hidden="1"/>
    <row r="25139" hidden="1"/>
    <row r="25140" hidden="1"/>
    <row r="25141" hidden="1"/>
    <row r="25142" hidden="1"/>
    <row r="25143" hidden="1"/>
    <row r="25144" hidden="1"/>
    <row r="25145" hidden="1"/>
    <row r="25146" hidden="1"/>
    <row r="25147" hidden="1"/>
    <row r="25148" hidden="1"/>
    <row r="25149" hidden="1"/>
    <row r="25150" hidden="1"/>
    <row r="25151" hidden="1"/>
    <row r="25152" hidden="1"/>
    <row r="25153" hidden="1"/>
    <row r="25154" hidden="1"/>
    <row r="25155" hidden="1"/>
    <row r="25156" hidden="1"/>
    <row r="25157" hidden="1"/>
    <row r="25158" hidden="1"/>
    <row r="25159" hidden="1"/>
    <row r="25160" hidden="1"/>
    <row r="25161" hidden="1"/>
    <row r="25162" hidden="1"/>
    <row r="25163" hidden="1"/>
    <row r="25164" hidden="1"/>
    <row r="25165" hidden="1"/>
    <row r="25166" hidden="1"/>
    <row r="25167" hidden="1"/>
    <row r="25168" hidden="1"/>
    <row r="25169" hidden="1"/>
    <row r="25170" hidden="1"/>
    <row r="25171" hidden="1"/>
    <row r="25172" hidden="1"/>
    <row r="25173" hidden="1"/>
    <row r="25174" hidden="1"/>
    <row r="25175" hidden="1"/>
    <row r="25176" hidden="1"/>
    <row r="25177" hidden="1"/>
    <row r="25178" hidden="1"/>
    <row r="25179" hidden="1"/>
    <row r="25180" hidden="1"/>
    <row r="25181" hidden="1"/>
    <row r="25182" hidden="1"/>
    <row r="25183" hidden="1"/>
    <row r="25184" hidden="1"/>
    <row r="25185" hidden="1"/>
    <row r="25186" hidden="1"/>
    <row r="25187" hidden="1"/>
    <row r="25188" hidden="1"/>
    <row r="25189" hidden="1"/>
    <row r="25190" hidden="1"/>
    <row r="25191" hidden="1"/>
    <row r="25192" hidden="1"/>
    <row r="25193" hidden="1"/>
    <row r="25194" hidden="1"/>
    <row r="25195" hidden="1"/>
    <row r="25196" hidden="1"/>
    <row r="25197" hidden="1"/>
    <row r="25198" hidden="1"/>
    <row r="25199" hidden="1"/>
    <row r="25200" hidden="1"/>
    <row r="25201" hidden="1"/>
    <row r="25202" hidden="1"/>
    <row r="25203" hidden="1"/>
    <row r="25204" hidden="1"/>
    <row r="25205" hidden="1"/>
    <row r="25206" hidden="1"/>
    <row r="25207" hidden="1"/>
    <row r="25208" hidden="1"/>
    <row r="25209" hidden="1"/>
    <row r="25210" hidden="1"/>
    <row r="25211" hidden="1"/>
    <row r="25212" hidden="1"/>
    <row r="25213" hidden="1"/>
    <row r="25214" hidden="1"/>
    <row r="25215" hidden="1"/>
    <row r="25216" hidden="1"/>
    <row r="25217" hidden="1"/>
    <row r="25218" hidden="1"/>
    <row r="25219" hidden="1"/>
    <row r="25220" hidden="1"/>
    <row r="25221" hidden="1"/>
    <row r="25222" hidden="1"/>
    <row r="25223" hidden="1"/>
    <row r="25224" hidden="1"/>
    <row r="25225" hidden="1"/>
    <row r="25226" hidden="1"/>
    <row r="25227" hidden="1"/>
    <row r="25228" hidden="1"/>
    <row r="25229" hidden="1"/>
    <row r="25230" hidden="1"/>
    <row r="25231" hidden="1"/>
    <row r="25232" hidden="1"/>
    <row r="25233" hidden="1"/>
    <row r="25234" hidden="1"/>
    <row r="25235" hidden="1"/>
    <row r="25236" hidden="1"/>
    <row r="25237" hidden="1"/>
    <row r="25238" hidden="1"/>
    <row r="25239" hidden="1"/>
    <row r="25240" hidden="1"/>
    <row r="25241" hidden="1"/>
    <row r="25242" hidden="1"/>
    <row r="25243" hidden="1"/>
    <row r="25244" hidden="1"/>
    <row r="25245" hidden="1"/>
    <row r="25246" hidden="1"/>
    <row r="25247" hidden="1"/>
    <row r="25248" hidden="1"/>
    <row r="25249" hidden="1"/>
    <row r="25250" hidden="1"/>
    <row r="25251" hidden="1"/>
    <row r="25252" hidden="1"/>
    <row r="25253" hidden="1"/>
    <row r="25254" hidden="1"/>
    <row r="25255" hidden="1"/>
    <row r="25256" hidden="1"/>
    <row r="25257" hidden="1"/>
    <row r="25258" hidden="1"/>
    <row r="25259" hidden="1"/>
    <row r="25260" hidden="1"/>
    <row r="25261" hidden="1"/>
    <row r="25262" hidden="1"/>
    <row r="25263" hidden="1"/>
    <row r="25264" hidden="1"/>
    <row r="25265" hidden="1"/>
    <row r="25266" hidden="1"/>
    <row r="25267" hidden="1"/>
    <row r="25268" hidden="1"/>
    <row r="25269" hidden="1"/>
    <row r="25270" hidden="1"/>
    <row r="25271" hidden="1"/>
    <row r="25272" hidden="1"/>
    <row r="25273" hidden="1"/>
    <row r="25274" hidden="1"/>
    <row r="25275" hidden="1"/>
    <row r="25276" hidden="1"/>
    <row r="25277" hidden="1"/>
    <row r="25278" hidden="1"/>
    <row r="25279" hidden="1"/>
    <row r="25280" hidden="1"/>
    <row r="25281" hidden="1"/>
    <row r="25282" hidden="1"/>
    <row r="25283" hidden="1"/>
    <row r="25284" hidden="1"/>
    <row r="25285" hidden="1"/>
    <row r="25286" hidden="1"/>
    <row r="25287" hidden="1"/>
    <row r="25288" hidden="1"/>
    <row r="25289" hidden="1"/>
    <row r="25290" hidden="1"/>
    <row r="25291" hidden="1"/>
    <row r="25292" hidden="1"/>
    <row r="25293" hidden="1"/>
    <row r="25294" hidden="1"/>
    <row r="25295" hidden="1"/>
    <row r="25296" hidden="1"/>
    <row r="25297" hidden="1"/>
    <row r="25298" hidden="1"/>
    <row r="25299" hidden="1"/>
    <row r="25300" hidden="1"/>
    <row r="25301" hidden="1"/>
    <row r="25302" hidden="1"/>
    <row r="25303" hidden="1"/>
    <row r="25304" hidden="1"/>
    <row r="25305" hidden="1"/>
    <row r="25306" hidden="1"/>
    <row r="25307" hidden="1"/>
    <row r="25308" hidden="1"/>
    <row r="25309" hidden="1"/>
    <row r="25310" hidden="1"/>
    <row r="25311" hidden="1"/>
    <row r="25312" hidden="1"/>
    <row r="25313" hidden="1"/>
    <row r="25314" hidden="1"/>
    <row r="25315" hidden="1"/>
    <row r="25316" hidden="1"/>
    <row r="25317" hidden="1"/>
    <row r="25318" hidden="1"/>
    <row r="25319" hidden="1"/>
    <row r="25320" hidden="1"/>
    <row r="25321" hidden="1"/>
    <row r="25322" hidden="1"/>
    <row r="25323" hidden="1"/>
    <row r="25324" hidden="1"/>
    <row r="25325" hidden="1"/>
    <row r="25326" hidden="1"/>
    <row r="25327" hidden="1"/>
    <row r="25328" hidden="1"/>
    <row r="25329" hidden="1"/>
    <row r="25330" hidden="1"/>
    <row r="25331" hidden="1"/>
    <row r="25332" hidden="1"/>
    <row r="25333" hidden="1"/>
    <row r="25334" hidden="1"/>
    <row r="25335" hidden="1"/>
    <row r="25336" hidden="1"/>
    <row r="25337" hidden="1"/>
    <row r="25338" hidden="1"/>
    <row r="25339" hidden="1"/>
    <row r="25340" hidden="1"/>
    <row r="25341" hidden="1"/>
    <row r="25342" hidden="1"/>
    <row r="25343" hidden="1"/>
    <row r="25344" hidden="1"/>
    <row r="25345" hidden="1"/>
    <row r="25346" hidden="1"/>
    <row r="25347" hidden="1"/>
    <row r="25348" hidden="1"/>
    <row r="25349" hidden="1"/>
    <row r="25350" hidden="1"/>
    <row r="25351" hidden="1"/>
    <row r="25352" hidden="1"/>
    <row r="25353" hidden="1"/>
    <row r="25354" hidden="1"/>
    <row r="25355" hidden="1"/>
    <row r="25356" hidden="1"/>
    <row r="25357" hidden="1"/>
    <row r="25358" hidden="1"/>
    <row r="25359" hidden="1"/>
    <row r="25360" hidden="1"/>
    <row r="25361" hidden="1"/>
    <row r="25362" hidden="1"/>
    <row r="25363" hidden="1"/>
    <row r="25364" hidden="1"/>
    <row r="25365" hidden="1"/>
    <row r="25366" hidden="1"/>
    <row r="25367" hidden="1"/>
    <row r="25368" hidden="1"/>
    <row r="25369" hidden="1"/>
    <row r="25370" hidden="1"/>
    <row r="25371" hidden="1"/>
    <row r="25372" hidden="1"/>
    <row r="25373" hidden="1"/>
    <row r="25374" hidden="1"/>
    <row r="25375" hidden="1"/>
    <row r="25376" hidden="1"/>
    <row r="25377" hidden="1"/>
    <row r="25378" hidden="1"/>
    <row r="25379" hidden="1"/>
    <row r="25380" hidden="1"/>
    <row r="25381" hidden="1"/>
    <row r="25382" hidden="1"/>
    <row r="25383" hidden="1"/>
    <row r="25384" hidden="1"/>
    <row r="25385" hidden="1"/>
    <row r="25386" hidden="1"/>
    <row r="25387" hidden="1"/>
    <row r="25388" hidden="1"/>
    <row r="25389" hidden="1"/>
    <row r="25390" hidden="1"/>
    <row r="25391" hidden="1"/>
    <row r="25392" hidden="1"/>
    <row r="25393" hidden="1"/>
    <row r="25394" hidden="1"/>
    <row r="25395" hidden="1"/>
    <row r="25396" hidden="1"/>
    <row r="25397" hidden="1"/>
    <row r="25398" hidden="1"/>
    <row r="25399" hidden="1"/>
    <row r="25400" hidden="1"/>
    <row r="25401" hidden="1"/>
    <row r="25402" hidden="1"/>
    <row r="25403" hidden="1"/>
    <row r="25404" hidden="1"/>
    <row r="25405" hidden="1"/>
    <row r="25406" hidden="1"/>
    <row r="25407" hidden="1"/>
    <row r="25408" hidden="1"/>
    <row r="25409" hidden="1"/>
    <row r="25410" hidden="1"/>
    <row r="25411" hidden="1"/>
    <row r="25412" hidden="1"/>
    <row r="25413" hidden="1"/>
    <row r="25414" hidden="1"/>
    <row r="25415" hidden="1"/>
    <row r="25416" hidden="1"/>
    <row r="25417" hidden="1"/>
    <row r="25418" hidden="1"/>
    <row r="25419" hidden="1"/>
    <row r="25420" hidden="1"/>
    <row r="25421" hidden="1"/>
    <row r="25422" hidden="1"/>
    <row r="25423" hidden="1"/>
    <row r="25424" hidden="1"/>
    <row r="25425" hidden="1"/>
    <row r="25426" hidden="1"/>
    <row r="25427" hidden="1"/>
    <row r="25428" hidden="1"/>
    <row r="25429" hidden="1"/>
    <row r="25430" hidden="1"/>
    <row r="25431" hidden="1"/>
    <row r="25432" hidden="1"/>
    <row r="25433" hidden="1"/>
    <row r="25434" hidden="1"/>
    <row r="25435" hidden="1"/>
    <row r="25436" hidden="1"/>
    <row r="25437" hidden="1"/>
    <row r="25438" hidden="1"/>
    <row r="25439" hidden="1"/>
    <row r="25440" hidden="1"/>
    <row r="25441" hidden="1"/>
    <row r="25442" hidden="1"/>
    <row r="25443" hidden="1"/>
    <row r="25444" hidden="1"/>
    <row r="25445" hidden="1"/>
    <row r="25446" hidden="1"/>
    <row r="25447" hidden="1"/>
    <row r="25448" hidden="1"/>
    <row r="25449" hidden="1"/>
    <row r="25450" hidden="1"/>
    <row r="25451" hidden="1"/>
    <row r="25452" hidden="1"/>
    <row r="25453" hidden="1"/>
    <row r="25454" hidden="1"/>
    <row r="25455" hidden="1"/>
    <row r="25456" hidden="1"/>
    <row r="25457" hidden="1"/>
    <row r="25458" hidden="1"/>
    <row r="25459" hidden="1"/>
    <row r="25460" hidden="1"/>
    <row r="25461" hidden="1"/>
    <row r="25462" hidden="1"/>
    <row r="25463" hidden="1"/>
    <row r="25464" hidden="1"/>
    <row r="25465" hidden="1"/>
    <row r="25466" hidden="1"/>
    <row r="25467" hidden="1"/>
    <row r="25468" hidden="1"/>
    <row r="25469" hidden="1"/>
    <row r="25470" hidden="1"/>
    <row r="25471" hidden="1"/>
    <row r="25472" hidden="1"/>
    <row r="25473" hidden="1"/>
    <row r="25474" hidden="1"/>
    <row r="25475" hidden="1"/>
    <row r="25476" hidden="1"/>
    <row r="25477" hidden="1"/>
    <row r="25478" hidden="1"/>
    <row r="25479" hidden="1"/>
    <row r="25480" hidden="1"/>
    <row r="25481" hidden="1"/>
    <row r="25482" hidden="1"/>
    <row r="25483" hidden="1"/>
    <row r="25484" hidden="1"/>
    <row r="25485" hidden="1"/>
    <row r="25486" hidden="1"/>
    <row r="25487" hidden="1"/>
    <row r="25488" hidden="1"/>
    <row r="25489" hidden="1"/>
    <row r="25490" hidden="1"/>
    <row r="25491" hidden="1"/>
    <row r="25492" hidden="1"/>
    <row r="25493" hidden="1"/>
    <row r="25494" hidden="1"/>
    <row r="25495" hidden="1"/>
    <row r="25496" hidden="1"/>
    <row r="25497" hidden="1"/>
    <row r="25498" hidden="1"/>
    <row r="25499" hidden="1"/>
    <row r="25500" hidden="1"/>
    <row r="25501" hidden="1"/>
    <row r="25502" hidden="1"/>
    <row r="25503" hidden="1"/>
    <row r="25504" hidden="1"/>
    <row r="25505" hidden="1"/>
    <row r="25506" hidden="1"/>
    <row r="25507" hidden="1"/>
    <row r="25508" hidden="1"/>
    <row r="25509" hidden="1"/>
    <row r="25510" hidden="1"/>
    <row r="25511" hidden="1"/>
    <row r="25512" hidden="1"/>
    <row r="25513" hidden="1"/>
    <row r="25514" hidden="1"/>
    <row r="25515" hidden="1"/>
    <row r="25516" hidden="1"/>
    <row r="25517" hidden="1"/>
    <row r="25518" hidden="1"/>
    <row r="25519" hidden="1"/>
    <row r="25520" hidden="1"/>
    <row r="25521" hidden="1"/>
    <row r="25522" hidden="1"/>
    <row r="25523" hidden="1"/>
    <row r="25524" hidden="1"/>
    <row r="25525" hidden="1"/>
    <row r="25526" hidden="1"/>
    <row r="25527" hidden="1"/>
    <row r="25528" hidden="1"/>
    <row r="25529" hidden="1"/>
    <row r="25530" hidden="1"/>
    <row r="25531" hidden="1"/>
    <row r="25532" hidden="1"/>
    <row r="25533" hidden="1"/>
    <row r="25534" hidden="1"/>
    <row r="25535" hidden="1"/>
    <row r="25536" hidden="1"/>
    <row r="25537" hidden="1"/>
    <row r="25538" hidden="1"/>
    <row r="25539" hidden="1"/>
    <row r="25540" hidden="1"/>
    <row r="25541" hidden="1"/>
    <row r="25542" hidden="1"/>
    <row r="25543" hidden="1"/>
    <row r="25544" hidden="1"/>
    <row r="25545" hidden="1"/>
    <row r="25546" hidden="1"/>
    <row r="25547" hidden="1"/>
    <row r="25548" hidden="1"/>
    <row r="25549" hidden="1"/>
    <row r="25550" hidden="1"/>
    <row r="25551" hidden="1"/>
    <row r="25552" hidden="1"/>
    <row r="25553" hidden="1"/>
    <row r="25554" hidden="1"/>
    <row r="25555" hidden="1"/>
    <row r="25556" hidden="1"/>
    <row r="25557" hidden="1"/>
    <row r="25558" hidden="1"/>
    <row r="25559" hidden="1"/>
    <row r="25560" hidden="1"/>
    <row r="25561" hidden="1"/>
    <row r="25562" hidden="1"/>
    <row r="25563" hidden="1"/>
    <row r="25564" hidden="1"/>
    <row r="25565" hidden="1"/>
    <row r="25566" hidden="1"/>
    <row r="25567" hidden="1"/>
    <row r="25568" hidden="1"/>
    <row r="25569" hidden="1"/>
    <row r="25570" hidden="1"/>
    <row r="25571" hidden="1"/>
    <row r="25572" hidden="1"/>
    <row r="25573" hidden="1"/>
    <row r="25574" hidden="1"/>
    <row r="25575" hidden="1"/>
    <row r="25576" hidden="1"/>
    <row r="25577" hidden="1"/>
    <row r="25578" hidden="1"/>
    <row r="25579" hidden="1"/>
    <row r="25580" hidden="1"/>
    <row r="25581" hidden="1"/>
    <row r="25582" hidden="1"/>
    <row r="25583" hidden="1"/>
    <row r="25584" hidden="1"/>
    <row r="25585" hidden="1"/>
    <row r="25586" hidden="1"/>
    <row r="25587" hidden="1"/>
    <row r="25588" hidden="1"/>
    <row r="25589" hidden="1"/>
    <row r="25590" hidden="1"/>
    <row r="25591" hidden="1"/>
    <row r="25592" hidden="1"/>
    <row r="25593" hidden="1"/>
    <row r="25594" hidden="1"/>
    <row r="25595" hidden="1"/>
    <row r="25596" hidden="1"/>
    <row r="25597" hidden="1"/>
    <row r="25598" hidden="1"/>
    <row r="25599" hidden="1"/>
    <row r="25600" hidden="1"/>
    <row r="25601" hidden="1"/>
    <row r="25602" hidden="1"/>
    <row r="25603" hidden="1"/>
    <row r="25604" hidden="1"/>
    <row r="25605" hidden="1"/>
    <row r="25606" hidden="1"/>
    <row r="25607" hidden="1"/>
    <row r="25608" hidden="1"/>
    <row r="25609" hidden="1"/>
    <row r="25610" hidden="1"/>
    <row r="25611" hidden="1"/>
    <row r="25612" hidden="1"/>
    <row r="25613" hidden="1"/>
    <row r="25614" hidden="1"/>
    <row r="25615" hidden="1"/>
    <row r="25616" hidden="1"/>
    <row r="25617" hidden="1"/>
    <row r="25618" hidden="1"/>
    <row r="25619" hidden="1"/>
    <row r="25620" hidden="1"/>
    <row r="25621" hidden="1"/>
    <row r="25622" hidden="1"/>
    <row r="25623" hidden="1"/>
    <row r="25624" hidden="1"/>
    <row r="25625" hidden="1"/>
    <row r="25626" hidden="1"/>
    <row r="25627" hidden="1"/>
    <row r="25628" hidden="1"/>
    <row r="25629" hidden="1"/>
    <row r="25630" hidden="1"/>
    <row r="25631" hidden="1"/>
    <row r="25632" hidden="1"/>
    <row r="25633" hidden="1"/>
    <row r="25634" hidden="1"/>
    <row r="25635" hidden="1"/>
    <row r="25636" hidden="1"/>
    <row r="25637" hidden="1"/>
    <row r="25638" hidden="1"/>
    <row r="25639" hidden="1"/>
    <row r="25640" hidden="1"/>
    <row r="25641" hidden="1"/>
    <row r="25642" hidden="1"/>
    <row r="25643" hidden="1"/>
    <row r="25644" hidden="1"/>
    <row r="25645" hidden="1"/>
    <row r="25646" hidden="1"/>
    <row r="25647" hidden="1"/>
    <row r="25648" hidden="1"/>
    <row r="25649" hidden="1"/>
    <row r="25650" hidden="1"/>
    <row r="25651" hidden="1"/>
    <row r="25652" hidden="1"/>
    <row r="25653" hidden="1"/>
    <row r="25654" hidden="1"/>
    <row r="25655" hidden="1"/>
    <row r="25656" hidden="1"/>
    <row r="25657" hidden="1"/>
    <row r="25658" hidden="1"/>
    <row r="25659" hidden="1"/>
    <row r="25660" hidden="1"/>
    <row r="25661" hidden="1"/>
    <row r="25662" hidden="1"/>
    <row r="25663" hidden="1"/>
    <row r="25664" hidden="1"/>
    <row r="25665" hidden="1"/>
    <row r="25666" hidden="1"/>
    <row r="25667" hidden="1"/>
    <row r="25668" hidden="1"/>
    <row r="25669" hidden="1"/>
    <row r="25670" hidden="1"/>
    <row r="25671" hidden="1"/>
    <row r="25672" hidden="1"/>
    <row r="25673" hidden="1"/>
    <row r="25674" hidden="1"/>
    <row r="25675" hidden="1"/>
    <row r="25676" hidden="1"/>
    <row r="25677" hidden="1"/>
    <row r="25678" hidden="1"/>
    <row r="25679" hidden="1"/>
    <row r="25680" hidden="1"/>
    <row r="25681" hidden="1"/>
    <row r="25682" hidden="1"/>
    <row r="25683" hidden="1"/>
    <row r="25684" hidden="1"/>
    <row r="25685" hidden="1"/>
    <row r="25686" hidden="1"/>
    <row r="25687" hidden="1"/>
    <row r="25688" hidden="1"/>
    <row r="25689" hidden="1"/>
    <row r="25690" hidden="1"/>
    <row r="25691" hidden="1"/>
    <row r="25692" hidden="1"/>
    <row r="25693" hidden="1"/>
    <row r="25694" hidden="1"/>
    <row r="25695" hidden="1"/>
    <row r="25696" hidden="1"/>
    <row r="25697" hidden="1"/>
    <row r="25698" hidden="1"/>
    <row r="25699" hidden="1"/>
    <row r="25700" hidden="1"/>
    <row r="25701" hidden="1"/>
    <row r="25702" hidden="1"/>
    <row r="25703" hidden="1"/>
    <row r="25704" hidden="1"/>
    <row r="25705" hidden="1"/>
    <row r="25706" hidden="1"/>
    <row r="25707" hidden="1"/>
    <row r="25708" hidden="1"/>
    <row r="25709" hidden="1"/>
    <row r="25710" hidden="1"/>
    <row r="25711" hidden="1"/>
    <row r="25712" hidden="1"/>
    <row r="25713" hidden="1"/>
    <row r="25714" hidden="1"/>
    <row r="25715" hidden="1"/>
    <row r="25716" hidden="1"/>
    <row r="25717" hidden="1"/>
    <row r="25718" hidden="1"/>
    <row r="25719" hidden="1"/>
    <row r="25720" hidden="1"/>
    <row r="25721" hidden="1"/>
    <row r="25722" hidden="1"/>
    <row r="25723" hidden="1"/>
    <row r="25724" hidden="1"/>
    <row r="25725" hidden="1"/>
    <row r="25726" hidden="1"/>
    <row r="25727" hidden="1"/>
    <row r="25728" hidden="1"/>
    <row r="25729" hidden="1"/>
    <row r="25730" hidden="1"/>
    <row r="25731" hidden="1"/>
    <row r="25732" hidden="1"/>
    <row r="25733" hidden="1"/>
    <row r="25734" hidden="1"/>
    <row r="25735" hidden="1"/>
    <row r="25736" hidden="1"/>
    <row r="25737" hidden="1"/>
    <row r="25738" hidden="1"/>
    <row r="25739" hidden="1"/>
    <row r="25740" hidden="1"/>
    <row r="25741" hidden="1"/>
    <row r="25742" hidden="1"/>
    <row r="25743" hidden="1"/>
    <row r="25744" hidden="1"/>
    <row r="25745" hidden="1"/>
    <row r="25746" hidden="1"/>
    <row r="25747" hidden="1"/>
    <row r="25748" hidden="1"/>
    <row r="25749" hidden="1"/>
    <row r="25750" hidden="1"/>
    <row r="25751" hidden="1"/>
    <row r="25752" hidden="1"/>
    <row r="25753" hidden="1"/>
    <row r="25754" hidden="1"/>
    <row r="25755" hidden="1"/>
    <row r="25756" hidden="1"/>
    <row r="25757" hidden="1"/>
    <row r="25758" hidden="1"/>
    <row r="25759" hidden="1"/>
    <row r="25760" hidden="1"/>
    <row r="25761" hidden="1"/>
    <row r="25762" hidden="1"/>
    <row r="25763" hidden="1"/>
    <row r="25764" hidden="1"/>
    <row r="25765" hidden="1"/>
    <row r="25766" hidden="1"/>
    <row r="25767" hidden="1"/>
    <row r="25768" hidden="1"/>
    <row r="25769" hidden="1"/>
    <row r="25770" hidden="1"/>
    <row r="25771" hidden="1"/>
    <row r="25772" hidden="1"/>
    <row r="25773" hidden="1"/>
    <row r="25774" hidden="1"/>
    <row r="25775" hidden="1"/>
    <row r="25776" hidden="1"/>
    <row r="25777" hidden="1"/>
    <row r="25778" hidden="1"/>
    <row r="25779" hidden="1"/>
    <row r="25780" hidden="1"/>
    <row r="25781" hidden="1"/>
    <row r="25782" hidden="1"/>
    <row r="25783" hidden="1"/>
    <row r="25784" hidden="1"/>
    <row r="25785" hidden="1"/>
    <row r="25786" hidden="1"/>
    <row r="25787" hidden="1"/>
    <row r="25788" hidden="1"/>
    <row r="25789" hidden="1"/>
    <row r="25790" hidden="1"/>
    <row r="25791" hidden="1"/>
    <row r="25792" hidden="1"/>
    <row r="25793" hidden="1"/>
    <row r="25794" hidden="1"/>
    <row r="25795" hidden="1"/>
    <row r="25796" hidden="1"/>
    <row r="25797" hidden="1"/>
    <row r="25798" hidden="1"/>
    <row r="25799" hidden="1"/>
    <row r="25800" hidden="1"/>
    <row r="25801" hidden="1"/>
    <row r="25802" hidden="1"/>
    <row r="25803" hidden="1"/>
    <row r="25804" hidden="1"/>
    <row r="25805" hidden="1"/>
    <row r="25806" hidden="1"/>
    <row r="25807" hidden="1"/>
    <row r="25808" hidden="1"/>
    <row r="25809" hidden="1"/>
    <row r="25810" hidden="1"/>
    <row r="25811" hidden="1"/>
    <row r="25812" hidden="1"/>
    <row r="25813" hidden="1"/>
    <row r="25814" hidden="1"/>
    <row r="25815" hidden="1"/>
    <row r="25816" hidden="1"/>
    <row r="25817" hidden="1"/>
    <row r="25818" hidden="1"/>
    <row r="25819" hidden="1"/>
    <row r="25820" hidden="1"/>
    <row r="25821" hidden="1"/>
    <row r="25822" hidden="1"/>
    <row r="25823" hidden="1"/>
    <row r="25824" hidden="1"/>
    <row r="25825" hidden="1"/>
    <row r="25826" hidden="1"/>
    <row r="25827" hidden="1"/>
    <row r="25828" hidden="1"/>
    <row r="25829" hidden="1"/>
    <row r="25830" hidden="1"/>
    <row r="25831" hidden="1"/>
    <row r="25832" hidden="1"/>
    <row r="25833" hidden="1"/>
    <row r="25834" hidden="1"/>
    <row r="25835" hidden="1"/>
    <row r="25836" hidden="1"/>
    <row r="25837" hidden="1"/>
    <row r="25838" hidden="1"/>
    <row r="25839" hidden="1"/>
    <row r="25840" hidden="1"/>
    <row r="25841" hidden="1"/>
    <row r="25842" hidden="1"/>
    <row r="25843" hidden="1"/>
    <row r="25844" hidden="1"/>
    <row r="25845" hidden="1"/>
    <row r="25846" hidden="1"/>
    <row r="25847" hidden="1"/>
    <row r="25848" hidden="1"/>
    <row r="25849" hidden="1"/>
    <row r="25850" hidden="1"/>
    <row r="25851" hidden="1"/>
    <row r="25852" hidden="1"/>
    <row r="25853" hidden="1"/>
    <row r="25854" hidden="1"/>
    <row r="25855" hidden="1"/>
    <row r="25856" hidden="1"/>
    <row r="25857" hidden="1"/>
    <row r="25858" hidden="1"/>
    <row r="25859" hidden="1"/>
    <row r="25860" hidden="1"/>
    <row r="25861" hidden="1"/>
    <row r="25862" hidden="1"/>
    <row r="25863" hidden="1"/>
    <row r="25864" hidden="1"/>
    <row r="25865" hidden="1"/>
    <row r="25866" hidden="1"/>
    <row r="25867" hidden="1"/>
    <row r="25868" hidden="1"/>
    <row r="25869" hidden="1"/>
    <row r="25870" hidden="1"/>
    <row r="25871" hidden="1"/>
    <row r="25872" hidden="1"/>
    <row r="25873" hidden="1"/>
    <row r="25874" hidden="1"/>
    <row r="25875" hidden="1"/>
    <row r="25876" hidden="1"/>
    <row r="25877" hidden="1"/>
    <row r="25878" hidden="1"/>
    <row r="25879" hidden="1"/>
    <row r="25880" hidden="1"/>
    <row r="25881" hidden="1"/>
    <row r="25882" hidden="1"/>
    <row r="25883" hidden="1"/>
    <row r="25884" hidden="1"/>
    <row r="25885" hidden="1"/>
    <row r="25886" hidden="1"/>
    <row r="25887" hidden="1"/>
    <row r="25888" hidden="1"/>
    <row r="25889" hidden="1"/>
    <row r="25890" hidden="1"/>
    <row r="25891" hidden="1"/>
    <row r="25892" hidden="1"/>
    <row r="25893" hidden="1"/>
    <row r="25894" hidden="1"/>
    <row r="25895" hidden="1"/>
    <row r="25896" hidden="1"/>
    <row r="25897" hidden="1"/>
    <row r="25898" hidden="1"/>
    <row r="25899" hidden="1"/>
    <row r="25900" hidden="1"/>
    <row r="25901" hidden="1"/>
    <row r="25902" hidden="1"/>
    <row r="25903" hidden="1"/>
    <row r="25904" hidden="1"/>
    <row r="25905" hidden="1"/>
    <row r="25906" hidden="1"/>
    <row r="25907" hidden="1"/>
    <row r="25908" hidden="1"/>
    <row r="25909" hidden="1"/>
    <row r="25910" hidden="1"/>
    <row r="25911" hidden="1"/>
    <row r="25912" hidden="1"/>
    <row r="25913" hidden="1"/>
    <row r="25914" hidden="1"/>
    <row r="25915" hidden="1"/>
    <row r="25916" hidden="1"/>
    <row r="25917" hidden="1"/>
    <row r="25918" hidden="1"/>
    <row r="25919" hidden="1"/>
    <row r="25920" hidden="1"/>
    <row r="25921" hidden="1"/>
    <row r="25922" hidden="1"/>
    <row r="25923" hidden="1"/>
    <row r="25924" hidden="1"/>
    <row r="25925" hidden="1"/>
    <row r="25926" hidden="1"/>
    <row r="25927" hidden="1"/>
    <row r="25928" hidden="1"/>
    <row r="25929" hidden="1"/>
    <row r="25930" hidden="1"/>
    <row r="25931" hidden="1"/>
    <row r="25932" hidden="1"/>
    <row r="25933" hidden="1"/>
    <row r="25934" hidden="1"/>
    <row r="25935" hidden="1"/>
    <row r="25936" hidden="1"/>
    <row r="25937" hidden="1"/>
    <row r="25938" hidden="1"/>
    <row r="25939" hidden="1"/>
    <row r="25940" hidden="1"/>
    <row r="25941" hidden="1"/>
    <row r="25942" hidden="1"/>
    <row r="25943" hidden="1"/>
    <row r="25944" hidden="1"/>
    <row r="25945" hidden="1"/>
    <row r="25946" hidden="1"/>
    <row r="25947" hidden="1"/>
    <row r="25948" hidden="1"/>
    <row r="25949" hidden="1"/>
    <row r="25950" hidden="1"/>
    <row r="25951" hidden="1"/>
    <row r="25952" hidden="1"/>
    <row r="25953" hidden="1"/>
    <row r="25954" hidden="1"/>
    <row r="25955" hidden="1"/>
    <row r="25956" hidden="1"/>
    <row r="25957" hidden="1"/>
    <row r="25958" hidden="1"/>
    <row r="25959" hidden="1"/>
    <row r="25960" hidden="1"/>
    <row r="25961" hidden="1"/>
    <row r="25962" hidden="1"/>
    <row r="25963" hidden="1"/>
    <row r="25964" hidden="1"/>
    <row r="25965" hidden="1"/>
    <row r="25966" hidden="1"/>
    <row r="25967" hidden="1"/>
    <row r="25968" hidden="1"/>
    <row r="25969" hidden="1"/>
    <row r="25970" hidden="1"/>
    <row r="25971" hidden="1"/>
    <row r="25972" hidden="1"/>
    <row r="25973" hidden="1"/>
    <row r="25974" hidden="1"/>
    <row r="25975" hidden="1"/>
    <row r="25976" hidden="1"/>
    <row r="25977" hidden="1"/>
    <row r="25978" hidden="1"/>
    <row r="25979" hidden="1"/>
    <row r="25980" hidden="1"/>
    <row r="25981" hidden="1"/>
    <row r="25982" hidden="1"/>
    <row r="25983" hidden="1"/>
    <row r="25984" hidden="1"/>
    <row r="25985" hidden="1"/>
    <row r="25986" hidden="1"/>
    <row r="25987" hidden="1"/>
    <row r="25988" hidden="1"/>
    <row r="25989" hidden="1"/>
    <row r="25990" hidden="1"/>
    <row r="25991" hidden="1"/>
    <row r="25992" hidden="1"/>
    <row r="25993" hidden="1"/>
    <row r="25994" hidden="1"/>
    <row r="25995" hidden="1"/>
    <row r="25996" hidden="1"/>
    <row r="25997" hidden="1"/>
    <row r="25998" hidden="1"/>
    <row r="25999" hidden="1"/>
    <row r="26000" hidden="1"/>
    <row r="26001" hidden="1"/>
    <row r="26002" hidden="1"/>
    <row r="26003" hidden="1"/>
    <row r="26004" hidden="1"/>
    <row r="26005" hidden="1"/>
    <row r="26006" hidden="1"/>
    <row r="26007" hidden="1"/>
    <row r="26008" hidden="1"/>
    <row r="26009" hidden="1"/>
    <row r="26010" hidden="1"/>
    <row r="26011" hidden="1"/>
    <row r="26012" hidden="1"/>
    <row r="26013" hidden="1"/>
    <row r="26014" hidden="1"/>
    <row r="26015" hidden="1"/>
    <row r="26016" hidden="1"/>
    <row r="26017" hidden="1"/>
    <row r="26018" hidden="1"/>
    <row r="26019" hidden="1"/>
    <row r="26020" hidden="1"/>
    <row r="26021" hidden="1"/>
    <row r="26022" hidden="1"/>
    <row r="26023" hidden="1"/>
    <row r="26024" hidden="1"/>
    <row r="26025" hidden="1"/>
    <row r="26026" hidden="1"/>
    <row r="26027" hidden="1"/>
    <row r="26028" hidden="1"/>
    <row r="26029" hidden="1"/>
    <row r="26030" hidden="1"/>
    <row r="26031" hidden="1"/>
    <row r="26032" hidden="1"/>
    <row r="26033" hidden="1"/>
    <row r="26034" hidden="1"/>
    <row r="26035" hidden="1"/>
    <row r="26036" hidden="1"/>
    <row r="26037" hidden="1"/>
    <row r="26038" hidden="1"/>
    <row r="26039" hidden="1"/>
    <row r="26040" hidden="1"/>
    <row r="26041" hidden="1"/>
    <row r="26042" hidden="1"/>
    <row r="26043" hidden="1"/>
    <row r="26044" hidden="1"/>
    <row r="26045" hidden="1"/>
    <row r="26046" hidden="1"/>
    <row r="26047" hidden="1"/>
    <row r="26048" hidden="1"/>
    <row r="26049" hidden="1"/>
    <row r="26050" hidden="1"/>
    <row r="26051" hidden="1"/>
    <row r="26052" hidden="1"/>
    <row r="26053" hidden="1"/>
    <row r="26054" hidden="1"/>
    <row r="26055" hidden="1"/>
    <row r="26056" hidden="1"/>
    <row r="26057" hidden="1"/>
    <row r="26058" hidden="1"/>
    <row r="26059" hidden="1"/>
    <row r="26060" hidden="1"/>
    <row r="26061" hidden="1"/>
    <row r="26062" hidden="1"/>
    <row r="26063" hidden="1"/>
    <row r="26064" hidden="1"/>
    <row r="26065" hidden="1"/>
    <row r="26066" hidden="1"/>
    <row r="26067" hidden="1"/>
    <row r="26068" hidden="1"/>
    <row r="26069" hidden="1"/>
    <row r="26070" hidden="1"/>
    <row r="26071" hidden="1"/>
    <row r="26072" hidden="1"/>
    <row r="26073" hidden="1"/>
    <row r="26074" hidden="1"/>
    <row r="26075" hidden="1"/>
    <row r="26076" hidden="1"/>
    <row r="26077" hidden="1"/>
    <row r="26078" hidden="1"/>
    <row r="26079" hidden="1"/>
    <row r="26080" hidden="1"/>
    <row r="26081" hidden="1"/>
    <row r="26082" hidden="1"/>
    <row r="26083" hidden="1"/>
    <row r="26084" hidden="1"/>
    <row r="26085" hidden="1"/>
    <row r="26086" hidden="1"/>
    <row r="26087" hidden="1"/>
    <row r="26088" hidden="1"/>
    <row r="26089" hidden="1"/>
    <row r="26090" hidden="1"/>
    <row r="26091" hidden="1"/>
    <row r="26092" hidden="1"/>
    <row r="26093" hidden="1"/>
    <row r="26094" hidden="1"/>
    <row r="26095" hidden="1"/>
    <row r="26096" hidden="1"/>
    <row r="26097" hidden="1"/>
    <row r="26098" hidden="1"/>
    <row r="26099" hidden="1"/>
    <row r="26100" hidden="1"/>
    <row r="26101" hidden="1"/>
    <row r="26102" hidden="1"/>
    <row r="26103" hidden="1"/>
    <row r="26104" hidden="1"/>
    <row r="26105" hidden="1"/>
    <row r="26106" hidden="1"/>
    <row r="26107" hidden="1"/>
    <row r="26108" hidden="1"/>
    <row r="26109" hidden="1"/>
    <row r="26110" hidden="1"/>
    <row r="26111" hidden="1"/>
    <row r="26112" hidden="1"/>
    <row r="26113" hidden="1"/>
    <row r="26114" hidden="1"/>
    <row r="26115" hidden="1"/>
    <row r="26116" hidden="1"/>
    <row r="26117" hidden="1"/>
    <row r="26118" hidden="1"/>
    <row r="26119" hidden="1"/>
    <row r="26120" hidden="1"/>
    <row r="26121" hidden="1"/>
    <row r="26122" hidden="1"/>
    <row r="26123" hidden="1"/>
    <row r="26124" hidden="1"/>
    <row r="26125" hidden="1"/>
    <row r="26126" hidden="1"/>
    <row r="26127" hidden="1"/>
    <row r="26128" hidden="1"/>
    <row r="26129" hidden="1"/>
    <row r="26130" hidden="1"/>
    <row r="26131" hidden="1"/>
    <row r="26132" hidden="1"/>
    <row r="26133" hidden="1"/>
    <row r="26134" hidden="1"/>
    <row r="26135" hidden="1"/>
    <row r="26136" hidden="1"/>
    <row r="26137" hidden="1"/>
    <row r="26138" hidden="1"/>
    <row r="26139" hidden="1"/>
    <row r="26140" hidden="1"/>
    <row r="26141" hidden="1"/>
    <row r="26142" hidden="1"/>
    <row r="26143" hidden="1"/>
    <row r="26144" hidden="1"/>
    <row r="26145" hidden="1"/>
    <row r="26146" hidden="1"/>
    <row r="26147" hidden="1"/>
    <row r="26148" hidden="1"/>
    <row r="26149" hidden="1"/>
    <row r="26150" hidden="1"/>
    <row r="26151" hidden="1"/>
    <row r="26152" hidden="1"/>
    <row r="26153" hidden="1"/>
    <row r="26154" hidden="1"/>
    <row r="26155" hidden="1"/>
    <row r="26156" hidden="1"/>
    <row r="26157" hidden="1"/>
    <row r="26158" hidden="1"/>
    <row r="26159" hidden="1"/>
    <row r="26160" hidden="1"/>
    <row r="26161" hidden="1"/>
    <row r="26162" hidden="1"/>
    <row r="26163" hidden="1"/>
    <row r="26164" hidden="1"/>
    <row r="26165" hidden="1"/>
    <row r="26166" hidden="1"/>
    <row r="26167" hidden="1"/>
    <row r="26168" hidden="1"/>
    <row r="26169" hidden="1"/>
    <row r="26170" hidden="1"/>
    <row r="26171" hidden="1"/>
    <row r="26172" hidden="1"/>
    <row r="26173" hidden="1"/>
    <row r="26174" hidden="1"/>
    <row r="26175" hidden="1"/>
    <row r="26176" hidden="1"/>
    <row r="26177" hidden="1"/>
    <row r="26178" hidden="1"/>
    <row r="26179" hidden="1"/>
    <row r="26180" hidden="1"/>
    <row r="26181" hidden="1"/>
    <row r="26182" hidden="1"/>
    <row r="26183" hidden="1"/>
    <row r="26184" hidden="1"/>
    <row r="26185" hidden="1"/>
    <row r="26186" hidden="1"/>
    <row r="26187" hidden="1"/>
    <row r="26188" hidden="1"/>
    <row r="26189" hidden="1"/>
    <row r="26190" hidden="1"/>
    <row r="26191" hidden="1"/>
    <row r="26192" hidden="1"/>
    <row r="26193" hidden="1"/>
    <row r="26194" hidden="1"/>
    <row r="26195" hidden="1"/>
    <row r="26196" hidden="1"/>
    <row r="26197" hidden="1"/>
    <row r="26198" hidden="1"/>
    <row r="26199" hidden="1"/>
    <row r="26200" hidden="1"/>
    <row r="26201" hidden="1"/>
    <row r="26202" hidden="1"/>
    <row r="26203" hidden="1"/>
    <row r="26204" hidden="1"/>
    <row r="26205" hidden="1"/>
    <row r="26206" hidden="1"/>
    <row r="26207" hidden="1"/>
    <row r="26208" hidden="1"/>
    <row r="26209" hidden="1"/>
    <row r="26210" hidden="1"/>
    <row r="26211" hidden="1"/>
    <row r="26212" hidden="1"/>
    <row r="26213" hidden="1"/>
    <row r="26214" hidden="1"/>
    <row r="26215" hidden="1"/>
    <row r="26216" hidden="1"/>
    <row r="26217" hidden="1"/>
    <row r="26218" hidden="1"/>
    <row r="26219" hidden="1"/>
    <row r="26220" hidden="1"/>
    <row r="26221" hidden="1"/>
    <row r="26222" hidden="1"/>
    <row r="26223" hidden="1"/>
    <row r="26224" hidden="1"/>
    <row r="26225" hidden="1"/>
    <row r="26226" hidden="1"/>
    <row r="26227" hidden="1"/>
    <row r="26228" hidden="1"/>
    <row r="26229" hidden="1"/>
    <row r="26230" hidden="1"/>
    <row r="26231" hidden="1"/>
    <row r="26232" hidden="1"/>
    <row r="26233" hidden="1"/>
    <row r="26234" hidden="1"/>
    <row r="26235" hidden="1"/>
    <row r="26236" hidden="1"/>
    <row r="26237" hidden="1"/>
    <row r="26238" hidden="1"/>
    <row r="26239" hidden="1"/>
    <row r="26240" hidden="1"/>
    <row r="26241" hidden="1"/>
    <row r="26242" hidden="1"/>
    <row r="26243" hidden="1"/>
    <row r="26244" hidden="1"/>
    <row r="26245" hidden="1"/>
    <row r="26246" hidden="1"/>
    <row r="26247" hidden="1"/>
    <row r="26248" hidden="1"/>
    <row r="26249" hidden="1"/>
    <row r="26250" hidden="1"/>
    <row r="26251" hidden="1"/>
    <row r="26252" hidden="1"/>
    <row r="26253" hidden="1"/>
    <row r="26254" hidden="1"/>
    <row r="26255" hidden="1"/>
    <row r="26256" hidden="1"/>
    <row r="26257" hidden="1"/>
    <row r="26258" hidden="1"/>
    <row r="26259" hidden="1"/>
    <row r="26260" hidden="1"/>
    <row r="26261" hidden="1"/>
    <row r="26262" hidden="1"/>
    <row r="26263" hidden="1"/>
    <row r="26264" hidden="1"/>
    <row r="26265" hidden="1"/>
    <row r="26266" hidden="1"/>
    <row r="26267" hidden="1"/>
    <row r="26268" hidden="1"/>
    <row r="26269" hidden="1"/>
    <row r="26270" hidden="1"/>
    <row r="26271" hidden="1"/>
    <row r="26272" hidden="1"/>
    <row r="26273" hidden="1"/>
    <row r="26274" hidden="1"/>
    <row r="26275" hidden="1"/>
    <row r="26276" hidden="1"/>
    <row r="26277" hidden="1"/>
    <row r="26278" hidden="1"/>
    <row r="26279" hidden="1"/>
    <row r="26280" hidden="1"/>
    <row r="26281" hidden="1"/>
    <row r="26282" hidden="1"/>
    <row r="26283" hidden="1"/>
    <row r="26284" hidden="1"/>
    <row r="26285" hidden="1"/>
    <row r="26286" hidden="1"/>
    <row r="26287" hidden="1"/>
    <row r="26288" hidden="1"/>
    <row r="26289" hidden="1"/>
    <row r="26290" hidden="1"/>
    <row r="26291" hidden="1"/>
    <row r="26292" hidden="1"/>
    <row r="26293" hidden="1"/>
    <row r="26294" hidden="1"/>
    <row r="26295" hidden="1"/>
    <row r="26296" hidden="1"/>
    <row r="26297" hidden="1"/>
    <row r="26298" hidden="1"/>
    <row r="26299" hidden="1"/>
    <row r="26300" hidden="1"/>
    <row r="26301" hidden="1"/>
    <row r="26302" hidden="1"/>
    <row r="26303" hidden="1"/>
    <row r="26304" hidden="1"/>
    <row r="26305" hidden="1"/>
    <row r="26306" hidden="1"/>
    <row r="26307" hidden="1"/>
    <row r="26308" hidden="1"/>
    <row r="26309" hidden="1"/>
    <row r="26310" hidden="1"/>
    <row r="26311" hidden="1"/>
    <row r="26312" hidden="1"/>
    <row r="26313" hidden="1"/>
    <row r="26314" hidden="1"/>
    <row r="26315" hidden="1"/>
    <row r="26316" hidden="1"/>
    <row r="26317" hidden="1"/>
    <row r="26318" hidden="1"/>
    <row r="26319" hidden="1"/>
    <row r="26320" hidden="1"/>
    <row r="26321" hidden="1"/>
    <row r="26322" hidden="1"/>
    <row r="26323" hidden="1"/>
    <row r="26324" hidden="1"/>
    <row r="26325" hidden="1"/>
    <row r="26326" hidden="1"/>
    <row r="26327" hidden="1"/>
    <row r="26328" hidden="1"/>
    <row r="26329" hidden="1"/>
    <row r="26330" hidden="1"/>
    <row r="26331" hidden="1"/>
    <row r="26332" hidden="1"/>
    <row r="26333" hidden="1"/>
    <row r="26334" hidden="1"/>
    <row r="26335" hidden="1"/>
    <row r="26336" hidden="1"/>
    <row r="26337" hidden="1"/>
    <row r="26338" hidden="1"/>
    <row r="26339" hidden="1"/>
    <row r="26340" hidden="1"/>
    <row r="26341" hidden="1"/>
    <row r="26342" hidden="1"/>
    <row r="26343" hidden="1"/>
    <row r="26344" hidden="1"/>
    <row r="26345" hidden="1"/>
    <row r="26346" hidden="1"/>
    <row r="26347" hidden="1"/>
    <row r="26348" hidden="1"/>
    <row r="26349" hidden="1"/>
    <row r="26350" hidden="1"/>
    <row r="26351" hidden="1"/>
    <row r="26352" hidden="1"/>
    <row r="26353" hidden="1"/>
    <row r="26354" hidden="1"/>
    <row r="26355" hidden="1"/>
    <row r="26356" hidden="1"/>
    <row r="26357" hidden="1"/>
    <row r="26358" hidden="1"/>
    <row r="26359" hidden="1"/>
    <row r="26360" hidden="1"/>
    <row r="26361" hidden="1"/>
    <row r="26362" hidden="1"/>
    <row r="26363" hidden="1"/>
    <row r="26364" hidden="1"/>
    <row r="26365" hidden="1"/>
    <row r="26366" hidden="1"/>
    <row r="26367" hidden="1"/>
    <row r="26368" hidden="1"/>
    <row r="26369" hidden="1"/>
    <row r="26370" hidden="1"/>
    <row r="26371" hidden="1"/>
    <row r="26372" hidden="1"/>
    <row r="26373" hidden="1"/>
    <row r="26374" hidden="1"/>
    <row r="26375" hidden="1"/>
    <row r="26376" hidden="1"/>
    <row r="26377" hidden="1"/>
    <row r="26378" hidden="1"/>
    <row r="26379" hidden="1"/>
    <row r="26380" hidden="1"/>
    <row r="26381" hidden="1"/>
    <row r="26382" hidden="1"/>
    <row r="26383" hidden="1"/>
    <row r="26384" hidden="1"/>
    <row r="26385" hidden="1"/>
    <row r="26386" hidden="1"/>
    <row r="26387" hidden="1"/>
    <row r="26388" hidden="1"/>
    <row r="26389" hidden="1"/>
    <row r="26390" hidden="1"/>
    <row r="26391" hidden="1"/>
    <row r="26392" hidden="1"/>
    <row r="26393" hidden="1"/>
    <row r="26394" hidden="1"/>
    <row r="26395" hidden="1"/>
    <row r="26396" hidden="1"/>
    <row r="26397" hidden="1"/>
    <row r="26398" hidden="1"/>
    <row r="26399" hidden="1"/>
    <row r="26400" hidden="1"/>
    <row r="26401" hidden="1"/>
    <row r="26402" hidden="1"/>
    <row r="26403" hidden="1"/>
    <row r="26404" hidden="1"/>
    <row r="26405" hidden="1"/>
    <row r="26406" hidden="1"/>
    <row r="26407" hidden="1"/>
    <row r="26408" hidden="1"/>
    <row r="26409" hidden="1"/>
    <row r="26410" hidden="1"/>
    <row r="26411" hidden="1"/>
    <row r="26412" hidden="1"/>
    <row r="26413" hidden="1"/>
    <row r="26414" hidden="1"/>
    <row r="26415" hidden="1"/>
    <row r="26416" hidden="1"/>
    <row r="26417" hidden="1"/>
    <row r="26418" hidden="1"/>
    <row r="26419" hidden="1"/>
    <row r="26420" hidden="1"/>
    <row r="26421" hidden="1"/>
    <row r="26422" hidden="1"/>
    <row r="26423" hidden="1"/>
    <row r="26424" hidden="1"/>
    <row r="26425" hidden="1"/>
    <row r="26426" hidden="1"/>
    <row r="26427" hidden="1"/>
    <row r="26428" hidden="1"/>
    <row r="26429" hidden="1"/>
    <row r="26430" hidden="1"/>
    <row r="26431" hidden="1"/>
    <row r="26432" hidden="1"/>
    <row r="26433" hidden="1"/>
    <row r="26434" hidden="1"/>
    <row r="26435" hidden="1"/>
    <row r="26436" hidden="1"/>
    <row r="26437" hidden="1"/>
    <row r="26438" hidden="1"/>
    <row r="26439" hidden="1"/>
    <row r="26440" hidden="1"/>
    <row r="26441" hidden="1"/>
    <row r="26442" hidden="1"/>
    <row r="26443" hidden="1"/>
    <row r="26444" hidden="1"/>
    <row r="26445" hidden="1"/>
    <row r="26446" hidden="1"/>
    <row r="26447" hidden="1"/>
    <row r="26448" hidden="1"/>
    <row r="26449" hidden="1"/>
    <row r="26450" hidden="1"/>
    <row r="26451" hidden="1"/>
    <row r="26452" hidden="1"/>
    <row r="26453" hidden="1"/>
    <row r="26454" hidden="1"/>
    <row r="26455" hidden="1"/>
    <row r="26456" hidden="1"/>
    <row r="26457" hidden="1"/>
    <row r="26458" hidden="1"/>
    <row r="26459" hidden="1"/>
    <row r="26460" hidden="1"/>
    <row r="26461" hidden="1"/>
    <row r="26462" hidden="1"/>
    <row r="26463" hidden="1"/>
    <row r="26464" hidden="1"/>
    <row r="26465" hidden="1"/>
    <row r="26466" hidden="1"/>
    <row r="26467" hidden="1"/>
    <row r="26468" hidden="1"/>
    <row r="26469" hidden="1"/>
    <row r="26470" hidden="1"/>
    <row r="26471" hidden="1"/>
    <row r="26472" hidden="1"/>
    <row r="26473" hidden="1"/>
    <row r="26474" hidden="1"/>
    <row r="26475" hidden="1"/>
    <row r="26476" hidden="1"/>
    <row r="26477" hidden="1"/>
    <row r="26478" hidden="1"/>
    <row r="26479" hidden="1"/>
    <row r="26480" hidden="1"/>
    <row r="26481" hidden="1"/>
    <row r="26482" hidden="1"/>
    <row r="26483" hidden="1"/>
    <row r="26484" hidden="1"/>
    <row r="26485" hidden="1"/>
    <row r="26486" hidden="1"/>
    <row r="26487" hidden="1"/>
    <row r="26488" hidden="1"/>
    <row r="26489" hidden="1"/>
    <row r="26490" hidden="1"/>
    <row r="26491" hidden="1"/>
    <row r="26492" hidden="1"/>
    <row r="26493" hidden="1"/>
    <row r="26494" hidden="1"/>
    <row r="26495" hidden="1"/>
    <row r="26496" hidden="1"/>
    <row r="26497" hidden="1"/>
    <row r="26498" hidden="1"/>
    <row r="26499" hidden="1"/>
    <row r="26500" hidden="1"/>
    <row r="26501" hidden="1"/>
    <row r="26502" hidden="1"/>
    <row r="26503" hidden="1"/>
    <row r="26504" hidden="1"/>
    <row r="26505" hidden="1"/>
    <row r="26506" hidden="1"/>
    <row r="26507" hidden="1"/>
    <row r="26508" hidden="1"/>
    <row r="26509" hidden="1"/>
    <row r="26510" hidden="1"/>
    <row r="26511" hidden="1"/>
    <row r="26512" hidden="1"/>
    <row r="26513" hidden="1"/>
    <row r="26514" hidden="1"/>
    <row r="26515" hidden="1"/>
    <row r="26516" hidden="1"/>
    <row r="26517" hidden="1"/>
    <row r="26518" hidden="1"/>
    <row r="26519" hidden="1"/>
    <row r="26520" hidden="1"/>
    <row r="26521" hidden="1"/>
    <row r="26522" hidden="1"/>
    <row r="26523" hidden="1"/>
    <row r="26524" hidden="1"/>
    <row r="26525" hidden="1"/>
    <row r="26526" hidden="1"/>
    <row r="26527" hidden="1"/>
    <row r="26528" hidden="1"/>
    <row r="26529" hidden="1"/>
    <row r="26530" hidden="1"/>
    <row r="26531" hidden="1"/>
    <row r="26532" hidden="1"/>
    <row r="26533" hidden="1"/>
    <row r="26534" hidden="1"/>
    <row r="26535" hidden="1"/>
    <row r="26536" hidden="1"/>
    <row r="26537" hidden="1"/>
    <row r="26538" hidden="1"/>
    <row r="26539" hidden="1"/>
    <row r="26540" hidden="1"/>
    <row r="26541" hidden="1"/>
    <row r="26542" hidden="1"/>
    <row r="26543" hidden="1"/>
    <row r="26544" hidden="1"/>
    <row r="26545" hidden="1"/>
    <row r="26546" hidden="1"/>
    <row r="26547" hidden="1"/>
    <row r="26548" hidden="1"/>
    <row r="26549" hidden="1"/>
    <row r="26550" hidden="1"/>
    <row r="26551" hidden="1"/>
    <row r="26552" hidden="1"/>
    <row r="26553" hidden="1"/>
    <row r="26554" hidden="1"/>
    <row r="26555" hidden="1"/>
    <row r="26556" hidden="1"/>
    <row r="26557" hidden="1"/>
    <row r="26558" hidden="1"/>
    <row r="26559" hidden="1"/>
    <row r="26560" hidden="1"/>
    <row r="26561" hidden="1"/>
    <row r="26562" hidden="1"/>
    <row r="26563" hidden="1"/>
    <row r="26564" hidden="1"/>
    <row r="26565" hidden="1"/>
    <row r="26566" hidden="1"/>
    <row r="26567" hidden="1"/>
    <row r="26568" hidden="1"/>
    <row r="26569" hidden="1"/>
    <row r="26570" hidden="1"/>
    <row r="26571" hidden="1"/>
    <row r="26572" hidden="1"/>
    <row r="26573" hidden="1"/>
    <row r="26574" hidden="1"/>
    <row r="26575" hidden="1"/>
    <row r="26576" hidden="1"/>
    <row r="26577" hidden="1"/>
    <row r="26578" hidden="1"/>
    <row r="26579" hidden="1"/>
    <row r="26580" hidden="1"/>
    <row r="26581" hidden="1"/>
    <row r="26582" hidden="1"/>
    <row r="26583" hidden="1"/>
    <row r="26584" hidden="1"/>
    <row r="26585" hidden="1"/>
    <row r="26586" hidden="1"/>
    <row r="26587" hidden="1"/>
    <row r="26588" hidden="1"/>
    <row r="26589" hidden="1"/>
    <row r="26590" hidden="1"/>
    <row r="26591" hidden="1"/>
    <row r="26592" hidden="1"/>
    <row r="26593" hidden="1"/>
    <row r="26594" hidden="1"/>
    <row r="26595" hidden="1"/>
    <row r="26596" hidden="1"/>
    <row r="26597" hidden="1"/>
    <row r="26598" hidden="1"/>
    <row r="26599" hidden="1"/>
    <row r="26600" hidden="1"/>
    <row r="26601" hidden="1"/>
    <row r="26602" hidden="1"/>
    <row r="26603" hidden="1"/>
    <row r="26604" hidden="1"/>
    <row r="26605" hidden="1"/>
    <row r="26606" hidden="1"/>
    <row r="26607" hidden="1"/>
    <row r="26608" hidden="1"/>
    <row r="26609" hidden="1"/>
    <row r="26610" hidden="1"/>
    <row r="26611" hidden="1"/>
    <row r="26612" hidden="1"/>
    <row r="26613" hidden="1"/>
    <row r="26614" hidden="1"/>
    <row r="26615" hidden="1"/>
    <row r="26616" hidden="1"/>
    <row r="26617" hidden="1"/>
    <row r="26618" hidden="1"/>
    <row r="26619" hidden="1"/>
    <row r="26620" hidden="1"/>
    <row r="26621" hidden="1"/>
    <row r="26622" hidden="1"/>
    <row r="26623" hidden="1"/>
    <row r="26624" hidden="1"/>
    <row r="26625" hidden="1"/>
    <row r="26626" hidden="1"/>
    <row r="26627" hidden="1"/>
    <row r="26628" hidden="1"/>
    <row r="26629" hidden="1"/>
    <row r="26630" hidden="1"/>
    <row r="26631" hidden="1"/>
    <row r="26632" hidden="1"/>
    <row r="26633" hidden="1"/>
    <row r="26634" hidden="1"/>
    <row r="26635" hidden="1"/>
    <row r="26636" hidden="1"/>
    <row r="26637" hidden="1"/>
    <row r="26638" hidden="1"/>
    <row r="26639" hidden="1"/>
    <row r="26640" hidden="1"/>
    <row r="26641" hidden="1"/>
    <row r="26642" hidden="1"/>
    <row r="26643" hidden="1"/>
    <row r="26644" hidden="1"/>
    <row r="26645" hidden="1"/>
    <row r="26646" hidden="1"/>
    <row r="26647" hidden="1"/>
    <row r="26648" hidden="1"/>
    <row r="26649" hidden="1"/>
    <row r="26650" hidden="1"/>
    <row r="26651" hidden="1"/>
    <row r="26652" hidden="1"/>
    <row r="26653" hidden="1"/>
    <row r="26654" hidden="1"/>
    <row r="26655" hidden="1"/>
    <row r="26656" hidden="1"/>
    <row r="26657" hidden="1"/>
    <row r="26658" hidden="1"/>
    <row r="26659" hidden="1"/>
    <row r="26660" hidden="1"/>
    <row r="26661" hidden="1"/>
    <row r="26662" hidden="1"/>
    <row r="26663" hidden="1"/>
    <row r="26664" hidden="1"/>
    <row r="26665" hidden="1"/>
    <row r="26666" hidden="1"/>
    <row r="26667" hidden="1"/>
    <row r="26668" hidden="1"/>
    <row r="26669" hidden="1"/>
    <row r="26670" hidden="1"/>
    <row r="26671" hidden="1"/>
    <row r="26672" hidden="1"/>
    <row r="26673" hidden="1"/>
    <row r="26674" hidden="1"/>
    <row r="26675" hidden="1"/>
    <row r="26676" hidden="1"/>
    <row r="26677" hidden="1"/>
    <row r="26678" hidden="1"/>
    <row r="26679" hidden="1"/>
    <row r="26680" hidden="1"/>
    <row r="26681" hidden="1"/>
    <row r="26682" hidden="1"/>
    <row r="26683" hidden="1"/>
    <row r="26684" hidden="1"/>
    <row r="26685" hidden="1"/>
    <row r="26686" hidden="1"/>
    <row r="26687" hidden="1"/>
    <row r="26688" hidden="1"/>
    <row r="26689" hidden="1"/>
    <row r="26690" hidden="1"/>
    <row r="26691" hidden="1"/>
    <row r="26692" hidden="1"/>
    <row r="26693" hidden="1"/>
    <row r="26694" hidden="1"/>
    <row r="26695" hidden="1"/>
    <row r="26696" hidden="1"/>
    <row r="26697" hidden="1"/>
    <row r="26698" hidden="1"/>
    <row r="26699" hidden="1"/>
    <row r="26700" hidden="1"/>
    <row r="26701" hidden="1"/>
    <row r="26702" hidden="1"/>
    <row r="26703" hidden="1"/>
    <row r="26704" hidden="1"/>
    <row r="26705" hidden="1"/>
    <row r="26706" hidden="1"/>
    <row r="26707" hidden="1"/>
    <row r="26708" hidden="1"/>
    <row r="26709" hidden="1"/>
    <row r="26710" hidden="1"/>
    <row r="26711" hidden="1"/>
    <row r="26712" hidden="1"/>
    <row r="26713" hidden="1"/>
    <row r="26714" hidden="1"/>
    <row r="26715" hidden="1"/>
    <row r="26716" hidden="1"/>
    <row r="26717" hidden="1"/>
    <row r="26718" hidden="1"/>
    <row r="26719" hidden="1"/>
    <row r="26720" hidden="1"/>
    <row r="26721" hidden="1"/>
    <row r="26722" hidden="1"/>
    <row r="26723" hidden="1"/>
    <row r="26724" hidden="1"/>
    <row r="26725" hidden="1"/>
    <row r="26726" hidden="1"/>
    <row r="26727" hidden="1"/>
    <row r="26728" hidden="1"/>
    <row r="26729" hidden="1"/>
    <row r="26730" hidden="1"/>
    <row r="26731" hidden="1"/>
    <row r="26732" hidden="1"/>
    <row r="26733" hidden="1"/>
    <row r="26734" hidden="1"/>
    <row r="26735" hidden="1"/>
    <row r="26736" hidden="1"/>
    <row r="26737" hidden="1"/>
    <row r="26738" hidden="1"/>
    <row r="26739" hidden="1"/>
    <row r="26740" hidden="1"/>
    <row r="26741" hidden="1"/>
    <row r="26742" hidden="1"/>
    <row r="26743" hidden="1"/>
    <row r="26744" hidden="1"/>
    <row r="26745" hidden="1"/>
    <row r="26746" hidden="1"/>
    <row r="26747" hidden="1"/>
    <row r="26748" hidden="1"/>
    <row r="26749" hidden="1"/>
    <row r="26750" hidden="1"/>
    <row r="26751" hidden="1"/>
    <row r="26752" hidden="1"/>
    <row r="26753" hidden="1"/>
    <row r="26754" hidden="1"/>
    <row r="26755" hidden="1"/>
    <row r="26756" hidden="1"/>
    <row r="26757" hidden="1"/>
    <row r="26758" hidden="1"/>
    <row r="26759" hidden="1"/>
    <row r="26760" hidden="1"/>
    <row r="26761" hidden="1"/>
    <row r="26762" hidden="1"/>
    <row r="26763" hidden="1"/>
    <row r="26764" hidden="1"/>
    <row r="26765" hidden="1"/>
    <row r="26766" hidden="1"/>
    <row r="26767" hidden="1"/>
    <row r="26768" hidden="1"/>
    <row r="26769" hidden="1"/>
    <row r="26770" hidden="1"/>
    <row r="26771" hidden="1"/>
    <row r="26772" hidden="1"/>
    <row r="26773" hidden="1"/>
    <row r="26774" hidden="1"/>
    <row r="26775" hidden="1"/>
    <row r="26776" hidden="1"/>
    <row r="26777" hidden="1"/>
    <row r="26778" hidden="1"/>
    <row r="26779" hidden="1"/>
    <row r="26780" hidden="1"/>
    <row r="26781" hidden="1"/>
    <row r="26782" hidden="1"/>
    <row r="26783" hidden="1"/>
    <row r="26784" hidden="1"/>
    <row r="26785" hidden="1"/>
    <row r="26786" hidden="1"/>
    <row r="26787" hidden="1"/>
    <row r="26788" hidden="1"/>
    <row r="26789" hidden="1"/>
    <row r="26790" hidden="1"/>
    <row r="26791" hidden="1"/>
    <row r="26792" hidden="1"/>
    <row r="26793" hidden="1"/>
    <row r="26794" hidden="1"/>
    <row r="26795" hidden="1"/>
    <row r="26796" hidden="1"/>
    <row r="26797" hidden="1"/>
    <row r="26798" hidden="1"/>
    <row r="26799" hidden="1"/>
    <row r="26800" hidden="1"/>
    <row r="26801" hidden="1"/>
    <row r="26802" hidden="1"/>
    <row r="26803" hidden="1"/>
    <row r="26804" hidden="1"/>
    <row r="26805" hidden="1"/>
    <row r="26806" hidden="1"/>
    <row r="26807" hidden="1"/>
    <row r="26808" hidden="1"/>
    <row r="26809" hidden="1"/>
    <row r="26810" hidden="1"/>
    <row r="26811" hidden="1"/>
    <row r="26812" hidden="1"/>
    <row r="26813" hidden="1"/>
    <row r="26814" hidden="1"/>
    <row r="26815" hidden="1"/>
    <row r="26816" hidden="1"/>
    <row r="26817" hidden="1"/>
    <row r="26818" hidden="1"/>
    <row r="26819" hidden="1"/>
    <row r="26820" hidden="1"/>
    <row r="26821" hidden="1"/>
    <row r="26822" hidden="1"/>
    <row r="26823" hidden="1"/>
    <row r="26824" hidden="1"/>
    <row r="26825" hidden="1"/>
    <row r="26826" hidden="1"/>
    <row r="26827" hidden="1"/>
    <row r="26828" hidden="1"/>
    <row r="26829" hidden="1"/>
    <row r="26830" hidden="1"/>
    <row r="26831" hidden="1"/>
    <row r="26832" hidden="1"/>
    <row r="26833" hidden="1"/>
    <row r="26834" hidden="1"/>
    <row r="26835" hidden="1"/>
    <row r="26836" hidden="1"/>
    <row r="26837" hidden="1"/>
    <row r="26838" hidden="1"/>
    <row r="26839" hidden="1"/>
    <row r="26840" hidden="1"/>
    <row r="26841" hidden="1"/>
    <row r="26842" hidden="1"/>
    <row r="26843" hidden="1"/>
    <row r="26844" hidden="1"/>
    <row r="26845" hidden="1"/>
    <row r="26846" hidden="1"/>
    <row r="26847" hidden="1"/>
    <row r="26848" hidden="1"/>
    <row r="26849" hidden="1"/>
    <row r="26850" hidden="1"/>
    <row r="26851" hidden="1"/>
    <row r="26852" hidden="1"/>
    <row r="26853" hidden="1"/>
    <row r="26854" hidden="1"/>
    <row r="26855" hidden="1"/>
    <row r="26856" hidden="1"/>
    <row r="26857" hidden="1"/>
    <row r="26858" hidden="1"/>
    <row r="26859" hidden="1"/>
    <row r="26860" hidden="1"/>
    <row r="26861" hidden="1"/>
    <row r="26862" hidden="1"/>
    <row r="26863" hidden="1"/>
    <row r="26864" hidden="1"/>
    <row r="26865" hidden="1"/>
    <row r="26866" hidden="1"/>
    <row r="26867" hidden="1"/>
    <row r="26868" hidden="1"/>
    <row r="26869" hidden="1"/>
    <row r="26870" hidden="1"/>
    <row r="26871" hidden="1"/>
    <row r="26872" hidden="1"/>
    <row r="26873" hidden="1"/>
    <row r="26874" hidden="1"/>
    <row r="26875" hidden="1"/>
    <row r="26876" hidden="1"/>
    <row r="26877" hidden="1"/>
    <row r="26878" hidden="1"/>
    <row r="26879" hidden="1"/>
    <row r="26880" hidden="1"/>
    <row r="26881" hidden="1"/>
    <row r="26882" hidden="1"/>
    <row r="26883" hidden="1"/>
    <row r="26884" hidden="1"/>
    <row r="26885" hidden="1"/>
    <row r="26886" hidden="1"/>
    <row r="26887" hidden="1"/>
    <row r="26888" hidden="1"/>
    <row r="26889" hidden="1"/>
    <row r="26890" hidden="1"/>
    <row r="26891" hidden="1"/>
    <row r="26892" hidden="1"/>
    <row r="26893" hidden="1"/>
    <row r="26894" hidden="1"/>
    <row r="26895" hidden="1"/>
    <row r="26896" hidden="1"/>
    <row r="26897" hidden="1"/>
    <row r="26898" hidden="1"/>
    <row r="26899" hidden="1"/>
    <row r="26900" hidden="1"/>
    <row r="26901" hidden="1"/>
    <row r="26902" hidden="1"/>
    <row r="26903" hidden="1"/>
    <row r="26904" hidden="1"/>
    <row r="26905" hidden="1"/>
    <row r="26906" hidden="1"/>
    <row r="26907" hidden="1"/>
    <row r="26908" hidden="1"/>
    <row r="26909" hidden="1"/>
    <row r="26910" hidden="1"/>
    <row r="26911" hidden="1"/>
    <row r="26912" hidden="1"/>
    <row r="26913" hidden="1"/>
    <row r="26914" hidden="1"/>
    <row r="26915" hidden="1"/>
    <row r="26916" hidden="1"/>
    <row r="26917" hidden="1"/>
    <row r="26918" hidden="1"/>
    <row r="26919" hidden="1"/>
    <row r="26920" hidden="1"/>
    <row r="26921" hidden="1"/>
    <row r="26922" hidden="1"/>
    <row r="26923" hidden="1"/>
    <row r="26924" hidden="1"/>
    <row r="26925" hidden="1"/>
    <row r="26926" hidden="1"/>
    <row r="26927" hidden="1"/>
    <row r="26928" hidden="1"/>
    <row r="26929" hidden="1"/>
    <row r="26930" hidden="1"/>
    <row r="26931" hidden="1"/>
    <row r="26932" hidden="1"/>
    <row r="26933" hidden="1"/>
    <row r="26934" hidden="1"/>
    <row r="26935" hidden="1"/>
    <row r="26936" hidden="1"/>
    <row r="26937" hidden="1"/>
    <row r="26938" hidden="1"/>
    <row r="26939" hidden="1"/>
    <row r="26940" hidden="1"/>
    <row r="26941" hidden="1"/>
    <row r="26942" hidden="1"/>
    <row r="26943" hidden="1"/>
    <row r="26944" hidden="1"/>
    <row r="26945" hidden="1"/>
    <row r="26946" hidden="1"/>
    <row r="26947" hidden="1"/>
    <row r="26948" hidden="1"/>
    <row r="26949" hidden="1"/>
    <row r="26950" hidden="1"/>
    <row r="26951" hidden="1"/>
    <row r="26952" hidden="1"/>
    <row r="26953" hidden="1"/>
    <row r="26954" hidden="1"/>
    <row r="26955" hidden="1"/>
    <row r="26956" hidden="1"/>
    <row r="26957" hidden="1"/>
    <row r="26958" hidden="1"/>
    <row r="26959" hidden="1"/>
    <row r="26960" hidden="1"/>
    <row r="26961" hidden="1"/>
    <row r="26962" hidden="1"/>
    <row r="26963" hidden="1"/>
    <row r="26964" hidden="1"/>
    <row r="26965" hidden="1"/>
    <row r="26966" hidden="1"/>
    <row r="26967" hidden="1"/>
    <row r="26968" hidden="1"/>
    <row r="26969" hidden="1"/>
    <row r="26970" hidden="1"/>
    <row r="26971" hidden="1"/>
    <row r="26972" hidden="1"/>
    <row r="26973" hidden="1"/>
    <row r="26974" hidden="1"/>
    <row r="26975" hidden="1"/>
    <row r="26976" hidden="1"/>
    <row r="26977" hidden="1"/>
    <row r="26978" hidden="1"/>
    <row r="26979" hidden="1"/>
    <row r="26980" hidden="1"/>
    <row r="26981" hidden="1"/>
    <row r="26982" hidden="1"/>
    <row r="26983" hidden="1"/>
    <row r="26984" hidden="1"/>
    <row r="26985" hidden="1"/>
    <row r="26986" hidden="1"/>
    <row r="26987" hidden="1"/>
    <row r="26988" hidden="1"/>
    <row r="26989" hidden="1"/>
    <row r="26990" hidden="1"/>
    <row r="26991" hidden="1"/>
    <row r="26992" hidden="1"/>
    <row r="26993" hidden="1"/>
    <row r="26994" hidden="1"/>
    <row r="26995" hidden="1"/>
    <row r="26996" hidden="1"/>
    <row r="26997" hidden="1"/>
    <row r="26998" hidden="1"/>
    <row r="26999" hidden="1"/>
    <row r="27000" hidden="1"/>
    <row r="27001" hidden="1"/>
    <row r="27002" hidden="1"/>
    <row r="27003" hidden="1"/>
    <row r="27004" hidden="1"/>
    <row r="27005" hidden="1"/>
    <row r="27006" hidden="1"/>
    <row r="27007" hidden="1"/>
    <row r="27008" hidden="1"/>
    <row r="27009" hidden="1"/>
    <row r="27010" hidden="1"/>
    <row r="27011" hidden="1"/>
    <row r="27012" hidden="1"/>
    <row r="27013" hidden="1"/>
    <row r="27014" hidden="1"/>
    <row r="27015" hidden="1"/>
    <row r="27016" hidden="1"/>
    <row r="27017" hidden="1"/>
    <row r="27018" hidden="1"/>
    <row r="27019" hidden="1"/>
    <row r="27020" hidden="1"/>
    <row r="27021" hidden="1"/>
    <row r="27022" hidden="1"/>
    <row r="27023" hidden="1"/>
    <row r="27024" hidden="1"/>
    <row r="27025" hidden="1"/>
    <row r="27026" hidden="1"/>
    <row r="27027" hidden="1"/>
    <row r="27028" hidden="1"/>
    <row r="27029" hidden="1"/>
    <row r="27030" hidden="1"/>
    <row r="27031" hidden="1"/>
    <row r="27032" hidden="1"/>
    <row r="27033" hidden="1"/>
    <row r="27034" hidden="1"/>
    <row r="27035" hidden="1"/>
    <row r="27036" hidden="1"/>
    <row r="27037" hidden="1"/>
    <row r="27038" hidden="1"/>
    <row r="27039" hidden="1"/>
    <row r="27040" hidden="1"/>
    <row r="27041" hidden="1"/>
    <row r="27042" hidden="1"/>
    <row r="27043" hidden="1"/>
    <row r="27044" hidden="1"/>
    <row r="27045" hidden="1"/>
    <row r="27046" hidden="1"/>
    <row r="27047" hidden="1"/>
    <row r="27048" hidden="1"/>
    <row r="27049" hidden="1"/>
    <row r="27050" hidden="1"/>
    <row r="27051" hidden="1"/>
    <row r="27052" hidden="1"/>
    <row r="27053" hidden="1"/>
    <row r="27054" hidden="1"/>
    <row r="27055" hidden="1"/>
    <row r="27056" hidden="1"/>
    <row r="27057" hidden="1"/>
    <row r="27058" hidden="1"/>
    <row r="27059" hidden="1"/>
    <row r="27060" hidden="1"/>
    <row r="27061" hidden="1"/>
    <row r="27062" hidden="1"/>
    <row r="27063" hidden="1"/>
    <row r="27064" hidden="1"/>
    <row r="27065" hidden="1"/>
    <row r="27066" hidden="1"/>
    <row r="27067" hidden="1"/>
    <row r="27068" hidden="1"/>
    <row r="27069" hidden="1"/>
    <row r="27070" hidden="1"/>
    <row r="27071" hidden="1"/>
    <row r="27072" hidden="1"/>
    <row r="27073" hidden="1"/>
    <row r="27074" hidden="1"/>
    <row r="27075" hidden="1"/>
    <row r="27076" hidden="1"/>
    <row r="27077" hidden="1"/>
    <row r="27078" hidden="1"/>
    <row r="27079" hidden="1"/>
    <row r="27080" hidden="1"/>
    <row r="27081" hidden="1"/>
    <row r="27082" hidden="1"/>
    <row r="27083" hidden="1"/>
    <row r="27084" hidden="1"/>
    <row r="27085" hidden="1"/>
    <row r="27086" hidden="1"/>
    <row r="27087" hidden="1"/>
    <row r="27088" hidden="1"/>
    <row r="27089" hidden="1"/>
    <row r="27090" hidden="1"/>
    <row r="27091" hidden="1"/>
    <row r="27092" hidden="1"/>
    <row r="27093" hidden="1"/>
    <row r="27094" hidden="1"/>
    <row r="27095" hidden="1"/>
    <row r="27096" hidden="1"/>
    <row r="27097" hidden="1"/>
    <row r="27098" hidden="1"/>
    <row r="27099" hidden="1"/>
    <row r="27100" hidden="1"/>
    <row r="27101" hidden="1"/>
    <row r="27102" hidden="1"/>
    <row r="27103" hidden="1"/>
    <row r="27104" hidden="1"/>
    <row r="27105" hidden="1"/>
    <row r="27106" hidden="1"/>
    <row r="27107" hidden="1"/>
    <row r="27108" hidden="1"/>
    <row r="27109" hidden="1"/>
    <row r="27110" hidden="1"/>
    <row r="27111" hidden="1"/>
    <row r="27112" hidden="1"/>
    <row r="27113" hidden="1"/>
    <row r="27114" hidden="1"/>
    <row r="27115" hidden="1"/>
    <row r="27116" hidden="1"/>
    <row r="27117" hidden="1"/>
    <row r="27118" hidden="1"/>
    <row r="27119" hidden="1"/>
    <row r="27120" hidden="1"/>
    <row r="27121" hidden="1"/>
    <row r="27122" hidden="1"/>
    <row r="27123" hidden="1"/>
    <row r="27124" hidden="1"/>
    <row r="27125" hidden="1"/>
    <row r="27126" hidden="1"/>
    <row r="27127" hidden="1"/>
    <row r="27128" hidden="1"/>
    <row r="27129" hidden="1"/>
    <row r="27130" hidden="1"/>
    <row r="27131" hidden="1"/>
    <row r="27132" hidden="1"/>
    <row r="27133" hidden="1"/>
    <row r="27134" hidden="1"/>
    <row r="27135" hidden="1"/>
    <row r="27136" hidden="1"/>
    <row r="27137" hidden="1"/>
    <row r="27138" hidden="1"/>
    <row r="27139" hidden="1"/>
    <row r="27140" hidden="1"/>
    <row r="27141" hidden="1"/>
    <row r="27142" hidden="1"/>
    <row r="27143" hidden="1"/>
    <row r="27144" hidden="1"/>
    <row r="27145" hidden="1"/>
    <row r="27146" hidden="1"/>
    <row r="27147" hidden="1"/>
    <row r="27148" hidden="1"/>
    <row r="27149" hidden="1"/>
    <row r="27150" hidden="1"/>
    <row r="27151" hidden="1"/>
    <row r="27152" hidden="1"/>
    <row r="27153" hidden="1"/>
    <row r="27154" hidden="1"/>
    <row r="27155" hidden="1"/>
    <row r="27156" hidden="1"/>
    <row r="27157" hidden="1"/>
    <row r="27158" hidden="1"/>
    <row r="27159" hidden="1"/>
    <row r="27160" hidden="1"/>
    <row r="27161" hidden="1"/>
    <row r="27162" hidden="1"/>
    <row r="27163" hidden="1"/>
    <row r="27164" hidden="1"/>
    <row r="27165" hidden="1"/>
    <row r="27166" hidden="1"/>
    <row r="27167" hidden="1"/>
    <row r="27168" hidden="1"/>
    <row r="27169" hidden="1"/>
    <row r="27170" hidden="1"/>
    <row r="27171" hidden="1"/>
    <row r="27172" hidden="1"/>
    <row r="27173" hidden="1"/>
    <row r="27174" hidden="1"/>
    <row r="27175" hidden="1"/>
    <row r="27176" hidden="1"/>
    <row r="27177" hidden="1"/>
    <row r="27178" hidden="1"/>
    <row r="27179" hidden="1"/>
    <row r="27180" hidden="1"/>
    <row r="27181" hidden="1"/>
    <row r="27182" hidden="1"/>
    <row r="27183" hidden="1"/>
    <row r="27184" hidden="1"/>
    <row r="27185" hidden="1"/>
    <row r="27186" hidden="1"/>
    <row r="27187" hidden="1"/>
    <row r="27188" hidden="1"/>
    <row r="27189" hidden="1"/>
    <row r="27190" hidden="1"/>
    <row r="27191" hidden="1"/>
    <row r="27192" hidden="1"/>
    <row r="27193" hidden="1"/>
    <row r="27194" hidden="1"/>
    <row r="27195" hidden="1"/>
    <row r="27196" hidden="1"/>
    <row r="27197" hidden="1"/>
    <row r="27198" hidden="1"/>
    <row r="27199" hidden="1"/>
    <row r="27200" hidden="1"/>
    <row r="27201" hidden="1"/>
    <row r="27202" hidden="1"/>
    <row r="27203" hidden="1"/>
    <row r="27204" hidden="1"/>
    <row r="27205" hidden="1"/>
    <row r="27206" hidden="1"/>
    <row r="27207" hidden="1"/>
    <row r="27208" hidden="1"/>
    <row r="27209" hidden="1"/>
    <row r="27210" hidden="1"/>
    <row r="27211" hidden="1"/>
    <row r="27212" hidden="1"/>
    <row r="27213" hidden="1"/>
    <row r="27214" hidden="1"/>
    <row r="27215" hidden="1"/>
    <row r="27216" hidden="1"/>
    <row r="27217" hidden="1"/>
    <row r="27218" hidden="1"/>
    <row r="27219" hidden="1"/>
    <row r="27220" hidden="1"/>
    <row r="27221" hidden="1"/>
    <row r="27222" hidden="1"/>
    <row r="27223" hidden="1"/>
    <row r="27224" hidden="1"/>
    <row r="27225" hidden="1"/>
    <row r="27226" hidden="1"/>
    <row r="27227" hidden="1"/>
    <row r="27228" hidden="1"/>
    <row r="27229" hidden="1"/>
    <row r="27230" hidden="1"/>
    <row r="27231" hidden="1"/>
    <row r="27232" hidden="1"/>
    <row r="27233" hidden="1"/>
    <row r="27234" hidden="1"/>
    <row r="27235" hidden="1"/>
    <row r="27236" hidden="1"/>
    <row r="27237" hidden="1"/>
    <row r="27238" hidden="1"/>
    <row r="27239" hidden="1"/>
    <row r="27240" hidden="1"/>
    <row r="27241" hidden="1"/>
    <row r="27242" hidden="1"/>
    <row r="27243" hidden="1"/>
    <row r="27244" hidden="1"/>
    <row r="27245" hidden="1"/>
    <row r="27246" hidden="1"/>
    <row r="27247" hidden="1"/>
    <row r="27248" hidden="1"/>
    <row r="27249" hidden="1"/>
    <row r="27250" hidden="1"/>
    <row r="27251" hidden="1"/>
    <row r="27252" hidden="1"/>
    <row r="27253" hidden="1"/>
    <row r="27254" hidden="1"/>
    <row r="27255" hidden="1"/>
    <row r="27256" hidden="1"/>
    <row r="27257" hidden="1"/>
    <row r="27258" hidden="1"/>
    <row r="27259" hidden="1"/>
    <row r="27260" hidden="1"/>
    <row r="27261" hidden="1"/>
    <row r="27262" hidden="1"/>
    <row r="27263" hidden="1"/>
    <row r="27264" hidden="1"/>
    <row r="27265" hidden="1"/>
    <row r="27266" hidden="1"/>
    <row r="27267" hidden="1"/>
    <row r="27268" hidden="1"/>
    <row r="27269" hidden="1"/>
    <row r="27270" hidden="1"/>
    <row r="27271" hidden="1"/>
    <row r="27272" hidden="1"/>
    <row r="27273" hidden="1"/>
    <row r="27274" hidden="1"/>
    <row r="27275" hidden="1"/>
    <row r="27276" hidden="1"/>
    <row r="27277" hidden="1"/>
    <row r="27278" hidden="1"/>
    <row r="27279" hidden="1"/>
    <row r="27280" hidden="1"/>
    <row r="27281" hidden="1"/>
    <row r="27282" hidden="1"/>
    <row r="27283" hidden="1"/>
    <row r="27284" hidden="1"/>
    <row r="27285" hidden="1"/>
    <row r="27286" hidden="1"/>
    <row r="27287" hidden="1"/>
    <row r="27288" hidden="1"/>
    <row r="27289" hidden="1"/>
    <row r="27290" hidden="1"/>
    <row r="27291" hidden="1"/>
    <row r="27292" hidden="1"/>
    <row r="27293" hidden="1"/>
    <row r="27294" hidden="1"/>
    <row r="27295" hidden="1"/>
    <row r="27296" hidden="1"/>
    <row r="27297" hidden="1"/>
    <row r="27298" hidden="1"/>
    <row r="27299" hidden="1"/>
    <row r="27300" hidden="1"/>
    <row r="27301" hidden="1"/>
    <row r="27302" hidden="1"/>
    <row r="27303" hidden="1"/>
    <row r="27304" hidden="1"/>
    <row r="27305" hidden="1"/>
    <row r="27306" hidden="1"/>
    <row r="27307" hidden="1"/>
    <row r="27308" hidden="1"/>
    <row r="27309" hidden="1"/>
    <row r="27310" hidden="1"/>
    <row r="27311" hidden="1"/>
    <row r="27312" hidden="1"/>
    <row r="27313" hidden="1"/>
    <row r="27314" hidden="1"/>
    <row r="27315" hidden="1"/>
    <row r="27316" hidden="1"/>
    <row r="27317" hidden="1"/>
    <row r="27318" hidden="1"/>
    <row r="27319" hidden="1"/>
    <row r="27320" hidden="1"/>
    <row r="27321" hidden="1"/>
    <row r="27322" hidden="1"/>
    <row r="27323" hidden="1"/>
    <row r="27324" hidden="1"/>
    <row r="27325" hidden="1"/>
    <row r="27326" hidden="1"/>
    <row r="27327" hidden="1"/>
    <row r="27328" hidden="1"/>
    <row r="27329" hidden="1"/>
    <row r="27330" hidden="1"/>
    <row r="27331" hidden="1"/>
    <row r="27332" hidden="1"/>
    <row r="27333" hidden="1"/>
    <row r="27334" hidden="1"/>
    <row r="27335" hidden="1"/>
    <row r="27336" hidden="1"/>
    <row r="27337" hidden="1"/>
    <row r="27338" hidden="1"/>
    <row r="27339" hidden="1"/>
    <row r="27340" hidden="1"/>
    <row r="27341" hidden="1"/>
    <row r="27342" hidden="1"/>
    <row r="27343" hidden="1"/>
    <row r="27344" hidden="1"/>
    <row r="27345" hidden="1"/>
    <row r="27346" hidden="1"/>
    <row r="27347" hidden="1"/>
    <row r="27348" hidden="1"/>
    <row r="27349" hidden="1"/>
    <row r="27350" hidden="1"/>
    <row r="27351" hidden="1"/>
    <row r="27352" hidden="1"/>
    <row r="27353" hidden="1"/>
    <row r="27354" hidden="1"/>
    <row r="27355" hidden="1"/>
    <row r="27356" hidden="1"/>
    <row r="27357" hidden="1"/>
    <row r="27358" hidden="1"/>
    <row r="27359" hidden="1"/>
    <row r="27360" hidden="1"/>
    <row r="27361" hidden="1"/>
    <row r="27362" hidden="1"/>
    <row r="27363" hidden="1"/>
    <row r="27364" hidden="1"/>
    <row r="27365" hidden="1"/>
    <row r="27366" hidden="1"/>
    <row r="27367" hidden="1"/>
    <row r="27368" hidden="1"/>
    <row r="27369" hidden="1"/>
    <row r="27370" hidden="1"/>
    <row r="27371" hidden="1"/>
    <row r="27372" hidden="1"/>
    <row r="27373" hidden="1"/>
    <row r="27374" hidden="1"/>
    <row r="27375" hidden="1"/>
    <row r="27376" hidden="1"/>
    <row r="27377" hidden="1"/>
    <row r="27378" hidden="1"/>
    <row r="27379" hidden="1"/>
    <row r="27380" hidden="1"/>
    <row r="27381" hidden="1"/>
    <row r="27382" hidden="1"/>
    <row r="27383" hidden="1"/>
    <row r="27384" hidden="1"/>
    <row r="27385" hidden="1"/>
    <row r="27386" hidden="1"/>
    <row r="27387" hidden="1"/>
    <row r="27388" hidden="1"/>
    <row r="27389" hidden="1"/>
    <row r="27390" hidden="1"/>
    <row r="27391" hidden="1"/>
    <row r="27392" hidden="1"/>
    <row r="27393" hidden="1"/>
    <row r="27394" hidden="1"/>
    <row r="27395" hidden="1"/>
    <row r="27396" hidden="1"/>
    <row r="27397" hidden="1"/>
    <row r="27398" hidden="1"/>
    <row r="27399" hidden="1"/>
    <row r="27400" hidden="1"/>
    <row r="27401" hidden="1"/>
    <row r="27402" hidden="1"/>
    <row r="27403" hidden="1"/>
    <row r="27404" hidden="1"/>
    <row r="27405" hidden="1"/>
    <row r="27406" hidden="1"/>
    <row r="27407" hidden="1"/>
    <row r="27408" hidden="1"/>
    <row r="27409" hidden="1"/>
    <row r="27410" hidden="1"/>
    <row r="27411" hidden="1"/>
    <row r="27412" hidden="1"/>
    <row r="27413" hidden="1"/>
    <row r="27414" hidden="1"/>
    <row r="27415" hidden="1"/>
    <row r="27416" hidden="1"/>
    <row r="27417" hidden="1"/>
    <row r="27418" hidden="1"/>
    <row r="27419" hidden="1"/>
    <row r="27420" hidden="1"/>
    <row r="27421" hidden="1"/>
    <row r="27422" hidden="1"/>
    <row r="27423" hidden="1"/>
    <row r="27424" hidden="1"/>
    <row r="27425" hidden="1"/>
    <row r="27426" hidden="1"/>
    <row r="27427" hidden="1"/>
    <row r="27428" hidden="1"/>
    <row r="27429" hidden="1"/>
    <row r="27430" hidden="1"/>
    <row r="27431" hidden="1"/>
    <row r="27432" hidden="1"/>
    <row r="27433" hidden="1"/>
    <row r="27434" hidden="1"/>
    <row r="27435" hidden="1"/>
    <row r="27436" hidden="1"/>
    <row r="27437" hidden="1"/>
    <row r="27438" hidden="1"/>
    <row r="27439" hidden="1"/>
    <row r="27440" hidden="1"/>
    <row r="27441" hidden="1"/>
    <row r="27442" hidden="1"/>
    <row r="27443" hidden="1"/>
    <row r="27444" hidden="1"/>
    <row r="27445" hidden="1"/>
    <row r="27446" hidden="1"/>
    <row r="27447" hidden="1"/>
    <row r="27448" hidden="1"/>
    <row r="27449" hidden="1"/>
    <row r="27450" hidden="1"/>
    <row r="27451" hidden="1"/>
    <row r="27452" hidden="1"/>
    <row r="27453" hidden="1"/>
    <row r="27454" hidden="1"/>
    <row r="27455" hidden="1"/>
    <row r="27456" hidden="1"/>
    <row r="27457" hidden="1"/>
    <row r="27458" hidden="1"/>
    <row r="27459" hidden="1"/>
    <row r="27460" hidden="1"/>
    <row r="27461" hidden="1"/>
    <row r="27462" hidden="1"/>
    <row r="27463" hidden="1"/>
    <row r="27464" hidden="1"/>
    <row r="27465" hidden="1"/>
    <row r="27466" hidden="1"/>
    <row r="27467" hidden="1"/>
    <row r="27468" hidden="1"/>
    <row r="27469" hidden="1"/>
    <row r="27470" hidden="1"/>
    <row r="27471" hidden="1"/>
    <row r="27472" hidden="1"/>
    <row r="27473" hidden="1"/>
    <row r="27474" hidden="1"/>
    <row r="27475" hidden="1"/>
    <row r="27476" hidden="1"/>
    <row r="27477" hidden="1"/>
    <row r="27478" hidden="1"/>
    <row r="27479" hidden="1"/>
    <row r="27480" hidden="1"/>
    <row r="27481" hidden="1"/>
    <row r="27482" hidden="1"/>
    <row r="27483" hidden="1"/>
    <row r="27484" hidden="1"/>
    <row r="27485" hidden="1"/>
    <row r="27486" hidden="1"/>
    <row r="27487" hidden="1"/>
    <row r="27488" hidden="1"/>
    <row r="27489" hidden="1"/>
    <row r="27490" hidden="1"/>
    <row r="27491" hidden="1"/>
    <row r="27492" hidden="1"/>
    <row r="27493" hidden="1"/>
    <row r="27494" hidden="1"/>
    <row r="27495" hidden="1"/>
    <row r="27496" hidden="1"/>
    <row r="27497" hidden="1"/>
    <row r="27498" hidden="1"/>
    <row r="27499" hidden="1"/>
    <row r="27500" hidden="1"/>
    <row r="27501" hidden="1"/>
    <row r="27502" hidden="1"/>
    <row r="27503" hidden="1"/>
    <row r="27504" hidden="1"/>
    <row r="27505" hidden="1"/>
    <row r="27506" hidden="1"/>
    <row r="27507" hidden="1"/>
    <row r="27508" hidden="1"/>
    <row r="27509" hidden="1"/>
    <row r="27510" hidden="1"/>
    <row r="27511" hidden="1"/>
    <row r="27512" hidden="1"/>
    <row r="27513" hidden="1"/>
    <row r="27514" hidden="1"/>
    <row r="27515" hidden="1"/>
    <row r="27516" hidden="1"/>
    <row r="27517" hidden="1"/>
    <row r="27518" hidden="1"/>
    <row r="27519" hidden="1"/>
    <row r="27520" hidden="1"/>
    <row r="27521" hidden="1"/>
    <row r="27522" hidden="1"/>
    <row r="27523" hidden="1"/>
    <row r="27524" hidden="1"/>
    <row r="27525" hidden="1"/>
    <row r="27526" hidden="1"/>
    <row r="27527" hidden="1"/>
    <row r="27528" hidden="1"/>
    <row r="27529" hidden="1"/>
    <row r="27530" hidden="1"/>
    <row r="27531" hidden="1"/>
    <row r="27532" hidden="1"/>
    <row r="27533" hidden="1"/>
    <row r="27534" hidden="1"/>
    <row r="27535" hidden="1"/>
    <row r="27536" hidden="1"/>
    <row r="27537" hidden="1"/>
    <row r="27538" hidden="1"/>
    <row r="27539" hidden="1"/>
    <row r="27540" hidden="1"/>
    <row r="27541" hidden="1"/>
    <row r="27542" hidden="1"/>
    <row r="27543" hidden="1"/>
    <row r="27544" hidden="1"/>
    <row r="27545" hidden="1"/>
    <row r="27546" hidden="1"/>
    <row r="27547" hidden="1"/>
    <row r="27548" hidden="1"/>
    <row r="27549" hidden="1"/>
    <row r="27550" hidden="1"/>
    <row r="27551" hidden="1"/>
    <row r="27552" hidden="1"/>
    <row r="27553" hidden="1"/>
    <row r="27554" hidden="1"/>
    <row r="27555" hidden="1"/>
    <row r="27556" hidden="1"/>
    <row r="27557" hidden="1"/>
    <row r="27558" hidden="1"/>
    <row r="27559" hidden="1"/>
    <row r="27560" hidden="1"/>
    <row r="27561" hidden="1"/>
    <row r="27562" hidden="1"/>
    <row r="27563" hidden="1"/>
    <row r="27564" hidden="1"/>
    <row r="27565" hidden="1"/>
    <row r="27566" hidden="1"/>
    <row r="27567" hidden="1"/>
    <row r="27568" hidden="1"/>
    <row r="27569" hidden="1"/>
    <row r="27570" hidden="1"/>
    <row r="27571" hidden="1"/>
    <row r="27572" hidden="1"/>
    <row r="27573" hidden="1"/>
    <row r="27574" hidden="1"/>
    <row r="27575" hidden="1"/>
    <row r="27576" hidden="1"/>
    <row r="27577" hidden="1"/>
    <row r="27578" hidden="1"/>
    <row r="27579" hidden="1"/>
    <row r="27580" hidden="1"/>
    <row r="27581" hidden="1"/>
    <row r="27582" hidden="1"/>
    <row r="27583" hidden="1"/>
    <row r="27584" hidden="1"/>
    <row r="27585" hidden="1"/>
    <row r="27586" hidden="1"/>
    <row r="27587" hidden="1"/>
    <row r="27588" hidden="1"/>
    <row r="27589" hidden="1"/>
    <row r="27590" hidden="1"/>
    <row r="27591" hidden="1"/>
    <row r="27592" hidden="1"/>
    <row r="27593" hidden="1"/>
    <row r="27594" hidden="1"/>
    <row r="27595" hidden="1"/>
    <row r="27596" hidden="1"/>
    <row r="27597" hidden="1"/>
    <row r="27598" hidden="1"/>
    <row r="27599" hidden="1"/>
    <row r="27600" hidden="1"/>
    <row r="27601" hidden="1"/>
    <row r="27602" hidden="1"/>
    <row r="27603" hidden="1"/>
    <row r="27604" hidden="1"/>
    <row r="27605" hidden="1"/>
    <row r="27606" hidden="1"/>
    <row r="27607" hidden="1"/>
    <row r="27608" hidden="1"/>
    <row r="27609" hidden="1"/>
    <row r="27610" hidden="1"/>
    <row r="27611" hidden="1"/>
    <row r="27612" hidden="1"/>
    <row r="27613" hidden="1"/>
    <row r="27614" hidden="1"/>
    <row r="27615" hidden="1"/>
    <row r="27616" hidden="1"/>
    <row r="27617" hidden="1"/>
    <row r="27618" hidden="1"/>
    <row r="27619" hidden="1"/>
    <row r="27620" hidden="1"/>
    <row r="27621" hidden="1"/>
    <row r="27622" hidden="1"/>
    <row r="27623" hidden="1"/>
    <row r="27624" hidden="1"/>
    <row r="27625" hidden="1"/>
    <row r="27626" hidden="1"/>
    <row r="27627" hidden="1"/>
    <row r="27628" hidden="1"/>
    <row r="27629" hidden="1"/>
    <row r="27630" hidden="1"/>
    <row r="27631" hidden="1"/>
    <row r="27632" hidden="1"/>
    <row r="27633" hidden="1"/>
    <row r="27634" hidden="1"/>
    <row r="27635" hidden="1"/>
    <row r="27636" hidden="1"/>
    <row r="27637" hidden="1"/>
    <row r="27638" hidden="1"/>
    <row r="27639" hidden="1"/>
    <row r="27640" hidden="1"/>
    <row r="27641" hidden="1"/>
    <row r="27642" hidden="1"/>
    <row r="27643" hidden="1"/>
    <row r="27644" hidden="1"/>
    <row r="27645" hidden="1"/>
    <row r="27646" hidden="1"/>
    <row r="27647" hidden="1"/>
    <row r="27648" hidden="1"/>
    <row r="27649" hidden="1"/>
    <row r="27650" hidden="1"/>
    <row r="27651" hidden="1"/>
    <row r="27652" hidden="1"/>
    <row r="27653" hidden="1"/>
    <row r="27654" hidden="1"/>
    <row r="27655" hidden="1"/>
    <row r="27656" hidden="1"/>
    <row r="27657" hidden="1"/>
    <row r="27658" hidden="1"/>
    <row r="27659" hidden="1"/>
    <row r="27660" hidden="1"/>
    <row r="27661" hidden="1"/>
    <row r="27662" hidden="1"/>
    <row r="27663" hidden="1"/>
    <row r="27664" hidden="1"/>
    <row r="27665" hidden="1"/>
    <row r="27666" hidden="1"/>
    <row r="27667" hidden="1"/>
    <row r="27668" hidden="1"/>
    <row r="27669" hidden="1"/>
    <row r="27670" hidden="1"/>
    <row r="27671" hidden="1"/>
    <row r="27672" hidden="1"/>
    <row r="27673" hidden="1"/>
    <row r="27674" hidden="1"/>
    <row r="27675" hidden="1"/>
    <row r="27676" hidden="1"/>
    <row r="27677" hidden="1"/>
    <row r="27678" hidden="1"/>
    <row r="27679" hidden="1"/>
    <row r="27680" hidden="1"/>
    <row r="27681" hidden="1"/>
    <row r="27682" hidden="1"/>
    <row r="27683" hidden="1"/>
    <row r="27684" hidden="1"/>
    <row r="27685" hidden="1"/>
    <row r="27686" hidden="1"/>
    <row r="27687" hidden="1"/>
    <row r="27688" hidden="1"/>
    <row r="27689" hidden="1"/>
    <row r="27690" hidden="1"/>
    <row r="27691" hidden="1"/>
    <row r="27692" hidden="1"/>
    <row r="27693" hidden="1"/>
    <row r="27694" hidden="1"/>
    <row r="27695" hidden="1"/>
    <row r="27696" hidden="1"/>
    <row r="27697" hidden="1"/>
    <row r="27698" hidden="1"/>
    <row r="27699" hidden="1"/>
    <row r="27700" hidden="1"/>
    <row r="27701" hidden="1"/>
    <row r="27702" hidden="1"/>
    <row r="27703" hidden="1"/>
    <row r="27704" hidden="1"/>
    <row r="27705" hidden="1"/>
    <row r="27706" hidden="1"/>
    <row r="27707" hidden="1"/>
    <row r="27708" hidden="1"/>
    <row r="27709" hidden="1"/>
    <row r="27710" hidden="1"/>
    <row r="27711" hidden="1"/>
    <row r="27712" hidden="1"/>
    <row r="27713" hidden="1"/>
    <row r="27714" hidden="1"/>
    <row r="27715" hidden="1"/>
    <row r="27716" hidden="1"/>
    <row r="27717" hidden="1"/>
    <row r="27718" hidden="1"/>
    <row r="27719" hidden="1"/>
    <row r="27720" hidden="1"/>
    <row r="27721" hidden="1"/>
    <row r="27722" hidden="1"/>
    <row r="27723" hidden="1"/>
    <row r="27724" hidden="1"/>
    <row r="27725" hidden="1"/>
    <row r="27726" hidden="1"/>
    <row r="27727" hidden="1"/>
    <row r="27728" hidden="1"/>
    <row r="27729" hidden="1"/>
    <row r="27730" hidden="1"/>
    <row r="27731" hidden="1"/>
    <row r="27732" hidden="1"/>
    <row r="27733" hidden="1"/>
    <row r="27734" hidden="1"/>
    <row r="27735" hidden="1"/>
    <row r="27736" hidden="1"/>
    <row r="27737" hidden="1"/>
    <row r="27738" hidden="1"/>
    <row r="27739" hidden="1"/>
    <row r="27740" hidden="1"/>
    <row r="27741" hidden="1"/>
    <row r="27742" hidden="1"/>
    <row r="27743" hidden="1"/>
    <row r="27744" hidden="1"/>
    <row r="27745" hidden="1"/>
    <row r="27746" hidden="1"/>
    <row r="27747" hidden="1"/>
    <row r="27748" hidden="1"/>
    <row r="27749" hidden="1"/>
    <row r="27750" hidden="1"/>
    <row r="27751" hidden="1"/>
    <row r="27752" hidden="1"/>
    <row r="27753" hidden="1"/>
    <row r="27754" hidden="1"/>
    <row r="27755" hidden="1"/>
    <row r="27756" hidden="1"/>
    <row r="27757" hidden="1"/>
    <row r="27758" hidden="1"/>
    <row r="27759" hidden="1"/>
    <row r="27760" hidden="1"/>
    <row r="27761" hidden="1"/>
    <row r="27762" hidden="1"/>
    <row r="27763" hidden="1"/>
    <row r="27764" hidden="1"/>
    <row r="27765" hidden="1"/>
    <row r="27766" hidden="1"/>
    <row r="27767" hidden="1"/>
    <row r="27768" hidden="1"/>
    <row r="27769" hidden="1"/>
    <row r="27770" hidden="1"/>
    <row r="27771" hidden="1"/>
    <row r="27772" hidden="1"/>
    <row r="27773" hidden="1"/>
    <row r="27774" hidden="1"/>
    <row r="27775" hidden="1"/>
    <row r="27776" hidden="1"/>
    <row r="27777" hidden="1"/>
    <row r="27778" hidden="1"/>
    <row r="27779" hidden="1"/>
    <row r="27780" hidden="1"/>
    <row r="27781" hidden="1"/>
    <row r="27782" hidden="1"/>
    <row r="27783" hidden="1"/>
    <row r="27784" hidden="1"/>
    <row r="27785" hidden="1"/>
    <row r="27786" hidden="1"/>
    <row r="27787" hidden="1"/>
    <row r="27788" hidden="1"/>
    <row r="27789" hidden="1"/>
    <row r="27790" hidden="1"/>
    <row r="27791" hidden="1"/>
    <row r="27792" hidden="1"/>
    <row r="27793" hidden="1"/>
    <row r="27794" hidden="1"/>
    <row r="27795" hidden="1"/>
    <row r="27796" hidden="1"/>
    <row r="27797" hidden="1"/>
    <row r="27798" hidden="1"/>
    <row r="27799" hidden="1"/>
    <row r="27800" hidden="1"/>
    <row r="27801" hidden="1"/>
    <row r="27802" hidden="1"/>
    <row r="27803" hidden="1"/>
    <row r="27804" hidden="1"/>
    <row r="27805" hidden="1"/>
    <row r="27806" hidden="1"/>
    <row r="27807" hidden="1"/>
    <row r="27808" hidden="1"/>
    <row r="27809" hidden="1"/>
    <row r="27810" hidden="1"/>
    <row r="27811" hidden="1"/>
    <row r="27812" hidden="1"/>
    <row r="27813" hidden="1"/>
    <row r="27814" hidden="1"/>
    <row r="27815" hidden="1"/>
    <row r="27816" hidden="1"/>
    <row r="27817" hidden="1"/>
    <row r="27818" hidden="1"/>
    <row r="27819" hidden="1"/>
    <row r="27820" hidden="1"/>
    <row r="27821" hidden="1"/>
    <row r="27822" hidden="1"/>
    <row r="27823" hidden="1"/>
    <row r="27824" hidden="1"/>
    <row r="27825" hidden="1"/>
    <row r="27826" hidden="1"/>
    <row r="27827" hidden="1"/>
    <row r="27828" hidden="1"/>
    <row r="27829" hidden="1"/>
    <row r="27830" hidden="1"/>
    <row r="27831" hidden="1"/>
    <row r="27832" hidden="1"/>
    <row r="27833" hidden="1"/>
    <row r="27834" hidden="1"/>
    <row r="27835" hidden="1"/>
    <row r="27836" hidden="1"/>
    <row r="27837" hidden="1"/>
    <row r="27838" hidden="1"/>
    <row r="27839" hidden="1"/>
    <row r="27840" hidden="1"/>
    <row r="27841" hidden="1"/>
    <row r="27842" hidden="1"/>
    <row r="27843" hidden="1"/>
    <row r="27844" hidden="1"/>
    <row r="27845" hidden="1"/>
    <row r="27846" hidden="1"/>
    <row r="27847" hidden="1"/>
    <row r="27848" hidden="1"/>
    <row r="27849" hidden="1"/>
    <row r="27850" hidden="1"/>
    <row r="27851" hidden="1"/>
    <row r="27852" hidden="1"/>
    <row r="27853" hidden="1"/>
    <row r="27854" hidden="1"/>
    <row r="27855" hidden="1"/>
    <row r="27856" hidden="1"/>
    <row r="27857" hidden="1"/>
    <row r="27858" hidden="1"/>
    <row r="27859" hidden="1"/>
    <row r="27860" hidden="1"/>
    <row r="27861" hidden="1"/>
    <row r="27862" hidden="1"/>
    <row r="27863" hidden="1"/>
    <row r="27864" hidden="1"/>
    <row r="27865" hidden="1"/>
    <row r="27866" hidden="1"/>
    <row r="27867" hidden="1"/>
    <row r="27868" hidden="1"/>
    <row r="27869" hidden="1"/>
    <row r="27870" hidden="1"/>
    <row r="27871" hidden="1"/>
    <row r="27872" hidden="1"/>
    <row r="27873" hidden="1"/>
    <row r="27874" hidden="1"/>
    <row r="27875" hidden="1"/>
    <row r="27876" hidden="1"/>
    <row r="27877" hidden="1"/>
    <row r="27878" hidden="1"/>
    <row r="27879" hidden="1"/>
    <row r="27880" hidden="1"/>
    <row r="27881" hidden="1"/>
    <row r="27882" hidden="1"/>
    <row r="27883" hidden="1"/>
    <row r="27884" hidden="1"/>
    <row r="27885" hidden="1"/>
    <row r="27886" hidden="1"/>
    <row r="27887" hidden="1"/>
    <row r="27888" hidden="1"/>
    <row r="27889" hidden="1"/>
    <row r="27890" hidden="1"/>
    <row r="27891" hidden="1"/>
    <row r="27892" hidden="1"/>
    <row r="27893" hidden="1"/>
    <row r="27894" hidden="1"/>
    <row r="27895" hidden="1"/>
    <row r="27896" hidden="1"/>
    <row r="27897" hidden="1"/>
    <row r="27898" hidden="1"/>
    <row r="27899" hidden="1"/>
    <row r="27900" hidden="1"/>
    <row r="27901" hidden="1"/>
    <row r="27902" hidden="1"/>
    <row r="27903" hidden="1"/>
    <row r="27904" hidden="1"/>
    <row r="27905" hidden="1"/>
    <row r="27906" hidden="1"/>
    <row r="27907" hidden="1"/>
    <row r="27908" hidden="1"/>
    <row r="27909" hidden="1"/>
    <row r="27910" hidden="1"/>
    <row r="27911" hidden="1"/>
    <row r="27912" hidden="1"/>
    <row r="27913" hidden="1"/>
    <row r="27914" hidden="1"/>
    <row r="27915" hidden="1"/>
    <row r="27916" hidden="1"/>
    <row r="27917" hidden="1"/>
    <row r="27918" hidden="1"/>
    <row r="27919" hidden="1"/>
    <row r="27920" hidden="1"/>
    <row r="27921" hidden="1"/>
    <row r="27922" hidden="1"/>
    <row r="27923" hidden="1"/>
    <row r="27924" hidden="1"/>
    <row r="27925" hidden="1"/>
    <row r="27926" hidden="1"/>
    <row r="27927" hidden="1"/>
    <row r="27928" hidden="1"/>
    <row r="27929" hidden="1"/>
    <row r="27930" hidden="1"/>
    <row r="27931" hidden="1"/>
    <row r="27932" hidden="1"/>
    <row r="27933" hidden="1"/>
    <row r="27934" hidden="1"/>
    <row r="27935" hidden="1"/>
    <row r="27936" hidden="1"/>
    <row r="27937" hidden="1"/>
    <row r="27938" hidden="1"/>
    <row r="27939" hidden="1"/>
    <row r="27940" hidden="1"/>
    <row r="27941" hidden="1"/>
    <row r="27942" hidden="1"/>
    <row r="27943" hidden="1"/>
    <row r="27944" hidden="1"/>
    <row r="27945" hidden="1"/>
    <row r="27946" hidden="1"/>
    <row r="27947" hidden="1"/>
    <row r="27948" hidden="1"/>
    <row r="27949" hidden="1"/>
    <row r="27950" hidden="1"/>
    <row r="27951" hidden="1"/>
    <row r="27952" hidden="1"/>
    <row r="27953" hidden="1"/>
    <row r="27954" hidden="1"/>
    <row r="27955" hidden="1"/>
    <row r="27956" hidden="1"/>
    <row r="27957" hidden="1"/>
    <row r="27958" hidden="1"/>
    <row r="27959" hidden="1"/>
    <row r="27960" hidden="1"/>
    <row r="27961" hidden="1"/>
    <row r="27962" hidden="1"/>
    <row r="27963" hidden="1"/>
    <row r="27964" hidden="1"/>
    <row r="27965" hidden="1"/>
    <row r="27966" hidden="1"/>
    <row r="27967" hidden="1"/>
    <row r="27968" hidden="1"/>
    <row r="27969" hidden="1"/>
    <row r="27970" hidden="1"/>
    <row r="27971" hidden="1"/>
    <row r="27972" hidden="1"/>
    <row r="27973" hidden="1"/>
    <row r="27974" hidden="1"/>
    <row r="27975" hidden="1"/>
    <row r="27976" hidden="1"/>
    <row r="27977" hidden="1"/>
    <row r="27978" hidden="1"/>
    <row r="27979" hidden="1"/>
    <row r="27980" hidden="1"/>
    <row r="27981" hidden="1"/>
    <row r="27982" hidden="1"/>
    <row r="27983" hidden="1"/>
    <row r="27984" hidden="1"/>
    <row r="27985" hidden="1"/>
    <row r="27986" hidden="1"/>
    <row r="27987" hidden="1"/>
    <row r="27988" hidden="1"/>
    <row r="27989" hidden="1"/>
    <row r="27990" hidden="1"/>
    <row r="27991" hidden="1"/>
    <row r="27992" hidden="1"/>
    <row r="27993" hidden="1"/>
    <row r="27994" hidden="1"/>
    <row r="27995" hidden="1"/>
    <row r="27996" hidden="1"/>
    <row r="27997" hidden="1"/>
    <row r="27998" hidden="1"/>
    <row r="27999" hidden="1"/>
    <row r="28000" hidden="1"/>
    <row r="28001" hidden="1"/>
    <row r="28002" hidden="1"/>
    <row r="28003" hidden="1"/>
    <row r="28004" hidden="1"/>
    <row r="28005" hidden="1"/>
    <row r="28006" hidden="1"/>
    <row r="28007" hidden="1"/>
    <row r="28008" hidden="1"/>
    <row r="28009" hidden="1"/>
    <row r="28010" hidden="1"/>
    <row r="28011" hidden="1"/>
    <row r="28012" hidden="1"/>
    <row r="28013" hidden="1"/>
    <row r="28014" hidden="1"/>
    <row r="28015" hidden="1"/>
    <row r="28016" hidden="1"/>
    <row r="28017" hidden="1"/>
    <row r="28018" hidden="1"/>
    <row r="28019" hidden="1"/>
    <row r="28020" hidden="1"/>
    <row r="28021" hidden="1"/>
    <row r="28022" hidden="1"/>
    <row r="28023" hidden="1"/>
    <row r="28024" hidden="1"/>
    <row r="28025" hidden="1"/>
    <row r="28026" hidden="1"/>
    <row r="28027" hidden="1"/>
    <row r="28028" hidden="1"/>
    <row r="28029" hidden="1"/>
    <row r="28030" hidden="1"/>
    <row r="28031" hidden="1"/>
    <row r="28032" hidden="1"/>
    <row r="28033" hidden="1"/>
    <row r="28034" hidden="1"/>
    <row r="28035" hidden="1"/>
    <row r="28036" hidden="1"/>
    <row r="28037" hidden="1"/>
    <row r="28038" hidden="1"/>
    <row r="28039" hidden="1"/>
    <row r="28040" hidden="1"/>
    <row r="28041" hidden="1"/>
    <row r="28042" hidden="1"/>
    <row r="28043" hidden="1"/>
    <row r="28044" hidden="1"/>
    <row r="28045" hidden="1"/>
    <row r="28046" hidden="1"/>
    <row r="28047" hidden="1"/>
    <row r="28048" hidden="1"/>
    <row r="28049" hidden="1"/>
    <row r="28050" hidden="1"/>
    <row r="28051" hidden="1"/>
    <row r="28052" hidden="1"/>
    <row r="28053" hidden="1"/>
    <row r="28054" hidden="1"/>
    <row r="28055" hidden="1"/>
    <row r="28056" hidden="1"/>
    <row r="28057" hidden="1"/>
    <row r="28058" hidden="1"/>
    <row r="28059" hidden="1"/>
    <row r="28060" hidden="1"/>
    <row r="28061" hidden="1"/>
    <row r="28062" hidden="1"/>
    <row r="28063" hidden="1"/>
    <row r="28064" hidden="1"/>
    <row r="28065" hidden="1"/>
    <row r="28066" hidden="1"/>
    <row r="28067" hidden="1"/>
    <row r="28068" hidden="1"/>
    <row r="28069" hidden="1"/>
    <row r="28070" hidden="1"/>
    <row r="28071" hidden="1"/>
    <row r="28072" hidden="1"/>
    <row r="28073" hidden="1"/>
    <row r="28074" hidden="1"/>
    <row r="28075" hidden="1"/>
    <row r="28076" hidden="1"/>
    <row r="28077" hidden="1"/>
    <row r="28078" hidden="1"/>
    <row r="28079" hidden="1"/>
    <row r="28080" hidden="1"/>
    <row r="28081" hidden="1"/>
    <row r="28082" hidden="1"/>
    <row r="28083" hidden="1"/>
    <row r="28084" hidden="1"/>
    <row r="28085" hidden="1"/>
    <row r="28086" hidden="1"/>
    <row r="28087" hidden="1"/>
    <row r="28088" hidden="1"/>
    <row r="28089" hidden="1"/>
    <row r="28090" hidden="1"/>
    <row r="28091" hidden="1"/>
    <row r="28092" hidden="1"/>
    <row r="28093" hidden="1"/>
    <row r="28094" hidden="1"/>
    <row r="28095" hidden="1"/>
    <row r="28096" hidden="1"/>
    <row r="28097" hidden="1"/>
    <row r="28098" hidden="1"/>
    <row r="28099" hidden="1"/>
    <row r="28100" hidden="1"/>
    <row r="28101" hidden="1"/>
    <row r="28102" hidden="1"/>
    <row r="28103" hidden="1"/>
    <row r="28104" hidden="1"/>
    <row r="28105" hidden="1"/>
    <row r="28106" hidden="1"/>
    <row r="28107" hidden="1"/>
    <row r="28108" hidden="1"/>
    <row r="28109" hidden="1"/>
    <row r="28110" hidden="1"/>
    <row r="28111" hidden="1"/>
    <row r="28112" hidden="1"/>
    <row r="28113" hidden="1"/>
    <row r="28114" hidden="1"/>
    <row r="28115" hidden="1"/>
    <row r="28116" hidden="1"/>
    <row r="28117" hidden="1"/>
    <row r="28118" hidden="1"/>
    <row r="28119" hidden="1"/>
    <row r="28120" hidden="1"/>
    <row r="28121" hidden="1"/>
    <row r="28122" hidden="1"/>
    <row r="28123" hidden="1"/>
    <row r="28124" hidden="1"/>
    <row r="28125" hidden="1"/>
    <row r="28126" hidden="1"/>
    <row r="28127" hidden="1"/>
    <row r="28128" hidden="1"/>
    <row r="28129" hidden="1"/>
    <row r="28130" hidden="1"/>
    <row r="28131" hidden="1"/>
    <row r="28132" hidden="1"/>
    <row r="28133" hidden="1"/>
    <row r="28134" hidden="1"/>
    <row r="28135" hidden="1"/>
    <row r="28136" hidden="1"/>
    <row r="28137" hidden="1"/>
    <row r="28138" hidden="1"/>
    <row r="28139" hidden="1"/>
    <row r="28140" hidden="1"/>
    <row r="28141" hidden="1"/>
    <row r="28142" hidden="1"/>
    <row r="28143" hidden="1"/>
    <row r="28144" hidden="1"/>
    <row r="28145" hidden="1"/>
    <row r="28146" hidden="1"/>
    <row r="28147" hidden="1"/>
    <row r="28148" hidden="1"/>
    <row r="28149" hidden="1"/>
    <row r="28150" hidden="1"/>
    <row r="28151" hidden="1"/>
    <row r="28152" hidden="1"/>
    <row r="28153" hidden="1"/>
    <row r="28154" hidden="1"/>
    <row r="28155" hidden="1"/>
    <row r="28156" hidden="1"/>
    <row r="28157" hidden="1"/>
    <row r="28158" hidden="1"/>
    <row r="28159" hidden="1"/>
    <row r="28160" hidden="1"/>
    <row r="28161" hidden="1"/>
    <row r="28162" hidden="1"/>
    <row r="28163" hidden="1"/>
    <row r="28164" hidden="1"/>
    <row r="28165" hidden="1"/>
    <row r="28166" hidden="1"/>
    <row r="28167" hidden="1"/>
    <row r="28168" hidden="1"/>
    <row r="28169" hidden="1"/>
    <row r="28170" hidden="1"/>
    <row r="28171" hidden="1"/>
    <row r="28172" hidden="1"/>
    <row r="28173" hidden="1"/>
    <row r="28174" hidden="1"/>
    <row r="28175" hidden="1"/>
    <row r="28176" hidden="1"/>
    <row r="28177" hidden="1"/>
    <row r="28178" hidden="1"/>
    <row r="28179" hidden="1"/>
    <row r="28180" hidden="1"/>
    <row r="28181" hidden="1"/>
    <row r="28182" hidden="1"/>
    <row r="28183" hidden="1"/>
    <row r="28184" hidden="1"/>
    <row r="28185" hidden="1"/>
    <row r="28186" hidden="1"/>
    <row r="28187" hidden="1"/>
    <row r="28188" hidden="1"/>
    <row r="28189" hidden="1"/>
    <row r="28190" hidden="1"/>
    <row r="28191" hidden="1"/>
    <row r="28192" hidden="1"/>
    <row r="28193" hidden="1"/>
    <row r="28194" hidden="1"/>
    <row r="28195" hidden="1"/>
    <row r="28196" hidden="1"/>
    <row r="28197" hidden="1"/>
    <row r="28198" hidden="1"/>
    <row r="28199" hidden="1"/>
    <row r="28200" hidden="1"/>
    <row r="28201" hidden="1"/>
    <row r="28202" hidden="1"/>
    <row r="28203" hidden="1"/>
    <row r="28204" hidden="1"/>
    <row r="28205" hidden="1"/>
    <row r="28206" hidden="1"/>
    <row r="28207" hidden="1"/>
    <row r="28208" hidden="1"/>
    <row r="28209" hidden="1"/>
    <row r="28210" hidden="1"/>
    <row r="28211" hidden="1"/>
    <row r="28212" hidden="1"/>
    <row r="28213" hidden="1"/>
    <row r="28214" hidden="1"/>
    <row r="28215" hidden="1"/>
    <row r="28216" hidden="1"/>
    <row r="28217" hidden="1"/>
    <row r="28218" hidden="1"/>
    <row r="28219" hidden="1"/>
    <row r="28220" hidden="1"/>
    <row r="28221" hidden="1"/>
    <row r="28222" hidden="1"/>
    <row r="28223" hidden="1"/>
    <row r="28224" hidden="1"/>
    <row r="28225" hidden="1"/>
    <row r="28226" hidden="1"/>
    <row r="28227" hidden="1"/>
    <row r="28228" hidden="1"/>
    <row r="28229" hidden="1"/>
    <row r="28230" hidden="1"/>
    <row r="28231" hidden="1"/>
    <row r="28232" hidden="1"/>
    <row r="28233" hidden="1"/>
    <row r="28234" hidden="1"/>
    <row r="28235" hidden="1"/>
    <row r="28236" hidden="1"/>
    <row r="28237" hidden="1"/>
    <row r="28238" hidden="1"/>
    <row r="28239" hidden="1"/>
    <row r="28240" hidden="1"/>
    <row r="28241" hidden="1"/>
    <row r="28242" hidden="1"/>
    <row r="28243" hidden="1"/>
    <row r="28244" hidden="1"/>
    <row r="28245" hidden="1"/>
    <row r="28246" hidden="1"/>
    <row r="28247" hidden="1"/>
    <row r="28248" hidden="1"/>
    <row r="28249" hidden="1"/>
    <row r="28250" hidden="1"/>
    <row r="28251" hidden="1"/>
    <row r="28252" hidden="1"/>
    <row r="28253" hidden="1"/>
    <row r="28254" hidden="1"/>
    <row r="28255" hidden="1"/>
    <row r="28256" hidden="1"/>
    <row r="28257" hidden="1"/>
    <row r="28258" hidden="1"/>
    <row r="28259" hidden="1"/>
    <row r="28260" hidden="1"/>
    <row r="28261" hidden="1"/>
    <row r="28262" hidden="1"/>
    <row r="28263" hidden="1"/>
    <row r="28264" hidden="1"/>
    <row r="28265" hidden="1"/>
    <row r="28266" hidden="1"/>
    <row r="28267" hidden="1"/>
    <row r="28268" hidden="1"/>
    <row r="28269" hidden="1"/>
    <row r="28270" hidden="1"/>
    <row r="28271" hidden="1"/>
    <row r="28272" hidden="1"/>
    <row r="28273" hidden="1"/>
    <row r="28274" hidden="1"/>
    <row r="28275" hidden="1"/>
    <row r="28276" hidden="1"/>
    <row r="28277" hidden="1"/>
    <row r="28278" hidden="1"/>
    <row r="28279" hidden="1"/>
    <row r="28280" hidden="1"/>
    <row r="28281" hidden="1"/>
    <row r="28282" hidden="1"/>
    <row r="28283" hidden="1"/>
    <row r="28284" hidden="1"/>
    <row r="28285" hidden="1"/>
    <row r="28286" hidden="1"/>
    <row r="28287" hidden="1"/>
    <row r="28288" hidden="1"/>
    <row r="28289" hidden="1"/>
    <row r="28290" hidden="1"/>
    <row r="28291" hidden="1"/>
    <row r="28292" hidden="1"/>
    <row r="28293" hidden="1"/>
    <row r="28294" hidden="1"/>
    <row r="28295" hidden="1"/>
    <row r="28296" hidden="1"/>
    <row r="28297" hidden="1"/>
    <row r="28298" hidden="1"/>
    <row r="28299" hidden="1"/>
    <row r="28300" hidden="1"/>
    <row r="28301" hidden="1"/>
    <row r="28302" hidden="1"/>
    <row r="28303" hidden="1"/>
    <row r="28304" hidden="1"/>
    <row r="28305" hidden="1"/>
    <row r="28306" hidden="1"/>
    <row r="28307" hidden="1"/>
    <row r="28308" hidden="1"/>
    <row r="28309" hidden="1"/>
    <row r="28310" hidden="1"/>
    <row r="28311" hidden="1"/>
    <row r="28312" hidden="1"/>
    <row r="28313" hidden="1"/>
    <row r="28314" hidden="1"/>
    <row r="28315" hidden="1"/>
    <row r="28316" hidden="1"/>
    <row r="28317" hidden="1"/>
    <row r="28318" hidden="1"/>
    <row r="28319" hidden="1"/>
    <row r="28320" hidden="1"/>
    <row r="28321" hidden="1"/>
    <row r="28322" hidden="1"/>
    <row r="28323" hidden="1"/>
    <row r="28324" hidden="1"/>
    <row r="28325" hidden="1"/>
    <row r="28326" hidden="1"/>
    <row r="28327" hidden="1"/>
    <row r="28328" hidden="1"/>
    <row r="28329" hidden="1"/>
    <row r="28330" hidden="1"/>
    <row r="28331" hidden="1"/>
    <row r="28332" hidden="1"/>
    <row r="28333" hidden="1"/>
    <row r="28334" hidden="1"/>
    <row r="28335" hidden="1"/>
    <row r="28336" hidden="1"/>
    <row r="28337" hidden="1"/>
    <row r="28338" hidden="1"/>
    <row r="28339" hidden="1"/>
    <row r="28340" hidden="1"/>
    <row r="28341" hidden="1"/>
    <row r="28342" hidden="1"/>
    <row r="28343" hidden="1"/>
    <row r="28344" hidden="1"/>
    <row r="28345" hidden="1"/>
    <row r="28346" hidden="1"/>
    <row r="28347" hidden="1"/>
    <row r="28348" hidden="1"/>
    <row r="28349" hidden="1"/>
    <row r="28350" hidden="1"/>
    <row r="28351" hidden="1"/>
    <row r="28352" hidden="1"/>
    <row r="28353" hidden="1"/>
    <row r="28354" hidden="1"/>
    <row r="28355" hidden="1"/>
    <row r="28356" hidden="1"/>
    <row r="28357" hidden="1"/>
    <row r="28358" hidden="1"/>
    <row r="28359" hidden="1"/>
    <row r="28360" hidden="1"/>
    <row r="28361" hidden="1"/>
    <row r="28362" hidden="1"/>
    <row r="28363" hidden="1"/>
    <row r="28364" hidden="1"/>
    <row r="28365" hidden="1"/>
    <row r="28366" hidden="1"/>
    <row r="28367" hidden="1"/>
    <row r="28368" hidden="1"/>
    <row r="28369" hidden="1"/>
    <row r="28370" hidden="1"/>
    <row r="28371" hidden="1"/>
    <row r="28372" hidden="1"/>
    <row r="28373" hidden="1"/>
    <row r="28374" hidden="1"/>
    <row r="28375" hidden="1"/>
    <row r="28376" hidden="1"/>
    <row r="28377" hidden="1"/>
    <row r="28378" hidden="1"/>
    <row r="28379" hidden="1"/>
    <row r="28380" hidden="1"/>
    <row r="28381" hidden="1"/>
    <row r="28382" hidden="1"/>
    <row r="28383" hidden="1"/>
    <row r="28384" hidden="1"/>
    <row r="28385" hidden="1"/>
    <row r="28386" hidden="1"/>
    <row r="28387" hidden="1"/>
    <row r="28388" hidden="1"/>
    <row r="28389" hidden="1"/>
    <row r="28390" hidden="1"/>
    <row r="28391" hidden="1"/>
    <row r="28392" hidden="1"/>
    <row r="28393" hidden="1"/>
    <row r="28394" hidden="1"/>
    <row r="28395" hidden="1"/>
    <row r="28396" hidden="1"/>
    <row r="28397" hidden="1"/>
    <row r="28398" hidden="1"/>
    <row r="28399" hidden="1"/>
    <row r="28400" hidden="1"/>
    <row r="28401" hidden="1"/>
    <row r="28402" hidden="1"/>
    <row r="28403" hidden="1"/>
    <row r="28404" hidden="1"/>
    <row r="28405" hidden="1"/>
    <row r="28406" hidden="1"/>
    <row r="28407" hidden="1"/>
    <row r="28408" hidden="1"/>
    <row r="28409" hidden="1"/>
    <row r="28410" hidden="1"/>
    <row r="28411" hidden="1"/>
    <row r="28412" hidden="1"/>
    <row r="28413" hidden="1"/>
    <row r="28414" hidden="1"/>
    <row r="28415" hidden="1"/>
    <row r="28416" hidden="1"/>
    <row r="28417" hidden="1"/>
    <row r="28418" hidden="1"/>
    <row r="28419" hidden="1"/>
    <row r="28420" hidden="1"/>
    <row r="28421" hidden="1"/>
    <row r="28422" hidden="1"/>
    <row r="28423" hidden="1"/>
    <row r="28424" hidden="1"/>
    <row r="28425" hidden="1"/>
    <row r="28426" hidden="1"/>
    <row r="28427" hidden="1"/>
    <row r="28428" hidden="1"/>
    <row r="28429" hidden="1"/>
    <row r="28430" hidden="1"/>
    <row r="28431" hidden="1"/>
    <row r="28432" hidden="1"/>
    <row r="28433" hidden="1"/>
    <row r="28434" hidden="1"/>
    <row r="28435" hidden="1"/>
    <row r="28436" hidden="1"/>
    <row r="28437" hidden="1"/>
    <row r="28438" hidden="1"/>
    <row r="28439" hidden="1"/>
    <row r="28440" hidden="1"/>
    <row r="28441" hidden="1"/>
    <row r="28442" hidden="1"/>
    <row r="28443" hidden="1"/>
    <row r="28444" hidden="1"/>
    <row r="28445" hidden="1"/>
    <row r="28446" hidden="1"/>
    <row r="28447" hidden="1"/>
    <row r="28448" hidden="1"/>
    <row r="28449" hidden="1"/>
    <row r="28450" hidden="1"/>
    <row r="28451" hidden="1"/>
    <row r="28452" hidden="1"/>
    <row r="28453" hidden="1"/>
    <row r="28454" hidden="1"/>
    <row r="28455" hidden="1"/>
    <row r="28456" hidden="1"/>
    <row r="28457" hidden="1"/>
    <row r="28458" hidden="1"/>
    <row r="28459" hidden="1"/>
    <row r="28460" hidden="1"/>
    <row r="28461" hidden="1"/>
    <row r="28462" hidden="1"/>
    <row r="28463" hidden="1"/>
    <row r="28464" hidden="1"/>
    <row r="28465" hidden="1"/>
    <row r="28466" hidden="1"/>
    <row r="28467" hidden="1"/>
    <row r="28468" hidden="1"/>
    <row r="28469" hidden="1"/>
    <row r="28470" hidden="1"/>
    <row r="28471" hidden="1"/>
    <row r="28472" hidden="1"/>
    <row r="28473" hidden="1"/>
    <row r="28474" hidden="1"/>
    <row r="28475" hidden="1"/>
    <row r="28476" hidden="1"/>
    <row r="28477" hidden="1"/>
    <row r="28478" hidden="1"/>
    <row r="28479" hidden="1"/>
    <row r="28480" hidden="1"/>
    <row r="28481" hidden="1"/>
    <row r="28482" hidden="1"/>
    <row r="28483" hidden="1"/>
    <row r="28484" hidden="1"/>
    <row r="28485" hidden="1"/>
    <row r="28486" hidden="1"/>
    <row r="28487" hidden="1"/>
    <row r="28488" hidden="1"/>
    <row r="28489" hidden="1"/>
    <row r="28490" hidden="1"/>
    <row r="28491" hidden="1"/>
    <row r="28492" hidden="1"/>
    <row r="28493" hidden="1"/>
    <row r="28494" hidden="1"/>
    <row r="28495" hidden="1"/>
    <row r="28496" hidden="1"/>
    <row r="28497" hidden="1"/>
    <row r="28498" hidden="1"/>
    <row r="28499" hidden="1"/>
    <row r="28500" hidden="1"/>
    <row r="28501" hidden="1"/>
    <row r="28502" hidden="1"/>
    <row r="28503" hidden="1"/>
    <row r="28504" hidden="1"/>
    <row r="28505" hidden="1"/>
    <row r="28506" hidden="1"/>
    <row r="28507" hidden="1"/>
    <row r="28508" hidden="1"/>
    <row r="28509" hidden="1"/>
    <row r="28510" hidden="1"/>
    <row r="28511" hidden="1"/>
    <row r="28512" hidden="1"/>
    <row r="28513" hidden="1"/>
    <row r="28514" hidden="1"/>
    <row r="28515" hidden="1"/>
    <row r="28516" hidden="1"/>
    <row r="28517" hidden="1"/>
    <row r="28518" hidden="1"/>
    <row r="28519" hidden="1"/>
    <row r="28520" hidden="1"/>
    <row r="28521" hidden="1"/>
    <row r="28522" hidden="1"/>
    <row r="28523" hidden="1"/>
    <row r="28524" hidden="1"/>
    <row r="28525" hidden="1"/>
    <row r="28526" hidden="1"/>
    <row r="28527" hidden="1"/>
    <row r="28528" hidden="1"/>
    <row r="28529" hidden="1"/>
    <row r="28530" hidden="1"/>
    <row r="28531" hidden="1"/>
    <row r="28532" hidden="1"/>
    <row r="28533" hidden="1"/>
    <row r="28534" hidden="1"/>
    <row r="28535" hidden="1"/>
    <row r="28536" hidden="1"/>
    <row r="28537" hidden="1"/>
    <row r="28538" hidden="1"/>
    <row r="28539" hidden="1"/>
    <row r="28540" hidden="1"/>
    <row r="28541" hidden="1"/>
    <row r="28542" hidden="1"/>
    <row r="28543" hidden="1"/>
    <row r="28544" hidden="1"/>
    <row r="28545" hidden="1"/>
    <row r="28546" hidden="1"/>
    <row r="28547" hidden="1"/>
    <row r="28548" hidden="1"/>
    <row r="28549" hidden="1"/>
    <row r="28550" hidden="1"/>
    <row r="28551" hidden="1"/>
    <row r="28552" hidden="1"/>
    <row r="28553" hidden="1"/>
    <row r="28554" hidden="1"/>
    <row r="28555" hidden="1"/>
    <row r="28556" hidden="1"/>
    <row r="28557" hidden="1"/>
    <row r="28558" hidden="1"/>
    <row r="28559" hidden="1"/>
    <row r="28560" hidden="1"/>
    <row r="28561" hidden="1"/>
    <row r="28562" hidden="1"/>
    <row r="28563" hidden="1"/>
    <row r="28564" hidden="1"/>
    <row r="28565" hidden="1"/>
    <row r="28566" hidden="1"/>
    <row r="28567" hidden="1"/>
    <row r="28568" hidden="1"/>
    <row r="28569" hidden="1"/>
    <row r="28570" hidden="1"/>
    <row r="28571" hidden="1"/>
    <row r="28572" hidden="1"/>
    <row r="28573" hidden="1"/>
    <row r="28574" hidden="1"/>
    <row r="28575" hidden="1"/>
    <row r="28576" hidden="1"/>
    <row r="28577" hidden="1"/>
    <row r="28578" hidden="1"/>
    <row r="28579" hidden="1"/>
    <row r="28580" hidden="1"/>
    <row r="28581" hidden="1"/>
    <row r="28582" hidden="1"/>
    <row r="28583" hidden="1"/>
    <row r="28584" hidden="1"/>
    <row r="28585" hidden="1"/>
    <row r="28586" hidden="1"/>
    <row r="28587" hidden="1"/>
    <row r="28588" hidden="1"/>
    <row r="28589" hidden="1"/>
    <row r="28590" hidden="1"/>
    <row r="28591" hidden="1"/>
    <row r="28592" hidden="1"/>
    <row r="28593" hidden="1"/>
    <row r="28594" hidden="1"/>
    <row r="28595" hidden="1"/>
    <row r="28596" hidden="1"/>
    <row r="28597" hidden="1"/>
    <row r="28598" hidden="1"/>
    <row r="28599" hidden="1"/>
    <row r="28600" hidden="1"/>
    <row r="28601" hidden="1"/>
    <row r="28602" hidden="1"/>
    <row r="28603" hidden="1"/>
    <row r="28604" hidden="1"/>
    <row r="28605" hidden="1"/>
    <row r="28606" hidden="1"/>
    <row r="28607" hidden="1"/>
    <row r="28608" hidden="1"/>
    <row r="28609" hidden="1"/>
    <row r="28610" hidden="1"/>
    <row r="28611" hidden="1"/>
    <row r="28612" hidden="1"/>
    <row r="28613" hidden="1"/>
    <row r="28614" hidden="1"/>
    <row r="28615" hidden="1"/>
    <row r="28616" hidden="1"/>
    <row r="28617" hidden="1"/>
    <row r="28618" hidden="1"/>
    <row r="28619" hidden="1"/>
    <row r="28620" hidden="1"/>
    <row r="28621" hidden="1"/>
    <row r="28622" hidden="1"/>
    <row r="28623" hidden="1"/>
    <row r="28624" hidden="1"/>
    <row r="28625" hidden="1"/>
    <row r="28626" hidden="1"/>
    <row r="28627" hidden="1"/>
    <row r="28628" hidden="1"/>
    <row r="28629" hidden="1"/>
    <row r="28630" hidden="1"/>
    <row r="28631" hidden="1"/>
    <row r="28632" hidden="1"/>
    <row r="28633" hidden="1"/>
    <row r="28634" hidden="1"/>
    <row r="28635" hidden="1"/>
    <row r="28636" hidden="1"/>
    <row r="28637" hidden="1"/>
    <row r="28638" hidden="1"/>
    <row r="28639" hidden="1"/>
    <row r="28640" hidden="1"/>
    <row r="28641" hidden="1"/>
    <row r="28642" hidden="1"/>
    <row r="28643" hidden="1"/>
    <row r="28644" hidden="1"/>
    <row r="28645" hidden="1"/>
    <row r="28646" hidden="1"/>
    <row r="28647" hidden="1"/>
    <row r="28648" hidden="1"/>
    <row r="28649" hidden="1"/>
    <row r="28650" hidden="1"/>
    <row r="28651" hidden="1"/>
    <row r="28652" hidden="1"/>
    <row r="28653" hidden="1"/>
    <row r="28654" hidden="1"/>
    <row r="28655" hidden="1"/>
    <row r="28656" hidden="1"/>
    <row r="28657" hidden="1"/>
    <row r="28658" hidden="1"/>
    <row r="28659" hidden="1"/>
    <row r="28660" hidden="1"/>
    <row r="28661" hidden="1"/>
    <row r="28662" hidden="1"/>
    <row r="28663" hidden="1"/>
    <row r="28664" hidden="1"/>
    <row r="28665" hidden="1"/>
    <row r="28666" hidden="1"/>
    <row r="28667" hidden="1"/>
    <row r="28668" hidden="1"/>
    <row r="28669" hidden="1"/>
    <row r="28670" hidden="1"/>
    <row r="28671" hidden="1"/>
    <row r="28672" hidden="1"/>
    <row r="28673" hidden="1"/>
    <row r="28674" hidden="1"/>
    <row r="28675" hidden="1"/>
    <row r="28676" hidden="1"/>
    <row r="28677" hidden="1"/>
    <row r="28678" hidden="1"/>
    <row r="28679" hidden="1"/>
    <row r="28680" hidden="1"/>
    <row r="28681" hidden="1"/>
    <row r="28682" hidden="1"/>
    <row r="28683" hidden="1"/>
    <row r="28684" hidden="1"/>
    <row r="28685" hidden="1"/>
    <row r="28686" hidden="1"/>
    <row r="28687" hidden="1"/>
    <row r="28688" hidden="1"/>
    <row r="28689" hidden="1"/>
    <row r="28690" hidden="1"/>
    <row r="28691" hidden="1"/>
    <row r="28692" hidden="1"/>
    <row r="28693" hidden="1"/>
    <row r="28694" hidden="1"/>
    <row r="28695" hidden="1"/>
    <row r="28696" hidden="1"/>
    <row r="28697" hidden="1"/>
    <row r="28698" hidden="1"/>
    <row r="28699" hidden="1"/>
    <row r="28700" hidden="1"/>
    <row r="28701" hidden="1"/>
    <row r="28702" hidden="1"/>
    <row r="28703" hidden="1"/>
    <row r="28704" hidden="1"/>
    <row r="28705" hidden="1"/>
    <row r="28706" hidden="1"/>
    <row r="28707" hidden="1"/>
    <row r="28708" hidden="1"/>
    <row r="28709" hidden="1"/>
    <row r="28710" hidden="1"/>
    <row r="28711" hidden="1"/>
    <row r="28712" hidden="1"/>
    <row r="28713" hidden="1"/>
    <row r="28714" hidden="1"/>
    <row r="28715" hidden="1"/>
    <row r="28716" hidden="1"/>
    <row r="28717" hidden="1"/>
    <row r="28718" hidden="1"/>
    <row r="28719" hidden="1"/>
    <row r="28720" hidden="1"/>
    <row r="28721" hidden="1"/>
    <row r="28722" hidden="1"/>
    <row r="28723" hidden="1"/>
    <row r="28724" hidden="1"/>
    <row r="28725" hidden="1"/>
    <row r="28726" hidden="1"/>
    <row r="28727" hidden="1"/>
    <row r="28728" hidden="1"/>
    <row r="28729" hidden="1"/>
    <row r="28730" hidden="1"/>
    <row r="28731" hidden="1"/>
    <row r="28732" hidden="1"/>
    <row r="28733" hidden="1"/>
    <row r="28734" hidden="1"/>
    <row r="28735" hidden="1"/>
    <row r="28736" hidden="1"/>
    <row r="28737" hidden="1"/>
    <row r="28738" hidden="1"/>
    <row r="28739" hidden="1"/>
    <row r="28740" hidden="1"/>
    <row r="28741" hidden="1"/>
    <row r="28742" hidden="1"/>
    <row r="28743" hidden="1"/>
    <row r="28744" hidden="1"/>
    <row r="28745" hidden="1"/>
    <row r="28746" hidden="1"/>
    <row r="28747" hidden="1"/>
    <row r="28748" hidden="1"/>
    <row r="28749" hidden="1"/>
    <row r="28750" hidden="1"/>
    <row r="28751" hidden="1"/>
    <row r="28752" hidden="1"/>
    <row r="28753" hidden="1"/>
    <row r="28754" hidden="1"/>
    <row r="28755" hidden="1"/>
    <row r="28756" hidden="1"/>
    <row r="28757" hidden="1"/>
    <row r="28758" hidden="1"/>
    <row r="28759" hidden="1"/>
    <row r="28760" hidden="1"/>
    <row r="28761" hidden="1"/>
    <row r="28762" hidden="1"/>
    <row r="28763" hidden="1"/>
    <row r="28764" hidden="1"/>
    <row r="28765" hidden="1"/>
    <row r="28766" hidden="1"/>
    <row r="28767" hidden="1"/>
    <row r="28768" hidden="1"/>
    <row r="28769" hidden="1"/>
    <row r="28770" hidden="1"/>
    <row r="28771" hidden="1"/>
    <row r="28772" hidden="1"/>
    <row r="28773" hidden="1"/>
    <row r="28774" hidden="1"/>
    <row r="28775" hidden="1"/>
    <row r="28776" hidden="1"/>
    <row r="28777" hidden="1"/>
    <row r="28778" hidden="1"/>
    <row r="28779" hidden="1"/>
    <row r="28780" hidden="1"/>
    <row r="28781" hidden="1"/>
    <row r="28782" hidden="1"/>
    <row r="28783" hidden="1"/>
    <row r="28784" hidden="1"/>
    <row r="28785" hidden="1"/>
    <row r="28786" hidden="1"/>
    <row r="28787" hidden="1"/>
    <row r="28788" hidden="1"/>
    <row r="28789" hidden="1"/>
    <row r="28790" hidden="1"/>
    <row r="28791" hidden="1"/>
    <row r="28792" hidden="1"/>
    <row r="28793" hidden="1"/>
    <row r="28794" hidden="1"/>
    <row r="28795" hidden="1"/>
    <row r="28796" hidden="1"/>
    <row r="28797" hidden="1"/>
    <row r="28798" hidden="1"/>
    <row r="28799" hidden="1"/>
    <row r="28800" hidden="1"/>
    <row r="28801" hidden="1"/>
    <row r="28802" hidden="1"/>
    <row r="28803" hidden="1"/>
    <row r="28804" hidden="1"/>
    <row r="28805" hidden="1"/>
    <row r="28806" hidden="1"/>
    <row r="28807" hidden="1"/>
    <row r="28808" hidden="1"/>
    <row r="28809" hidden="1"/>
    <row r="28810" hidden="1"/>
    <row r="28811" hidden="1"/>
    <row r="28812" hidden="1"/>
    <row r="28813" hidden="1"/>
    <row r="28814" hidden="1"/>
    <row r="28815" hidden="1"/>
    <row r="28816" hidden="1"/>
    <row r="28817" hidden="1"/>
    <row r="28818" hidden="1"/>
    <row r="28819" hidden="1"/>
    <row r="28820" hidden="1"/>
    <row r="28821" hidden="1"/>
    <row r="28822" hidden="1"/>
    <row r="28823" hidden="1"/>
    <row r="28824" hidden="1"/>
    <row r="28825" hidden="1"/>
    <row r="28826" hidden="1"/>
    <row r="28827" hidden="1"/>
    <row r="28828" hidden="1"/>
    <row r="28829" hidden="1"/>
    <row r="28830" hidden="1"/>
    <row r="28831" hidden="1"/>
    <row r="28832" hidden="1"/>
    <row r="28833" hidden="1"/>
    <row r="28834" hidden="1"/>
    <row r="28835" hidden="1"/>
    <row r="28836" hidden="1"/>
    <row r="28837" hidden="1"/>
    <row r="28838" hidden="1"/>
    <row r="28839" hidden="1"/>
    <row r="28840" hidden="1"/>
    <row r="28841" hidden="1"/>
    <row r="28842" hidden="1"/>
    <row r="28843" hidden="1"/>
    <row r="28844" hidden="1"/>
    <row r="28845" hidden="1"/>
    <row r="28846" hidden="1"/>
    <row r="28847" hidden="1"/>
    <row r="28848" hidden="1"/>
    <row r="28849" hidden="1"/>
    <row r="28850" hidden="1"/>
    <row r="28851" hidden="1"/>
    <row r="28852" hidden="1"/>
    <row r="28853" hidden="1"/>
    <row r="28854" hidden="1"/>
    <row r="28855" hidden="1"/>
    <row r="28856" hidden="1"/>
    <row r="28857" hidden="1"/>
    <row r="28858" hidden="1"/>
    <row r="28859" hidden="1"/>
    <row r="28860" hidden="1"/>
    <row r="28861" hidden="1"/>
    <row r="28862" hidden="1"/>
    <row r="28863" hidden="1"/>
    <row r="28864" hidden="1"/>
    <row r="28865" hidden="1"/>
    <row r="28866" hidden="1"/>
    <row r="28867" hidden="1"/>
    <row r="28868" hidden="1"/>
    <row r="28869" hidden="1"/>
    <row r="28870" hidden="1"/>
    <row r="28871" hidden="1"/>
    <row r="28872" hidden="1"/>
    <row r="28873" hidden="1"/>
    <row r="28874" hidden="1"/>
    <row r="28875" hidden="1"/>
    <row r="28876" hidden="1"/>
    <row r="28877" hidden="1"/>
    <row r="28878" hidden="1"/>
    <row r="28879" hidden="1"/>
    <row r="28880" hidden="1"/>
    <row r="28881" hidden="1"/>
    <row r="28882" hidden="1"/>
    <row r="28883" hidden="1"/>
    <row r="28884" hidden="1"/>
    <row r="28885" hidden="1"/>
    <row r="28886" hidden="1"/>
    <row r="28887" hidden="1"/>
    <row r="28888" hidden="1"/>
    <row r="28889" hidden="1"/>
    <row r="28890" hidden="1"/>
    <row r="28891" hidden="1"/>
    <row r="28892" hidden="1"/>
    <row r="28893" hidden="1"/>
    <row r="28894" hidden="1"/>
    <row r="28895" hidden="1"/>
    <row r="28896" hidden="1"/>
    <row r="28897" hidden="1"/>
    <row r="28898" hidden="1"/>
    <row r="28899" hidden="1"/>
    <row r="28900" hidden="1"/>
    <row r="28901" hidden="1"/>
    <row r="28902" hidden="1"/>
    <row r="28903" hidden="1"/>
    <row r="28904" hidden="1"/>
    <row r="28905" hidden="1"/>
    <row r="28906" hidden="1"/>
    <row r="28907" hidden="1"/>
    <row r="28908" hidden="1"/>
    <row r="28909" hidden="1"/>
    <row r="28910" hidden="1"/>
    <row r="28911" hidden="1"/>
    <row r="28912" hidden="1"/>
    <row r="28913" hidden="1"/>
    <row r="28914" hidden="1"/>
    <row r="28915" hidden="1"/>
    <row r="28916" hidden="1"/>
    <row r="28917" hidden="1"/>
    <row r="28918" hidden="1"/>
    <row r="28919" hidden="1"/>
    <row r="28920" hidden="1"/>
    <row r="28921" hidden="1"/>
    <row r="28922" hidden="1"/>
    <row r="28923" hidden="1"/>
    <row r="28924" hidden="1"/>
    <row r="28925" hidden="1"/>
    <row r="28926" hidden="1"/>
    <row r="28927" hidden="1"/>
    <row r="28928" hidden="1"/>
    <row r="28929" hidden="1"/>
    <row r="28930" hidden="1"/>
    <row r="28931" hidden="1"/>
    <row r="28932" hidden="1"/>
    <row r="28933" hidden="1"/>
    <row r="28934" hidden="1"/>
    <row r="28935" hidden="1"/>
    <row r="28936" hidden="1"/>
    <row r="28937" hidden="1"/>
    <row r="28938" hidden="1"/>
    <row r="28939" hidden="1"/>
    <row r="28940" hidden="1"/>
    <row r="28941" hidden="1"/>
    <row r="28942" hidden="1"/>
    <row r="28943" hidden="1"/>
    <row r="28944" hidden="1"/>
    <row r="28945" hidden="1"/>
    <row r="28946" hidden="1"/>
    <row r="28947" hidden="1"/>
    <row r="28948" hidden="1"/>
    <row r="28949" hidden="1"/>
    <row r="28950" hidden="1"/>
    <row r="28951" hidden="1"/>
    <row r="28952" hidden="1"/>
    <row r="28953" hidden="1"/>
    <row r="28954" hidden="1"/>
    <row r="28955" hidden="1"/>
    <row r="28956" hidden="1"/>
    <row r="28957" hidden="1"/>
    <row r="28958" hidden="1"/>
    <row r="28959" hidden="1"/>
    <row r="28960" hidden="1"/>
    <row r="28961" hidden="1"/>
    <row r="28962" hidden="1"/>
    <row r="28963" hidden="1"/>
    <row r="28964" hidden="1"/>
    <row r="28965" hidden="1"/>
    <row r="28966" hidden="1"/>
    <row r="28967" hidden="1"/>
    <row r="28968" hidden="1"/>
    <row r="28969" hidden="1"/>
    <row r="28970" hidden="1"/>
    <row r="28971" hidden="1"/>
    <row r="28972" hidden="1"/>
    <row r="28973" hidden="1"/>
    <row r="28974" hidden="1"/>
    <row r="28975" hidden="1"/>
    <row r="28976" hidden="1"/>
    <row r="28977" hidden="1"/>
    <row r="28978" hidden="1"/>
    <row r="28979" hidden="1"/>
    <row r="28980" hidden="1"/>
    <row r="28981" hidden="1"/>
    <row r="28982" hidden="1"/>
    <row r="28983" hidden="1"/>
    <row r="28984" hidden="1"/>
    <row r="28985" hidden="1"/>
    <row r="28986" hidden="1"/>
    <row r="28987" hidden="1"/>
    <row r="28988" hidden="1"/>
    <row r="28989" hidden="1"/>
    <row r="28990" hidden="1"/>
    <row r="28991" hidden="1"/>
    <row r="28992" hidden="1"/>
    <row r="28993" hidden="1"/>
    <row r="28994" hidden="1"/>
    <row r="28995" hidden="1"/>
    <row r="28996" hidden="1"/>
    <row r="28997" hidden="1"/>
    <row r="28998" hidden="1"/>
    <row r="28999" hidden="1"/>
    <row r="29000" hidden="1"/>
    <row r="29001" hidden="1"/>
    <row r="29002" hidden="1"/>
    <row r="29003" hidden="1"/>
    <row r="29004" hidden="1"/>
    <row r="29005" hidden="1"/>
    <row r="29006" hidden="1"/>
    <row r="29007" hidden="1"/>
    <row r="29008" hidden="1"/>
    <row r="29009" hidden="1"/>
    <row r="29010" hidden="1"/>
    <row r="29011" hidden="1"/>
    <row r="29012" hidden="1"/>
    <row r="29013" hidden="1"/>
    <row r="29014" hidden="1"/>
    <row r="29015" hidden="1"/>
    <row r="29016" hidden="1"/>
    <row r="29017" hidden="1"/>
    <row r="29018" hidden="1"/>
    <row r="29019" hidden="1"/>
    <row r="29020" hidden="1"/>
    <row r="29021" hidden="1"/>
    <row r="29022" hidden="1"/>
    <row r="29023" hidden="1"/>
    <row r="29024" hidden="1"/>
    <row r="29025" hidden="1"/>
    <row r="29026" hidden="1"/>
    <row r="29027" hidden="1"/>
    <row r="29028" hidden="1"/>
    <row r="29029" hidden="1"/>
    <row r="29030" hidden="1"/>
    <row r="29031" hidden="1"/>
    <row r="29032" hidden="1"/>
    <row r="29033" hidden="1"/>
    <row r="29034" hidden="1"/>
    <row r="29035" hidden="1"/>
    <row r="29036" hidden="1"/>
    <row r="29037" hidden="1"/>
    <row r="29038" hidden="1"/>
    <row r="29039" hidden="1"/>
    <row r="29040" hidden="1"/>
    <row r="29041" hidden="1"/>
    <row r="29042" hidden="1"/>
    <row r="29043" hidden="1"/>
    <row r="29044" hidden="1"/>
    <row r="29045" hidden="1"/>
    <row r="29046" hidden="1"/>
    <row r="29047" hidden="1"/>
    <row r="29048" hidden="1"/>
    <row r="29049" hidden="1"/>
    <row r="29050" hidden="1"/>
    <row r="29051" hidden="1"/>
    <row r="29052" hidden="1"/>
    <row r="29053" hidden="1"/>
    <row r="29054" hidden="1"/>
    <row r="29055" hidden="1"/>
    <row r="29056" hidden="1"/>
    <row r="29057" hidden="1"/>
    <row r="29058" hidden="1"/>
    <row r="29059" hidden="1"/>
    <row r="29060" hidden="1"/>
    <row r="29061" hidden="1"/>
    <row r="29062" hidden="1"/>
    <row r="29063" hidden="1"/>
    <row r="29064" hidden="1"/>
    <row r="29065" hidden="1"/>
    <row r="29066" hidden="1"/>
    <row r="29067" hidden="1"/>
    <row r="29068" hidden="1"/>
    <row r="29069" hidden="1"/>
    <row r="29070" hidden="1"/>
    <row r="29071" hidden="1"/>
    <row r="29072" hidden="1"/>
    <row r="29073" hidden="1"/>
    <row r="29074" hidden="1"/>
    <row r="29075" hidden="1"/>
    <row r="29076" hidden="1"/>
    <row r="29077" hidden="1"/>
    <row r="29078" hidden="1"/>
    <row r="29079" hidden="1"/>
    <row r="29080" hidden="1"/>
    <row r="29081" hidden="1"/>
    <row r="29082" hidden="1"/>
    <row r="29083" hidden="1"/>
    <row r="29084" hidden="1"/>
    <row r="29085" hidden="1"/>
    <row r="29086" hidden="1"/>
    <row r="29087" hidden="1"/>
    <row r="29088" hidden="1"/>
    <row r="29089" hidden="1"/>
    <row r="29090" hidden="1"/>
    <row r="29091" hidden="1"/>
    <row r="29092" hidden="1"/>
    <row r="29093" hidden="1"/>
    <row r="29094" hidden="1"/>
    <row r="29095" hidden="1"/>
    <row r="29096" hidden="1"/>
    <row r="29097" hidden="1"/>
    <row r="29098" hidden="1"/>
    <row r="29099" hidden="1"/>
    <row r="29100" hidden="1"/>
    <row r="29101" hidden="1"/>
    <row r="29102" hidden="1"/>
    <row r="29103" hidden="1"/>
    <row r="29104" hidden="1"/>
    <row r="29105" hidden="1"/>
    <row r="29106" hidden="1"/>
    <row r="29107" hidden="1"/>
    <row r="29108" hidden="1"/>
    <row r="29109" hidden="1"/>
    <row r="29110" hidden="1"/>
    <row r="29111" hidden="1"/>
    <row r="29112" hidden="1"/>
    <row r="29113" hidden="1"/>
    <row r="29114" hidden="1"/>
    <row r="29115" hidden="1"/>
    <row r="29116" hidden="1"/>
    <row r="29117" hidden="1"/>
    <row r="29118" hidden="1"/>
    <row r="29119" hidden="1"/>
    <row r="29120" hidden="1"/>
    <row r="29121" hidden="1"/>
    <row r="29122" hidden="1"/>
    <row r="29123" hidden="1"/>
    <row r="29124" hidden="1"/>
    <row r="29125" hidden="1"/>
    <row r="29126" hidden="1"/>
    <row r="29127" hidden="1"/>
    <row r="29128" hidden="1"/>
    <row r="29129" hidden="1"/>
    <row r="29130" hidden="1"/>
    <row r="29131" hidden="1"/>
    <row r="29132" hidden="1"/>
    <row r="29133" hidden="1"/>
    <row r="29134" hidden="1"/>
    <row r="29135" hidden="1"/>
    <row r="29136" hidden="1"/>
    <row r="29137" hidden="1"/>
    <row r="29138" hidden="1"/>
    <row r="29139" hidden="1"/>
    <row r="29140" hidden="1"/>
    <row r="29141" hidden="1"/>
    <row r="29142" hidden="1"/>
    <row r="29143" hidden="1"/>
    <row r="29144" hidden="1"/>
    <row r="29145" hidden="1"/>
    <row r="29146" hidden="1"/>
    <row r="29147" hidden="1"/>
    <row r="29148" hidden="1"/>
    <row r="29149" hidden="1"/>
    <row r="29150" hidden="1"/>
    <row r="29151" hidden="1"/>
    <row r="29152" hidden="1"/>
    <row r="29153" hidden="1"/>
    <row r="29154" hidden="1"/>
    <row r="29155" hidden="1"/>
    <row r="29156" hidden="1"/>
    <row r="29157" hidden="1"/>
    <row r="29158" hidden="1"/>
    <row r="29159" hidden="1"/>
    <row r="29160" hidden="1"/>
    <row r="29161" hidden="1"/>
    <row r="29162" hidden="1"/>
    <row r="29163" hidden="1"/>
    <row r="29164" hidden="1"/>
    <row r="29165" hidden="1"/>
    <row r="29166" hidden="1"/>
    <row r="29167" hidden="1"/>
    <row r="29168" hidden="1"/>
    <row r="29169" hidden="1"/>
    <row r="29170" hidden="1"/>
    <row r="29171" hidden="1"/>
    <row r="29172" hidden="1"/>
    <row r="29173" hidden="1"/>
    <row r="29174" hidden="1"/>
    <row r="29175" hidden="1"/>
    <row r="29176" hidden="1"/>
    <row r="29177" hidden="1"/>
    <row r="29178" hidden="1"/>
    <row r="29179" hidden="1"/>
    <row r="29180" hidden="1"/>
    <row r="29181" hidden="1"/>
    <row r="29182" hidden="1"/>
    <row r="29183" hidden="1"/>
    <row r="29184" hidden="1"/>
    <row r="29185" hidden="1"/>
    <row r="29186" hidden="1"/>
    <row r="29187" hidden="1"/>
    <row r="29188" hidden="1"/>
    <row r="29189" hidden="1"/>
    <row r="29190" hidden="1"/>
    <row r="29191" hidden="1"/>
    <row r="29192" hidden="1"/>
    <row r="29193" hidden="1"/>
    <row r="29194" hidden="1"/>
    <row r="29195" hidden="1"/>
    <row r="29196" hidden="1"/>
    <row r="29197" hidden="1"/>
    <row r="29198" hidden="1"/>
    <row r="29199" hidden="1"/>
    <row r="29200" hidden="1"/>
    <row r="29201" hidden="1"/>
    <row r="29202" hidden="1"/>
    <row r="29203" hidden="1"/>
    <row r="29204" hidden="1"/>
    <row r="29205" hidden="1"/>
    <row r="29206" hidden="1"/>
    <row r="29207" hidden="1"/>
    <row r="29208" hidden="1"/>
    <row r="29209" hidden="1"/>
    <row r="29210" hidden="1"/>
    <row r="29211" hidden="1"/>
    <row r="29212" hidden="1"/>
    <row r="29213" hidden="1"/>
    <row r="29214" hidden="1"/>
    <row r="29215" hidden="1"/>
    <row r="29216" hidden="1"/>
    <row r="29217" hidden="1"/>
    <row r="29218" hidden="1"/>
    <row r="29219" hidden="1"/>
    <row r="29220" hidden="1"/>
    <row r="29221" hidden="1"/>
    <row r="29222" hidden="1"/>
    <row r="29223" hidden="1"/>
    <row r="29224" hidden="1"/>
    <row r="29225" hidden="1"/>
    <row r="29226" hidden="1"/>
    <row r="29227" hidden="1"/>
    <row r="29228" hidden="1"/>
    <row r="29229" hidden="1"/>
    <row r="29230" hidden="1"/>
    <row r="29231" hidden="1"/>
    <row r="29232" hidden="1"/>
    <row r="29233" hidden="1"/>
    <row r="29234" hidden="1"/>
    <row r="29235" hidden="1"/>
    <row r="29236" hidden="1"/>
    <row r="29237" hidden="1"/>
    <row r="29238" hidden="1"/>
    <row r="29239" hidden="1"/>
    <row r="29240" hidden="1"/>
    <row r="29241" hidden="1"/>
    <row r="29242" hidden="1"/>
    <row r="29243" hidden="1"/>
    <row r="29244" hidden="1"/>
    <row r="29245" hidden="1"/>
    <row r="29246" hidden="1"/>
    <row r="29247" hidden="1"/>
    <row r="29248" hidden="1"/>
    <row r="29249" hidden="1"/>
    <row r="29250" hidden="1"/>
    <row r="29251" hidden="1"/>
    <row r="29252" hidden="1"/>
    <row r="29253" hidden="1"/>
    <row r="29254" hidden="1"/>
    <row r="29255" hidden="1"/>
    <row r="29256" hidden="1"/>
    <row r="29257" hidden="1"/>
    <row r="29258" hidden="1"/>
    <row r="29259" hidden="1"/>
    <row r="29260" hidden="1"/>
    <row r="29261" hidden="1"/>
    <row r="29262" hidden="1"/>
    <row r="29263" hidden="1"/>
    <row r="29264" hidden="1"/>
    <row r="29265" hidden="1"/>
    <row r="29266" hidden="1"/>
    <row r="29267" hidden="1"/>
    <row r="29268" hidden="1"/>
    <row r="29269" hidden="1"/>
    <row r="29270" hidden="1"/>
    <row r="29271" hidden="1"/>
    <row r="29272" hidden="1"/>
    <row r="29273" hidden="1"/>
    <row r="29274" hidden="1"/>
    <row r="29275" hidden="1"/>
    <row r="29276" hidden="1"/>
    <row r="29277" hidden="1"/>
    <row r="29278" hidden="1"/>
    <row r="29279" hidden="1"/>
    <row r="29280" hidden="1"/>
    <row r="29281" hidden="1"/>
    <row r="29282" hidden="1"/>
    <row r="29283" hidden="1"/>
    <row r="29284" hidden="1"/>
    <row r="29285" hidden="1"/>
    <row r="29286" hidden="1"/>
    <row r="29287" hidden="1"/>
    <row r="29288" hidden="1"/>
    <row r="29289" hidden="1"/>
    <row r="29290" hidden="1"/>
    <row r="29291" hidden="1"/>
    <row r="29292" hidden="1"/>
    <row r="29293" hidden="1"/>
    <row r="29294" hidden="1"/>
    <row r="29295" hidden="1"/>
    <row r="29296" hidden="1"/>
    <row r="29297" hidden="1"/>
    <row r="29298" hidden="1"/>
    <row r="29299" hidden="1"/>
    <row r="29300" hidden="1"/>
    <row r="29301" hidden="1"/>
    <row r="29302" hidden="1"/>
    <row r="29303" hidden="1"/>
    <row r="29304" hidden="1"/>
    <row r="29305" hidden="1"/>
    <row r="29306" hidden="1"/>
    <row r="29307" hidden="1"/>
    <row r="29308" hidden="1"/>
    <row r="29309" hidden="1"/>
    <row r="29310" hidden="1"/>
    <row r="29311" hidden="1"/>
    <row r="29312" hidden="1"/>
    <row r="29313" hidden="1"/>
    <row r="29314" hidden="1"/>
    <row r="29315" hidden="1"/>
    <row r="29316" hidden="1"/>
    <row r="29317" hidden="1"/>
    <row r="29318" hidden="1"/>
    <row r="29319" hidden="1"/>
    <row r="29320" hidden="1"/>
    <row r="29321" hidden="1"/>
    <row r="29322" hidden="1"/>
    <row r="29323" hidden="1"/>
    <row r="29324" hidden="1"/>
    <row r="29325" hidden="1"/>
    <row r="29326" hidden="1"/>
    <row r="29327" hidden="1"/>
    <row r="29328" hidden="1"/>
    <row r="29329" hidden="1"/>
    <row r="29330" hidden="1"/>
    <row r="29331" hidden="1"/>
    <row r="29332" hidden="1"/>
    <row r="29333" hidden="1"/>
    <row r="29334" hidden="1"/>
    <row r="29335" hidden="1"/>
    <row r="29336" hidden="1"/>
    <row r="29337" hidden="1"/>
    <row r="29338" hidden="1"/>
    <row r="29339" hidden="1"/>
    <row r="29340" hidden="1"/>
    <row r="29341" hidden="1"/>
    <row r="29342" hidden="1"/>
    <row r="29343" hidden="1"/>
    <row r="29344" hidden="1"/>
    <row r="29345" hidden="1"/>
    <row r="29346" hidden="1"/>
    <row r="29347" hidden="1"/>
    <row r="29348" hidden="1"/>
    <row r="29349" hidden="1"/>
    <row r="29350" hidden="1"/>
    <row r="29351" hidden="1"/>
    <row r="29352" hidden="1"/>
    <row r="29353" hidden="1"/>
    <row r="29354" hidden="1"/>
    <row r="29355" hidden="1"/>
    <row r="29356" hidden="1"/>
    <row r="29357" hidden="1"/>
    <row r="29358" hidden="1"/>
    <row r="29359" hidden="1"/>
    <row r="29360" hidden="1"/>
    <row r="29361" hidden="1"/>
    <row r="29362" hidden="1"/>
    <row r="29363" hidden="1"/>
    <row r="29364" hidden="1"/>
    <row r="29365" hidden="1"/>
    <row r="29366" hidden="1"/>
    <row r="29367" hidden="1"/>
    <row r="29368" hidden="1"/>
    <row r="29369" hidden="1"/>
    <row r="29370" hidden="1"/>
    <row r="29371" hidden="1"/>
    <row r="29372" hidden="1"/>
    <row r="29373" hidden="1"/>
    <row r="29374" hidden="1"/>
    <row r="29375" hidden="1"/>
    <row r="29376" hidden="1"/>
    <row r="29377" hidden="1"/>
    <row r="29378" hidden="1"/>
    <row r="29379" hidden="1"/>
    <row r="29380" hidden="1"/>
    <row r="29381" hidden="1"/>
    <row r="29382" hidden="1"/>
    <row r="29383" hidden="1"/>
    <row r="29384" hidden="1"/>
    <row r="29385" hidden="1"/>
    <row r="29386" hidden="1"/>
    <row r="29387" hidden="1"/>
    <row r="29388" hidden="1"/>
    <row r="29389" hidden="1"/>
    <row r="29390" hidden="1"/>
    <row r="29391" hidden="1"/>
    <row r="29392" hidden="1"/>
    <row r="29393" hidden="1"/>
    <row r="29394" hidden="1"/>
    <row r="29395" hidden="1"/>
    <row r="29396" hidden="1"/>
    <row r="29397" hidden="1"/>
    <row r="29398" hidden="1"/>
    <row r="29399" hidden="1"/>
    <row r="29400" hidden="1"/>
    <row r="29401" hidden="1"/>
    <row r="29402" hidden="1"/>
    <row r="29403" hidden="1"/>
    <row r="29404" hidden="1"/>
    <row r="29405" hidden="1"/>
    <row r="29406" hidden="1"/>
    <row r="29407" hidden="1"/>
    <row r="29408" hidden="1"/>
    <row r="29409" hidden="1"/>
    <row r="29410" hidden="1"/>
    <row r="29411" hidden="1"/>
    <row r="29412" hidden="1"/>
    <row r="29413" hidden="1"/>
    <row r="29414" hidden="1"/>
    <row r="29415" hidden="1"/>
    <row r="29416" hidden="1"/>
    <row r="29417" hidden="1"/>
    <row r="29418" hidden="1"/>
    <row r="29419" hidden="1"/>
    <row r="29420" hidden="1"/>
    <row r="29421" hidden="1"/>
    <row r="29422" hidden="1"/>
    <row r="29423" hidden="1"/>
    <row r="29424" hidden="1"/>
    <row r="29425" hidden="1"/>
    <row r="29426" hidden="1"/>
    <row r="29427" hidden="1"/>
    <row r="29428" hidden="1"/>
    <row r="29429" hidden="1"/>
    <row r="29430" hidden="1"/>
    <row r="29431" hidden="1"/>
    <row r="29432" hidden="1"/>
    <row r="29433" hidden="1"/>
    <row r="29434" hidden="1"/>
    <row r="29435" hidden="1"/>
    <row r="29436" hidden="1"/>
    <row r="29437" hidden="1"/>
    <row r="29438" hidden="1"/>
    <row r="29439" hidden="1"/>
    <row r="29440" hidden="1"/>
    <row r="29441" hidden="1"/>
    <row r="29442" hidden="1"/>
    <row r="29443" hidden="1"/>
    <row r="29444" hidden="1"/>
    <row r="29445" hidden="1"/>
    <row r="29446" hidden="1"/>
    <row r="29447" hidden="1"/>
    <row r="29448" hidden="1"/>
    <row r="29449" hidden="1"/>
    <row r="29450" hidden="1"/>
    <row r="29451" hidden="1"/>
    <row r="29452" hidden="1"/>
    <row r="29453" hidden="1"/>
    <row r="29454" hidden="1"/>
    <row r="29455" hidden="1"/>
    <row r="29456" hidden="1"/>
    <row r="29457" hidden="1"/>
    <row r="29458" hidden="1"/>
    <row r="29459" hidden="1"/>
    <row r="29460" hidden="1"/>
    <row r="29461" hidden="1"/>
    <row r="29462" hidden="1"/>
    <row r="29463" hidden="1"/>
    <row r="29464" hidden="1"/>
    <row r="29465" hidden="1"/>
    <row r="29466" hidden="1"/>
    <row r="29467" hidden="1"/>
    <row r="29468" hidden="1"/>
    <row r="29469" hidden="1"/>
    <row r="29470" hidden="1"/>
    <row r="29471" hidden="1"/>
    <row r="29472" hidden="1"/>
    <row r="29473" hidden="1"/>
    <row r="29474" hidden="1"/>
    <row r="29475" hidden="1"/>
    <row r="29476" hidden="1"/>
    <row r="29477" hidden="1"/>
    <row r="29478" hidden="1"/>
    <row r="29479" hidden="1"/>
    <row r="29480" hidden="1"/>
    <row r="29481" hidden="1"/>
    <row r="29482" hidden="1"/>
    <row r="29483" hidden="1"/>
    <row r="29484" hidden="1"/>
    <row r="29485" hidden="1"/>
    <row r="29486" hidden="1"/>
    <row r="29487" hidden="1"/>
    <row r="29488" hidden="1"/>
    <row r="29489" hidden="1"/>
    <row r="29490" hidden="1"/>
    <row r="29491" hidden="1"/>
    <row r="29492" hidden="1"/>
    <row r="29493" hidden="1"/>
    <row r="29494" hidden="1"/>
    <row r="29495" hidden="1"/>
    <row r="29496" hidden="1"/>
    <row r="29497" hidden="1"/>
    <row r="29498" hidden="1"/>
    <row r="29499" hidden="1"/>
    <row r="29500" hidden="1"/>
    <row r="29501" hidden="1"/>
    <row r="29502" hidden="1"/>
    <row r="29503" hidden="1"/>
    <row r="29504" hidden="1"/>
    <row r="29505" hidden="1"/>
    <row r="29506" hidden="1"/>
    <row r="29507" hidden="1"/>
    <row r="29508" hidden="1"/>
    <row r="29509" hidden="1"/>
    <row r="29510" hidden="1"/>
    <row r="29511" hidden="1"/>
    <row r="29512" hidden="1"/>
    <row r="29513" hidden="1"/>
    <row r="29514" hidden="1"/>
    <row r="29515" hidden="1"/>
    <row r="29516" hidden="1"/>
    <row r="29517" hidden="1"/>
    <row r="29518" hidden="1"/>
    <row r="29519" hidden="1"/>
    <row r="29520" hidden="1"/>
    <row r="29521" hidden="1"/>
    <row r="29522" hidden="1"/>
    <row r="29523" hidden="1"/>
    <row r="29524" hidden="1"/>
    <row r="29525" hidden="1"/>
    <row r="29526" hidden="1"/>
    <row r="29527" hidden="1"/>
    <row r="29528" hidden="1"/>
    <row r="29529" hidden="1"/>
    <row r="29530" hidden="1"/>
    <row r="29531" hidden="1"/>
    <row r="29532" hidden="1"/>
    <row r="29533" hidden="1"/>
    <row r="29534" hidden="1"/>
    <row r="29535" hidden="1"/>
    <row r="29536" hidden="1"/>
    <row r="29537" hidden="1"/>
    <row r="29538" hidden="1"/>
    <row r="29539" hidden="1"/>
    <row r="29540" hidden="1"/>
    <row r="29541" hidden="1"/>
    <row r="29542" hidden="1"/>
    <row r="29543" hidden="1"/>
    <row r="29544" hidden="1"/>
    <row r="29545" hidden="1"/>
    <row r="29546" hidden="1"/>
    <row r="29547" hidden="1"/>
    <row r="29548" hidden="1"/>
    <row r="29549" hidden="1"/>
    <row r="29550" hidden="1"/>
    <row r="29551" hidden="1"/>
    <row r="29552" hidden="1"/>
    <row r="29553" hidden="1"/>
    <row r="29554" hidden="1"/>
    <row r="29555" hidden="1"/>
    <row r="29556" hidden="1"/>
    <row r="29557" hidden="1"/>
    <row r="29558" hidden="1"/>
    <row r="29559" hidden="1"/>
    <row r="29560" hidden="1"/>
    <row r="29561" hidden="1"/>
    <row r="29562" hidden="1"/>
    <row r="29563" hidden="1"/>
    <row r="29564" hidden="1"/>
    <row r="29565" hidden="1"/>
    <row r="29566" hidden="1"/>
    <row r="29567" hidden="1"/>
    <row r="29568" hidden="1"/>
    <row r="29569" hidden="1"/>
    <row r="29570" hidden="1"/>
    <row r="29571" hidden="1"/>
    <row r="29572" hidden="1"/>
    <row r="29573" hidden="1"/>
    <row r="29574" hidden="1"/>
    <row r="29575" hidden="1"/>
    <row r="29576" hidden="1"/>
    <row r="29577" hidden="1"/>
    <row r="29578" hidden="1"/>
    <row r="29579" hidden="1"/>
    <row r="29580" hidden="1"/>
    <row r="29581" hidden="1"/>
    <row r="29582" hidden="1"/>
    <row r="29583" hidden="1"/>
    <row r="29584" hidden="1"/>
    <row r="29585" hidden="1"/>
    <row r="29586" hidden="1"/>
    <row r="29587" hidden="1"/>
    <row r="29588" hidden="1"/>
    <row r="29589" hidden="1"/>
    <row r="29590" hidden="1"/>
    <row r="29591" hidden="1"/>
    <row r="29592" hidden="1"/>
    <row r="29593" hidden="1"/>
    <row r="29594" hidden="1"/>
    <row r="29595" hidden="1"/>
    <row r="29596" hidden="1"/>
    <row r="29597" hidden="1"/>
    <row r="29598" hidden="1"/>
    <row r="29599" hidden="1"/>
    <row r="29600" hidden="1"/>
    <row r="29601" hidden="1"/>
    <row r="29602" hidden="1"/>
    <row r="29603" hidden="1"/>
    <row r="29604" hidden="1"/>
    <row r="29605" hidden="1"/>
    <row r="29606" hidden="1"/>
    <row r="29607" hidden="1"/>
    <row r="29608" hidden="1"/>
    <row r="29609" hidden="1"/>
    <row r="29610" hidden="1"/>
    <row r="29611" hidden="1"/>
    <row r="29612" hidden="1"/>
    <row r="29613" hidden="1"/>
    <row r="29614" hidden="1"/>
    <row r="29615" hidden="1"/>
    <row r="29616" hidden="1"/>
    <row r="29617" hidden="1"/>
    <row r="29618" hidden="1"/>
    <row r="29619" hidden="1"/>
    <row r="29620" hidden="1"/>
    <row r="29621" hidden="1"/>
    <row r="29622" hidden="1"/>
    <row r="29623" hidden="1"/>
    <row r="29624" hidden="1"/>
    <row r="29625" hidden="1"/>
    <row r="29626" hidden="1"/>
    <row r="29627" hidden="1"/>
    <row r="29628" hidden="1"/>
    <row r="29629" hidden="1"/>
    <row r="29630" hidden="1"/>
    <row r="29631" hidden="1"/>
    <row r="29632" hidden="1"/>
    <row r="29633" hidden="1"/>
    <row r="29634" hidden="1"/>
    <row r="29635" hidden="1"/>
    <row r="29636" hidden="1"/>
    <row r="29637" hidden="1"/>
    <row r="29638" hidden="1"/>
    <row r="29639" hidden="1"/>
    <row r="29640" hidden="1"/>
    <row r="29641" hidden="1"/>
    <row r="29642" hidden="1"/>
    <row r="29643" hidden="1"/>
    <row r="29644" hidden="1"/>
    <row r="29645" hidden="1"/>
    <row r="29646" hidden="1"/>
    <row r="29647" hidden="1"/>
    <row r="29648" hidden="1"/>
    <row r="29649" hidden="1"/>
    <row r="29650" hidden="1"/>
    <row r="29651" hidden="1"/>
    <row r="29652" hidden="1"/>
    <row r="29653" hidden="1"/>
    <row r="29654" hidden="1"/>
    <row r="29655" hidden="1"/>
    <row r="29656" hidden="1"/>
    <row r="29657" hidden="1"/>
    <row r="29658" hidden="1"/>
    <row r="29659" hidden="1"/>
    <row r="29660" hidden="1"/>
    <row r="29661" hidden="1"/>
    <row r="29662" hidden="1"/>
    <row r="29663" hidden="1"/>
    <row r="29664" hidden="1"/>
    <row r="29665" hidden="1"/>
    <row r="29666" hidden="1"/>
    <row r="29667" hidden="1"/>
    <row r="29668" hidden="1"/>
    <row r="29669" hidden="1"/>
    <row r="29670" hidden="1"/>
    <row r="29671" hidden="1"/>
    <row r="29672" hidden="1"/>
    <row r="29673" hidden="1"/>
    <row r="29674" hidden="1"/>
    <row r="29675" hidden="1"/>
    <row r="29676" hidden="1"/>
    <row r="29677" hidden="1"/>
    <row r="29678" hidden="1"/>
    <row r="29679" hidden="1"/>
    <row r="29680" hidden="1"/>
    <row r="29681" hidden="1"/>
    <row r="29682" hidden="1"/>
    <row r="29683" hidden="1"/>
    <row r="29684" hidden="1"/>
    <row r="29685" hidden="1"/>
    <row r="29686" hidden="1"/>
    <row r="29687" hidden="1"/>
    <row r="29688" hidden="1"/>
    <row r="29689" hidden="1"/>
    <row r="29690" hidden="1"/>
    <row r="29691" hidden="1"/>
    <row r="29692" hidden="1"/>
    <row r="29693" hidden="1"/>
    <row r="29694" hidden="1"/>
    <row r="29695" hidden="1"/>
    <row r="29696" hidden="1"/>
    <row r="29697" hidden="1"/>
    <row r="29698" hidden="1"/>
    <row r="29699" hidden="1"/>
    <row r="29700" hidden="1"/>
    <row r="29701" hidden="1"/>
    <row r="29702" hidden="1"/>
    <row r="29703" hidden="1"/>
    <row r="29704" hidden="1"/>
    <row r="29705" hidden="1"/>
    <row r="29706" hidden="1"/>
    <row r="29707" hidden="1"/>
    <row r="29708" hidden="1"/>
    <row r="29709" hidden="1"/>
    <row r="29710" hidden="1"/>
    <row r="29711" hidden="1"/>
    <row r="29712" hidden="1"/>
    <row r="29713" hidden="1"/>
    <row r="29714" hidden="1"/>
    <row r="29715" hidden="1"/>
    <row r="29716" hidden="1"/>
    <row r="29717" hidden="1"/>
    <row r="29718" hidden="1"/>
    <row r="29719" hidden="1"/>
    <row r="29720" hidden="1"/>
    <row r="29721" hidden="1"/>
    <row r="29722" hidden="1"/>
    <row r="29723" hidden="1"/>
    <row r="29724" hidden="1"/>
    <row r="29725" hidden="1"/>
    <row r="29726" hidden="1"/>
    <row r="29727" hidden="1"/>
    <row r="29728" hidden="1"/>
    <row r="29729" hidden="1"/>
    <row r="29730" hidden="1"/>
    <row r="29731" hidden="1"/>
    <row r="29732" hidden="1"/>
    <row r="29733" hidden="1"/>
    <row r="29734" hidden="1"/>
    <row r="29735" hidden="1"/>
    <row r="29736" hidden="1"/>
    <row r="29737" hidden="1"/>
    <row r="29738" hidden="1"/>
    <row r="29739" hidden="1"/>
    <row r="29740" hidden="1"/>
    <row r="29741" hidden="1"/>
    <row r="29742" hidden="1"/>
    <row r="29743" hidden="1"/>
    <row r="29744" hidden="1"/>
    <row r="29745" hidden="1"/>
    <row r="29746" hidden="1"/>
    <row r="29747" hidden="1"/>
    <row r="29748" hidden="1"/>
    <row r="29749" hidden="1"/>
    <row r="29750" hidden="1"/>
    <row r="29751" hidden="1"/>
    <row r="29752" hidden="1"/>
    <row r="29753" hidden="1"/>
    <row r="29754" hidden="1"/>
    <row r="29755" hidden="1"/>
    <row r="29756" hidden="1"/>
    <row r="29757" hidden="1"/>
    <row r="29758" hidden="1"/>
    <row r="29759" hidden="1"/>
    <row r="29760" hidden="1"/>
    <row r="29761" hidden="1"/>
    <row r="29762" hidden="1"/>
    <row r="29763" hidden="1"/>
    <row r="29764" hidden="1"/>
    <row r="29765" hidden="1"/>
    <row r="29766" hidden="1"/>
    <row r="29767" hidden="1"/>
    <row r="29768" hidden="1"/>
    <row r="29769" hidden="1"/>
    <row r="29770" hidden="1"/>
    <row r="29771" hidden="1"/>
    <row r="29772" hidden="1"/>
    <row r="29773" hidden="1"/>
    <row r="29774" hidden="1"/>
    <row r="29775" hidden="1"/>
    <row r="29776" hidden="1"/>
    <row r="29777" hidden="1"/>
    <row r="29778" hidden="1"/>
    <row r="29779" hidden="1"/>
    <row r="29780" hidden="1"/>
    <row r="29781" hidden="1"/>
    <row r="29782" hidden="1"/>
    <row r="29783" hidden="1"/>
    <row r="29784" hidden="1"/>
    <row r="29785" hidden="1"/>
    <row r="29786" hidden="1"/>
    <row r="29787" hidden="1"/>
    <row r="29788" hidden="1"/>
    <row r="29789" hidden="1"/>
    <row r="29790" hidden="1"/>
    <row r="29791" hidden="1"/>
    <row r="29792" hidden="1"/>
    <row r="29793" hidden="1"/>
    <row r="29794" hidden="1"/>
    <row r="29795" hidden="1"/>
    <row r="29796" hidden="1"/>
    <row r="29797" hidden="1"/>
    <row r="29798" hidden="1"/>
    <row r="29799" hidden="1"/>
    <row r="29800" hidden="1"/>
    <row r="29801" hidden="1"/>
    <row r="29802" hidden="1"/>
    <row r="29803" hidden="1"/>
    <row r="29804" hidden="1"/>
    <row r="29805" hidden="1"/>
    <row r="29806" hidden="1"/>
    <row r="29807" hidden="1"/>
    <row r="29808" hidden="1"/>
    <row r="29809" hidden="1"/>
    <row r="29810" hidden="1"/>
    <row r="29811" hidden="1"/>
    <row r="29812" hidden="1"/>
    <row r="29813" hidden="1"/>
    <row r="29814" hidden="1"/>
    <row r="29815" hidden="1"/>
    <row r="29816" hidden="1"/>
    <row r="29817" hidden="1"/>
    <row r="29818" hidden="1"/>
    <row r="29819" hidden="1"/>
    <row r="29820" hidden="1"/>
    <row r="29821" hidden="1"/>
    <row r="29822" hidden="1"/>
    <row r="29823" hidden="1"/>
    <row r="29824" hidden="1"/>
    <row r="29825" hidden="1"/>
    <row r="29826" hidden="1"/>
    <row r="29827" hidden="1"/>
    <row r="29828" hidden="1"/>
    <row r="29829" hidden="1"/>
    <row r="29830" hidden="1"/>
    <row r="29831" hidden="1"/>
    <row r="29832" hidden="1"/>
    <row r="29833" hidden="1"/>
    <row r="29834" hidden="1"/>
    <row r="29835" hidden="1"/>
    <row r="29836" hidden="1"/>
    <row r="29837" hidden="1"/>
    <row r="29838" hidden="1"/>
    <row r="29839" hidden="1"/>
    <row r="29840" hidden="1"/>
    <row r="29841" hidden="1"/>
    <row r="29842" hidden="1"/>
    <row r="29843" hidden="1"/>
    <row r="29844" hidden="1"/>
    <row r="29845" hidden="1"/>
    <row r="29846" hidden="1"/>
    <row r="29847" hidden="1"/>
    <row r="29848" hidden="1"/>
    <row r="29849" hidden="1"/>
    <row r="29850" hidden="1"/>
    <row r="29851" hidden="1"/>
    <row r="29852" hidden="1"/>
    <row r="29853" hidden="1"/>
    <row r="29854" hidden="1"/>
    <row r="29855" hidden="1"/>
    <row r="29856" hidden="1"/>
    <row r="29857" hidden="1"/>
    <row r="29858" hidden="1"/>
    <row r="29859" hidden="1"/>
    <row r="29860" hidden="1"/>
    <row r="29861" hidden="1"/>
    <row r="29862" hidden="1"/>
    <row r="29863" hidden="1"/>
    <row r="29864" hidden="1"/>
    <row r="29865" hidden="1"/>
    <row r="29866" hidden="1"/>
    <row r="29867" hidden="1"/>
    <row r="29868" hidden="1"/>
    <row r="29869" hidden="1"/>
    <row r="29870" hidden="1"/>
    <row r="29871" hidden="1"/>
    <row r="29872" hidden="1"/>
    <row r="29873" hidden="1"/>
    <row r="29874" hidden="1"/>
    <row r="29875" hidden="1"/>
    <row r="29876" hidden="1"/>
    <row r="29877" hidden="1"/>
    <row r="29878" hidden="1"/>
    <row r="29879" hidden="1"/>
    <row r="29880" hidden="1"/>
    <row r="29881" hidden="1"/>
    <row r="29882" hidden="1"/>
    <row r="29883" hidden="1"/>
    <row r="29884" hidden="1"/>
    <row r="29885" hidden="1"/>
    <row r="29886" hidden="1"/>
    <row r="29887" hidden="1"/>
    <row r="29888" hidden="1"/>
    <row r="29889" hidden="1"/>
    <row r="29890" hidden="1"/>
    <row r="29891" hidden="1"/>
    <row r="29892" hidden="1"/>
    <row r="29893" hidden="1"/>
    <row r="29894" hidden="1"/>
    <row r="29895" hidden="1"/>
    <row r="29896" hidden="1"/>
    <row r="29897" hidden="1"/>
    <row r="29898" hidden="1"/>
    <row r="29899" hidden="1"/>
    <row r="29900" hidden="1"/>
    <row r="29901" hidden="1"/>
    <row r="29902" hidden="1"/>
    <row r="29903" hidden="1"/>
    <row r="29904" hidden="1"/>
    <row r="29905" hidden="1"/>
    <row r="29906" hidden="1"/>
    <row r="29907" hidden="1"/>
    <row r="29908" hidden="1"/>
    <row r="29909" hidden="1"/>
    <row r="29910" hidden="1"/>
    <row r="29911" hidden="1"/>
    <row r="29912" hidden="1"/>
    <row r="29913" hidden="1"/>
    <row r="29914" hidden="1"/>
    <row r="29915" hidden="1"/>
    <row r="29916" hidden="1"/>
    <row r="29917" hidden="1"/>
    <row r="29918" hidden="1"/>
    <row r="29919" hidden="1"/>
    <row r="29920" hidden="1"/>
    <row r="29921" hidden="1"/>
    <row r="29922" hidden="1"/>
    <row r="29923" hidden="1"/>
    <row r="29924" hidden="1"/>
    <row r="29925" hidden="1"/>
    <row r="29926" hidden="1"/>
    <row r="29927" hidden="1"/>
    <row r="29928" hidden="1"/>
    <row r="29929" hidden="1"/>
    <row r="29930" hidden="1"/>
    <row r="29931" hidden="1"/>
    <row r="29932" hidden="1"/>
    <row r="29933" hidden="1"/>
    <row r="29934" hidden="1"/>
    <row r="29935" hidden="1"/>
    <row r="29936" hidden="1"/>
    <row r="29937" hidden="1"/>
    <row r="29938" hidden="1"/>
    <row r="29939" hidden="1"/>
    <row r="29940" hidden="1"/>
    <row r="29941" hidden="1"/>
    <row r="29942" hidden="1"/>
    <row r="29943" hidden="1"/>
    <row r="29944" hidden="1"/>
    <row r="29945" hidden="1"/>
    <row r="29946" hidden="1"/>
    <row r="29947" hidden="1"/>
    <row r="29948" hidden="1"/>
    <row r="29949" hidden="1"/>
    <row r="29950" hidden="1"/>
    <row r="29951" hidden="1"/>
    <row r="29952" hidden="1"/>
    <row r="29953" hidden="1"/>
    <row r="29954" hidden="1"/>
    <row r="29955" hidden="1"/>
    <row r="29956" hidden="1"/>
    <row r="29957" hidden="1"/>
    <row r="29958" hidden="1"/>
    <row r="29959" hidden="1"/>
    <row r="29960" hidden="1"/>
    <row r="29961" hidden="1"/>
    <row r="29962" hidden="1"/>
    <row r="29963" hidden="1"/>
    <row r="29964" hidden="1"/>
    <row r="29965" hidden="1"/>
    <row r="29966" hidden="1"/>
    <row r="29967" hidden="1"/>
    <row r="29968" hidden="1"/>
    <row r="29969" hidden="1"/>
    <row r="29970" hidden="1"/>
    <row r="29971" hidden="1"/>
    <row r="29972" hidden="1"/>
    <row r="29973" hidden="1"/>
    <row r="29974" hidden="1"/>
    <row r="29975" hidden="1"/>
    <row r="29976" hidden="1"/>
    <row r="29977" hidden="1"/>
    <row r="29978" hidden="1"/>
    <row r="29979" hidden="1"/>
    <row r="29980" hidden="1"/>
    <row r="29981" hidden="1"/>
    <row r="29982" hidden="1"/>
    <row r="29983" hidden="1"/>
    <row r="29984" hidden="1"/>
    <row r="29985" hidden="1"/>
    <row r="29986" hidden="1"/>
    <row r="29987" hidden="1"/>
    <row r="29988" hidden="1"/>
    <row r="29989" hidden="1"/>
    <row r="29990" hidden="1"/>
    <row r="29991" hidden="1"/>
    <row r="29992" hidden="1"/>
    <row r="29993" hidden="1"/>
    <row r="29994" hidden="1"/>
    <row r="29995" hidden="1"/>
    <row r="29996" hidden="1"/>
    <row r="29997" hidden="1"/>
    <row r="29998" hidden="1"/>
    <row r="29999" hidden="1"/>
    <row r="30000" hidden="1"/>
    <row r="30001" hidden="1"/>
    <row r="30002" hidden="1"/>
    <row r="30003" hidden="1"/>
    <row r="30004" hidden="1"/>
    <row r="30005" hidden="1"/>
    <row r="30006" hidden="1"/>
    <row r="30007" hidden="1"/>
    <row r="30008" hidden="1"/>
    <row r="30009" hidden="1"/>
    <row r="30010" hidden="1"/>
    <row r="30011" hidden="1"/>
    <row r="30012" hidden="1"/>
    <row r="30013" hidden="1"/>
    <row r="30014" hidden="1"/>
    <row r="30015" hidden="1"/>
    <row r="30016" hidden="1"/>
    <row r="30017" hidden="1"/>
    <row r="30018" hidden="1"/>
    <row r="30019" hidden="1"/>
    <row r="30020" hidden="1"/>
    <row r="30021" hidden="1"/>
    <row r="30022" hidden="1"/>
    <row r="30023" hidden="1"/>
    <row r="30024" hidden="1"/>
    <row r="30025" hidden="1"/>
    <row r="30026" hidden="1"/>
    <row r="30027" hidden="1"/>
    <row r="30028" hidden="1"/>
    <row r="30029" hidden="1"/>
    <row r="30030" hidden="1"/>
    <row r="30031" hidden="1"/>
    <row r="30032" hidden="1"/>
    <row r="30033" hidden="1"/>
    <row r="30034" hidden="1"/>
    <row r="30035" hidden="1"/>
    <row r="30036" hidden="1"/>
    <row r="30037" hidden="1"/>
    <row r="30038" hidden="1"/>
    <row r="30039" hidden="1"/>
    <row r="30040" hidden="1"/>
    <row r="30041" hidden="1"/>
    <row r="30042" hidden="1"/>
    <row r="30043" hidden="1"/>
    <row r="30044" hidden="1"/>
    <row r="30045" hidden="1"/>
    <row r="30046" hidden="1"/>
    <row r="30047" hidden="1"/>
    <row r="30048" hidden="1"/>
    <row r="30049" hidden="1"/>
    <row r="30050" hidden="1"/>
    <row r="30051" hidden="1"/>
    <row r="30052" hidden="1"/>
    <row r="30053" hidden="1"/>
    <row r="30054" hidden="1"/>
    <row r="30055" hidden="1"/>
    <row r="30056" hidden="1"/>
    <row r="30057" hidden="1"/>
    <row r="30058" hidden="1"/>
    <row r="30059" hidden="1"/>
    <row r="30060" hidden="1"/>
    <row r="30061" hidden="1"/>
    <row r="30062" hidden="1"/>
    <row r="30063" hidden="1"/>
    <row r="30064" hidden="1"/>
    <row r="30065" hidden="1"/>
    <row r="30066" hidden="1"/>
    <row r="30067" hidden="1"/>
    <row r="30068" hidden="1"/>
    <row r="30069" hidden="1"/>
    <row r="30070" hidden="1"/>
    <row r="30071" hidden="1"/>
    <row r="30072" hidden="1"/>
    <row r="30073" hidden="1"/>
    <row r="30074" hidden="1"/>
    <row r="30075" hidden="1"/>
    <row r="30076" hidden="1"/>
    <row r="30077" hidden="1"/>
    <row r="30078" hidden="1"/>
    <row r="30079" hidden="1"/>
    <row r="30080" hidden="1"/>
    <row r="30081" hidden="1"/>
    <row r="30082" hidden="1"/>
    <row r="30083" hidden="1"/>
    <row r="30084" hidden="1"/>
    <row r="30085" hidden="1"/>
    <row r="30086" hidden="1"/>
    <row r="30087" hidden="1"/>
    <row r="30088" hidden="1"/>
    <row r="30089" hidden="1"/>
    <row r="30090" hidden="1"/>
    <row r="30091" hidden="1"/>
    <row r="30092" hidden="1"/>
    <row r="30093" hidden="1"/>
    <row r="30094" hidden="1"/>
    <row r="30095" hidden="1"/>
    <row r="30096" hidden="1"/>
    <row r="30097" hidden="1"/>
    <row r="30098" hidden="1"/>
    <row r="30099" hidden="1"/>
    <row r="30100" hidden="1"/>
    <row r="30101" hidden="1"/>
    <row r="30102" hidden="1"/>
    <row r="30103" hidden="1"/>
    <row r="30104" hidden="1"/>
    <row r="30105" hidden="1"/>
    <row r="30106" hidden="1"/>
    <row r="30107" hidden="1"/>
    <row r="30108" hidden="1"/>
    <row r="30109" hidden="1"/>
    <row r="30110" hidden="1"/>
    <row r="30111" hidden="1"/>
    <row r="30112" hidden="1"/>
    <row r="30113" hidden="1"/>
    <row r="30114" hidden="1"/>
    <row r="30115" hidden="1"/>
    <row r="30116" hidden="1"/>
    <row r="30117" hidden="1"/>
    <row r="30118" hidden="1"/>
    <row r="30119" hidden="1"/>
    <row r="30120" hidden="1"/>
    <row r="30121" hidden="1"/>
    <row r="30122" hidden="1"/>
    <row r="30123" hidden="1"/>
    <row r="30124" hidden="1"/>
    <row r="30125" hidden="1"/>
    <row r="30126" hidden="1"/>
    <row r="30127" hidden="1"/>
    <row r="30128" hidden="1"/>
    <row r="30129" hidden="1"/>
    <row r="30130" hidden="1"/>
    <row r="30131" hidden="1"/>
    <row r="30132" hidden="1"/>
    <row r="30133" hidden="1"/>
    <row r="30134" hidden="1"/>
    <row r="30135" hidden="1"/>
    <row r="30136" hidden="1"/>
    <row r="30137" hidden="1"/>
    <row r="30138" hidden="1"/>
    <row r="30139" hidden="1"/>
    <row r="30140" hidden="1"/>
    <row r="30141" hidden="1"/>
    <row r="30142" hidden="1"/>
    <row r="30143" hidden="1"/>
    <row r="30144" hidden="1"/>
    <row r="30145" hidden="1"/>
    <row r="30146" hidden="1"/>
    <row r="30147" hidden="1"/>
    <row r="30148" hidden="1"/>
    <row r="30149" hidden="1"/>
    <row r="30150" hidden="1"/>
    <row r="30151" hidden="1"/>
    <row r="30152" hidden="1"/>
    <row r="30153" hidden="1"/>
    <row r="30154" hidden="1"/>
    <row r="30155" hidden="1"/>
    <row r="30156" hidden="1"/>
    <row r="30157" hidden="1"/>
    <row r="30158" hidden="1"/>
    <row r="30159" hidden="1"/>
    <row r="30160" hidden="1"/>
    <row r="30161" hidden="1"/>
    <row r="30162" hidden="1"/>
    <row r="30163" hidden="1"/>
    <row r="30164" hidden="1"/>
    <row r="30165" hidden="1"/>
    <row r="30166" hidden="1"/>
    <row r="30167" hidden="1"/>
    <row r="30168" hidden="1"/>
    <row r="30169" hidden="1"/>
    <row r="30170" hidden="1"/>
    <row r="30171" hidden="1"/>
    <row r="30172" hidden="1"/>
    <row r="30173" hidden="1"/>
    <row r="30174" hidden="1"/>
    <row r="30175" hidden="1"/>
    <row r="30176" hidden="1"/>
    <row r="30177" hidden="1"/>
    <row r="30178" hidden="1"/>
    <row r="30179" hidden="1"/>
    <row r="30180" hidden="1"/>
    <row r="30181" hidden="1"/>
    <row r="30182" hidden="1"/>
    <row r="30183" hidden="1"/>
    <row r="30184" hidden="1"/>
    <row r="30185" hidden="1"/>
    <row r="30186" hidden="1"/>
    <row r="30187" hidden="1"/>
    <row r="30188" hidden="1"/>
    <row r="30189" hidden="1"/>
    <row r="30190" hidden="1"/>
    <row r="30191" hidden="1"/>
    <row r="30192" hidden="1"/>
    <row r="30193" hidden="1"/>
    <row r="30194" hidden="1"/>
    <row r="30195" hidden="1"/>
    <row r="30196" hidden="1"/>
    <row r="30197" hidden="1"/>
    <row r="30198" hidden="1"/>
    <row r="30199" hidden="1"/>
    <row r="30200" hidden="1"/>
    <row r="30201" hidden="1"/>
    <row r="30202" hidden="1"/>
    <row r="30203" hidden="1"/>
    <row r="30204" hidden="1"/>
    <row r="30205" hidden="1"/>
    <row r="30206" hidden="1"/>
    <row r="30207" hidden="1"/>
    <row r="30208" hidden="1"/>
    <row r="30209" hidden="1"/>
    <row r="30210" hidden="1"/>
    <row r="30211" hidden="1"/>
    <row r="30212" hidden="1"/>
    <row r="30213" hidden="1"/>
    <row r="30214" hidden="1"/>
    <row r="30215" hidden="1"/>
    <row r="30216" hidden="1"/>
    <row r="30217" hidden="1"/>
    <row r="30218" hidden="1"/>
    <row r="30219" hidden="1"/>
    <row r="30220" hidden="1"/>
    <row r="30221" hidden="1"/>
    <row r="30222" hidden="1"/>
    <row r="30223" hidden="1"/>
    <row r="30224" hidden="1"/>
    <row r="30225" hidden="1"/>
    <row r="30226" hidden="1"/>
    <row r="30227" hidden="1"/>
    <row r="30228" hidden="1"/>
    <row r="30229" hidden="1"/>
    <row r="30230" hidden="1"/>
    <row r="30231" hidden="1"/>
    <row r="30232" hidden="1"/>
    <row r="30233" hidden="1"/>
    <row r="30234" hidden="1"/>
    <row r="30235" hidden="1"/>
    <row r="30236" hidden="1"/>
    <row r="30237" hidden="1"/>
    <row r="30238" hidden="1"/>
    <row r="30239" hidden="1"/>
    <row r="30240" hidden="1"/>
    <row r="30241" hidden="1"/>
    <row r="30242" hidden="1"/>
    <row r="30243" hidden="1"/>
    <row r="30244" hidden="1"/>
    <row r="30245" hidden="1"/>
    <row r="30246" hidden="1"/>
    <row r="30247" hidden="1"/>
    <row r="30248" hidden="1"/>
    <row r="30249" hidden="1"/>
    <row r="30250" hidden="1"/>
    <row r="30251" hidden="1"/>
    <row r="30252" hidden="1"/>
    <row r="30253" hidden="1"/>
    <row r="30254" hidden="1"/>
    <row r="30255" hidden="1"/>
    <row r="30256" hidden="1"/>
    <row r="30257" hidden="1"/>
    <row r="30258" hidden="1"/>
    <row r="30259" hidden="1"/>
    <row r="30260" hidden="1"/>
    <row r="30261" hidden="1"/>
    <row r="30262" hidden="1"/>
    <row r="30263" hidden="1"/>
    <row r="30264" hidden="1"/>
    <row r="30265" hidden="1"/>
    <row r="30266" hidden="1"/>
    <row r="30267" hidden="1"/>
    <row r="30268" hidden="1"/>
    <row r="30269" hidden="1"/>
    <row r="30270" hidden="1"/>
    <row r="30271" hidden="1"/>
    <row r="30272" hidden="1"/>
    <row r="30273" hidden="1"/>
    <row r="30274" hidden="1"/>
    <row r="30275" hidden="1"/>
    <row r="30276" hidden="1"/>
    <row r="30277" hidden="1"/>
    <row r="30278" hidden="1"/>
    <row r="30279" hidden="1"/>
    <row r="30280" hidden="1"/>
    <row r="30281" hidden="1"/>
    <row r="30282" hidden="1"/>
    <row r="30283" hidden="1"/>
    <row r="30284" hidden="1"/>
    <row r="30285" hidden="1"/>
    <row r="30286" hidden="1"/>
    <row r="30287" hidden="1"/>
    <row r="30288" hidden="1"/>
    <row r="30289" hidden="1"/>
    <row r="30290" hidden="1"/>
    <row r="30291" hidden="1"/>
    <row r="30292" hidden="1"/>
    <row r="30293" hidden="1"/>
    <row r="30294" hidden="1"/>
    <row r="30295" hidden="1"/>
    <row r="30296" hidden="1"/>
    <row r="30297" hidden="1"/>
    <row r="30298" hidden="1"/>
    <row r="30299" hidden="1"/>
    <row r="30300" hidden="1"/>
    <row r="30301" hidden="1"/>
    <row r="30302" hidden="1"/>
    <row r="30303" hidden="1"/>
    <row r="30304" hidden="1"/>
    <row r="30305" hidden="1"/>
    <row r="30306" hidden="1"/>
    <row r="30307" hidden="1"/>
    <row r="30308" hidden="1"/>
    <row r="30309" hidden="1"/>
    <row r="30310" hidden="1"/>
    <row r="30311" hidden="1"/>
    <row r="30312" hidden="1"/>
    <row r="30313" hidden="1"/>
    <row r="30314" hidden="1"/>
    <row r="30315" hidden="1"/>
    <row r="30316" hidden="1"/>
    <row r="30317" hidden="1"/>
    <row r="30318" hidden="1"/>
    <row r="30319" hidden="1"/>
    <row r="30320" hidden="1"/>
    <row r="30321" hidden="1"/>
    <row r="30322" hidden="1"/>
    <row r="30323" hidden="1"/>
    <row r="30324" hidden="1"/>
    <row r="30325" hidden="1"/>
    <row r="30326" hidden="1"/>
    <row r="30327" hidden="1"/>
    <row r="30328" hidden="1"/>
    <row r="30329" hidden="1"/>
    <row r="30330" hidden="1"/>
    <row r="30331" hidden="1"/>
    <row r="30332" hidden="1"/>
    <row r="30333" hidden="1"/>
    <row r="30334" hidden="1"/>
    <row r="30335" hidden="1"/>
    <row r="30336" hidden="1"/>
    <row r="30337" hidden="1"/>
    <row r="30338" hidden="1"/>
    <row r="30339" hidden="1"/>
    <row r="30340" hidden="1"/>
    <row r="30341" hidden="1"/>
    <row r="30342" hidden="1"/>
    <row r="30343" hidden="1"/>
    <row r="30344" hidden="1"/>
    <row r="30345" hidden="1"/>
    <row r="30346" hidden="1"/>
    <row r="30347" hidden="1"/>
    <row r="30348" hidden="1"/>
    <row r="30349" hidden="1"/>
    <row r="30350" hidden="1"/>
    <row r="30351" hidden="1"/>
    <row r="30352" hidden="1"/>
    <row r="30353" hidden="1"/>
    <row r="30354" hidden="1"/>
    <row r="30355" hidden="1"/>
    <row r="30356" hidden="1"/>
    <row r="30357" hidden="1"/>
    <row r="30358" hidden="1"/>
    <row r="30359" hidden="1"/>
    <row r="30360" hidden="1"/>
    <row r="30361" hidden="1"/>
    <row r="30362" hidden="1"/>
    <row r="30363" hidden="1"/>
    <row r="30364" hidden="1"/>
    <row r="30365" hidden="1"/>
    <row r="30366" hidden="1"/>
    <row r="30367" hidden="1"/>
    <row r="30368" hidden="1"/>
    <row r="30369" hidden="1"/>
    <row r="30370" hidden="1"/>
    <row r="30371" hidden="1"/>
    <row r="30372" hidden="1"/>
    <row r="30373" hidden="1"/>
    <row r="30374" hidden="1"/>
    <row r="30375" hidden="1"/>
    <row r="30376" hidden="1"/>
    <row r="30377" hidden="1"/>
    <row r="30378" hidden="1"/>
    <row r="30379" hidden="1"/>
    <row r="30380" hidden="1"/>
    <row r="30381" hidden="1"/>
    <row r="30382" hidden="1"/>
    <row r="30383" hidden="1"/>
    <row r="30384" hidden="1"/>
    <row r="30385" hidden="1"/>
    <row r="30386" hidden="1"/>
    <row r="30387" hidden="1"/>
    <row r="30388" hidden="1"/>
    <row r="30389" hidden="1"/>
    <row r="30390" hidden="1"/>
    <row r="30391" hidden="1"/>
    <row r="30392" hidden="1"/>
    <row r="30393" hidden="1"/>
    <row r="30394" hidden="1"/>
    <row r="30395" hidden="1"/>
    <row r="30396" hidden="1"/>
    <row r="30397" hidden="1"/>
    <row r="30398" hidden="1"/>
    <row r="30399" hidden="1"/>
    <row r="30400" hidden="1"/>
    <row r="30401" hidden="1"/>
    <row r="30402" hidden="1"/>
    <row r="30403" hidden="1"/>
    <row r="30404" hidden="1"/>
    <row r="30405" hidden="1"/>
    <row r="30406" hidden="1"/>
    <row r="30407" hidden="1"/>
    <row r="30408" hidden="1"/>
    <row r="30409" hidden="1"/>
    <row r="30410" hidden="1"/>
    <row r="30411" hidden="1"/>
    <row r="30412" hidden="1"/>
    <row r="30413" hidden="1"/>
    <row r="30414" hidden="1"/>
    <row r="30415" hidden="1"/>
    <row r="30416" hidden="1"/>
    <row r="30417" hidden="1"/>
    <row r="30418" hidden="1"/>
    <row r="30419" hidden="1"/>
    <row r="30420" hidden="1"/>
    <row r="30421" hidden="1"/>
    <row r="30422" hidden="1"/>
    <row r="30423" hidden="1"/>
    <row r="30424" hidden="1"/>
    <row r="30425" hidden="1"/>
    <row r="30426" hidden="1"/>
    <row r="30427" hidden="1"/>
    <row r="30428" hidden="1"/>
    <row r="30429" hidden="1"/>
    <row r="30430" hidden="1"/>
    <row r="30431" hidden="1"/>
    <row r="30432" hidden="1"/>
    <row r="30433" hidden="1"/>
    <row r="30434" hidden="1"/>
    <row r="30435" hidden="1"/>
    <row r="30436" hidden="1"/>
    <row r="30437" hidden="1"/>
    <row r="30438" hidden="1"/>
    <row r="30439" hidden="1"/>
    <row r="30440" hidden="1"/>
    <row r="30441" hidden="1"/>
    <row r="30442" hidden="1"/>
    <row r="30443" hidden="1"/>
    <row r="30444" hidden="1"/>
    <row r="30445" hidden="1"/>
    <row r="30446" hidden="1"/>
    <row r="30447" hidden="1"/>
    <row r="30448" hidden="1"/>
    <row r="30449" hidden="1"/>
    <row r="30450" hidden="1"/>
    <row r="30451" hidden="1"/>
    <row r="30452" hidden="1"/>
    <row r="30453" hidden="1"/>
    <row r="30454" hidden="1"/>
    <row r="30455" hidden="1"/>
    <row r="30456" hidden="1"/>
    <row r="30457" hidden="1"/>
    <row r="30458" hidden="1"/>
    <row r="30459" hidden="1"/>
    <row r="30460" hidden="1"/>
    <row r="30461" hidden="1"/>
    <row r="30462" hidden="1"/>
    <row r="30463" hidden="1"/>
    <row r="30464" hidden="1"/>
    <row r="30465" hidden="1"/>
    <row r="30466" hidden="1"/>
    <row r="30467" hidden="1"/>
    <row r="30468" hidden="1"/>
    <row r="30469" hidden="1"/>
    <row r="30470" hidden="1"/>
    <row r="30471" hidden="1"/>
    <row r="30472" hidden="1"/>
    <row r="30473" hidden="1"/>
    <row r="30474" hidden="1"/>
    <row r="30475" hidden="1"/>
    <row r="30476" hidden="1"/>
    <row r="30477" hidden="1"/>
    <row r="30478" hidden="1"/>
    <row r="30479" hidden="1"/>
    <row r="30480" hidden="1"/>
    <row r="30481" hidden="1"/>
    <row r="30482" hidden="1"/>
    <row r="30483" hidden="1"/>
    <row r="30484" hidden="1"/>
    <row r="30485" hidden="1"/>
    <row r="30486" hidden="1"/>
    <row r="30487" hidden="1"/>
    <row r="30488" hidden="1"/>
    <row r="30489" hidden="1"/>
    <row r="30490" hidden="1"/>
    <row r="30491" hidden="1"/>
    <row r="30492" hidden="1"/>
    <row r="30493" hidden="1"/>
    <row r="30494" hidden="1"/>
    <row r="30495" hidden="1"/>
    <row r="30496" hidden="1"/>
    <row r="30497" hidden="1"/>
    <row r="30498" hidden="1"/>
    <row r="30499" hidden="1"/>
    <row r="30500" hidden="1"/>
    <row r="30501" hidden="1"/>
    <row r="30502" hidden="1"/>
    <row r="30503" hidden="1"/>
    <row r="30504" hidden="1"/>
    <row r="30505" hidden="1"/>
    <row r="30506" hidden="1"/>
    <row r="30507" hidden="1"/>
    <row r="30508" hidden="1"/>
    <row r="30509" hidden="1"/>
    <row r="30510" hidden="1"/>
    <row r="30511" hidden="1"/>
    <row r="30512" hidden="1"/>
    <row r="30513" hidden="1"/>
    <row r="30514" hidden="1"/>
    <row r="30515" hidden="1"/>
    <row r="30516" hidden="1"/>
    <row r="30517" hidden="1"/>
    <row r="30518" hidden="1"/>
    <row r="30519" hidden="1"/>
    <row r="30520" hidden="1"/>
    <row r="30521" hidden="1"/>
    <row r="30522" hidden="1"/>
    <row r="30523" hidden="1"/>
    <row r="30524" hidden="1"/>
    <row r="30525" hidden="1"/>
    <row r="30526" hidden="1"/>
    <row r="30527" hidden="1"/>
    <row r="30528" hidden="1"/>
    <row r="30529" hidden="1"/>
    <row r="30530" hidden="1"/>
    <row r="30531" hidden="1"/>
    <row r="30532" hidden="1"/>
    <row r="30533" hidden="1"/>
    <row r="30534" hidden="1"/>
    <row r="30535" hidden="1"/>
    <row r="30536" hidden="1"/>
    <row r="30537" hidden="1"/>
    <row r="30538" hidden="1"/>
    <row r="30539" hidden="1"/>
    <row r="30540" hidden="1"/>
    <row r="30541" hidden="1"/>
    <row r="30542" hidden="1"/>
    <row r="30543" hidden="1"/>
    <row r="30544" hidden="1"/>
    <row r="30545" hidden="1"/>
    <row r="30546" hidden="1"/>
    <row r="30547" hidden="1"/>
    <row r="30548" hidden="1"/>
    <row r="30549" hidden="1"/>
    <row r="30550" hidden="1"/>
    <row r="30551" hidden="1"/>
    <row r="30552" hidden="1"/>
    <row r="30553" hidden="1"/>
    <row r="30554" hidden="1"/>
    <row r="30555" hidden="1"/>
    <row r="30556" hidden="1"/>
    <row r="30557" hidden="1"/>
    <row r="30558" hidden="1"/>
    <row r="30559" hidden="1"/>
    <row r="30560" hidden="1"/>
    <row r="30561" hidden="1"/>
    <row r="30562" hidden="1"/>
    <row r="30563" hidden="1"/>
    <row r="30564" hidden="1"/>
    <row r="30565" hidden="1"/>
    <row r="30566" hidden="1"/>
    <row r="30567" hidden="1"/>
    <row r="30568" hidden="1"/>
    <row r="30569" hidden="1"/>
    <row r="30570" hidden="1"/>
    <row r="30571" hidden="1"/>
    <row r="30572" hidden="1"/>
    <row r="30573" hidden="1"/>
    <row r="30574" hidden="1"/>
    <row r="30575" hidden="1"/>
    <row r="30576" hidden="1"/>
    <row r="30577" hidden="1"/>
    <row r="30578" hidden="1"/>
    <row r="30579" hidden="1"/>
    <row r="30580" hidden="1"/>
    <row r="30581" hidden="1"/>
    <row r="30582" hidden="1"/>
    <row r="30583" hidden="1"/>
    <row r="30584" hidden="1"/>
    <row r="30585" hidden="1"/>
    <row r="30586" hidden="1"/>
    <row r="30587" hidden="1"/>
    <row r="30588" hidden="1"/>
    <row r="30589" hidden="1"/>
    <row r="30590" hidden="1"/>
    <row r="30591" hidden="1"/>
    <row r="30592" hidden="1"/>
    <row r="30593" hidden="1"/>
    <row r="30594" hidden="1"/>
    <row r="30595" hidden="1"/>
    <row r="30596" hidden="1"/>
    <row r="30597" hidden="1"/>
    <row r="30598" hidden="1"/>
    <row r="30599" hidden="1"/>
    <row r="30600" hidden="1"/>
    <row r="30601" hidden="1"/>
    <row r="30602" hidden="1"/>
    <row r="30603" hidden="1"/>
    <row r="30604" hidden="1"/>
    <row r="30605" hidden="1"/>
    <row r="30606" hidden="1"/>
    <row r="30607" hidden="1"/>
    <row r="30608" hidden="1"/>
    <row r="30609" hidden="1"/>
    <row r="30610" hidden="1"/>
    <row r="30611" hidden="1"/>
    <row r="30612" hidden="1"/>
    <row r="30613" hidden="1"/>
    <row r="30614" hidden="1"/>
    <row r="30615" hidden="1"/>
    <row r="30616" hidden="1"/>
    <row r="30617" hidden="1"/>
    <row r="30618" hidden="1"/>
    <row r="30619" hidden="1"/>
    <row r="30620" hidden="1"/>
    <row r="30621" hidden="1"/>
    <row r="30622" hidden="1"/>
    <row r="30623" hidden="1"/>
    <row r="30624" hidden="1"/>
    <row r="30625" hidden="1"/>
    <row r="30626" hidden="1"/>
    <row r="30627" hidden="1"/>
    <row r="30628" hidden="1"/>
    <row r="30629" hidden="1"/>
    <row r="30630" hidden="1"/>
    <row r="30631" hidden="1"/>
    <row r="30632" hidden="1"/>
    <row r="30633" hidden="1"/>
    <row r="30634" hidden="1"/>
    <row r="30635" hidden="1"/>
    <row r="30636" hidden="1"/>
    <row r="30637" hidden="1"/>
    <row r="30638" hidden="1"/>
    <row r="30639" hidden="1"/>
    <row r="30640" hidden="1"/>
    <row r="30641" hidden="1"/>
    <row r="30642" hidden="1"/>
    <row r="30643" hidden="1"/>
    <row r="30644" hidden="1"/>
    <row r="30645" hidden="1"/>
    <row r="30646" hidden="1"/>
    <row r="30647" hidden="1"/>
    <row r="30648" hidden="1"/>
    <row r="30649" hidden="1"/>
    <row r="30650" hidden="1"/>
    <row r="30651" hidden="1"/>
    <row r="30652" hidden="1"/>
    <row r="30653" hidden="1"/>
    <row r="30654" hidden="1"/>
    <row r="30655" hidden="1"/>
    <row r="30656" hidden="1"/>
    <row r="30657" hidden="1"/>
    <row r="30658" hidden="1"/>
    <row r="30659" hidden="1"/>
    <row r="30660" hidden="1"/>
    <row r="30661" hidden="1"/>
    <row r="30662" hidden="1"/>
    <row r="30663" hidden="1"/>
    <row r="30664" hidden="1"/>
    <row r="30665" hidden="1"/>
    <row r="30666" hidden="1"/>
    <row r="30667" hidden="1"/>
    <row r="30668" hidden="1"/>
    <row r="30669" hidden="1"/>
    <row r="30670" hidden="1"/>
    <row r="30671" hidden="1"/>
    <row r="30672" hidden="1"/>
    <row r="30673" hidden="1"/>
    <row r="30674" hidden="1"/>
    <row r="30675" hidden="1"/>
    <row r="30676" hidden="1"/>
    <row r="30677" hidden="1"/>
    <row r="30678" hidden="1"/>
    <row r="30679" hidden="1"/>
    <row r="30680" hidden="1"/>
    <row r="30681" hidden="1"/>
    <row r="30682" hidden="1"/>
    <row r="30683" hidden="1"/>
    <row r="30684" hidden="1"/>
    <row r="30685" hidden="1"/>
    <row r="30686" hidden="1"/>
    <row r="30687" hidden="1"/>
    <row r="30688" hidden="1"/>
    <row r="30689" hidden="1"/>
    <row r="30690" hidden="1"/>
    <row r="30691" hidden="1"/>
    <row r="30692" hidden="1"/>
    <row r="30693" hidden="1"/>
    <row r="30694" hidden="1"/>
    <row r="30695" hidden="1"/>
    <row r="30696" hidden="1"/>
    <row r="30697" hidden="1"/>
    <row r="30698" hidden="1"/>
    <row r="30699" hidden="1"/>
    <row r="30700" hidden="1"/>
    <row r="30701" hidden="1"/>
    <row r="30702" hidden="1"/>
    <row r="30703" hidden="1"/>
    <row r="30704" hidden="1"/>
    <row r="30705" hidden="1"/>
    <row r="30706" hidden="1"/>
    <row r="30707" hidden="1"/>
    <row r="30708" hidden="1"/>
    <row r="30709" hidden="1"/>
    <row r="30710" hidden="1"/>
    <row r="30711" hidden="1"/>
    <row r="30712" hidden="1"/>
    <row r="30713" hidden="1"/>
    <row r="30714" hidden="1"/>
    <row r="30715" hidden="1"/>
    <row r="30716" hidden="1"/>
    <row r="30717" hidden="1"/>
    <row r="30718" hidden="1"/>
    <row r="30719" hidden="1"/>
    <row r="30720" hidden="1"/>
    <row r="30721" hidden="1"/>
    <row r="30722" hidden="1"/>
    <row r="30723" hidden="1"/>
    <row r="30724" hidden="1"/>
    <row r="30725" hidden="1"/>
    <row r="30726" hidden="1"/>
    <row r="30727" hidden="1"/>
    <row r="30728" hidden="1"/>
    <row r="30729" hidden="1"/>
    <row r="30730" hidden="1"/>
    <row r="30731" hidden="1"/>
    <row r="30732" hidden="1"/>
    <row r="30733" hidden="1"/>
    <row r="30734" hidden="1"/>
    <row r="30735" hidden="1"/>
    <row r="30736" hidden="1"/>
    <row r="30737" hidden="1"/>
    <row r="30738" hidden="1"/>
    <row r="30739" hidden="1"/>
    <row r="30740" hidden="1"/>
    <row r="30741" hidden="1"/>
    <row r="30742" hidden="1"/>
    <row r="30743" hidden="1"/>
    <row r="30744" hidden="1"/>
    <row r="30745" hidden="1"/>
    <row r="30746" hidden="1"/>
    <row r="30747" hidden="1"/>
    <row r="30748" hidden="1"/>
    <row r="30749" hidden="1"/>
    <row r="30750" hidden="1"/>
    <row r="30751" hidden="1"/>
    <row r="30752" hidden="1"/>
    <row r="30753" hidden="1"/>
    <row r="30754" hidden="1"/>
    <row r="30755" hidden="1"/>
    <row r="30756" hidden="1"/>
    <row r="30757" hidden="1"/>
    <row r="30758" hidden="1"/>
    <row r="30759" hidden="1"/>
    <row r="30760" hidden="1"/>
    <row r="30761" hidden="1"/>
    <row r="30762" hidden="1"/>
    <row r="30763" hidden="1"/>
    <row r="30764" hidden="1"/>
    <row r="30765" hidden="1"/>
    <row r="30766" hidden="1"/>
    <row r="30767" hidden="1"/>
    <row r="30768" hidden="1"/>
    <row r="30769" hidden="1"/>
    <row r="30770" hidden="1"/>
    <row r="30771" hidden="1"/>
    <row r="30772" hidden="1"/>
    <row r="30773" hidden="1"/>
    <row r="30774" hidden="1"/>
    <row r="30775" hidden="1"/>
    <row r="30776" hidden="1"/>
    <row r="30777" hidden="1"/>
    <row r="30778" hidden="1"/>
    <row r="30779" hidden="1"/>
    <row r="30780" hidden="1"/>
    <row r="30781" hidden="1"/>
    <row r="30782" hidden="1"/>
    <row r="30783" hidden="1"/>
    <row r="30784" hidden="1"/>
    <row r="30785" hidden="1"/>
    <row r="30786" hidden="1"/>
    <row r="30787" hidden="1"/>
    <row r="30788" hidden="1"/>
    <row r="30789" hidden="1"/>
    <row r="30790" hidden="1"/>
    <row r="30791" hidden="1"/>
    <row r="30792" hidden="1"/>
    <row r="30793" hidden="1"/>
    <row r="30794" hidden="1"/>
    <row r="30795" hidden="1"/>
    <row r="30796" hidden="1"/>
    <row r="30797" hidden="1"/>
    <row r="30798" hidden="1"/>
    <row r="30799" hidden="1"/>
    <row r="30800" hidden="1"/>
    <row r="30801" hidden="1"/>
    <row r="30802" hidden="1"/>
    <row r="30803" hidden="1"/>
    <row r="30804" hidden="1"/>
    <row r="30805" hidden="1"/>
    <row r="30806" hidden="1"/>
    <row r="30807" hidden="1"/>
    <row r="30808" hidden="1"/>
    <row r="30809" hidden="1"/>
    <row r="30810" hidden="1"/>
    <row r="30811" hidden="1"/>
    <row r="30812" hidden="1"/>
    <row r="30813" hidden="1"/>
    <row r="30814" hidden="1"/>
    <row r="30815" hidden="1"/>
    <row r="30816" hidden="1"/>
    <row r="30817" hidden="1"/>
    <row r="30818" hidden="1"/>
    <row r="30819" hidden="1"/>
    <row r="30820" hidden="1"/>
    <row r="30821" hidden="1"/>
    <row r="30822" hidden="1"/>
    <row r="30823" hidden="1"/>
    <row r="30824" hidden="1"/>
    <row r="30825" hidden="1"/>
    <row r="30826" hidden="1"/>
    <row r="30827" hidden="1"/>
    <row r="30828" hidden="1"/>
    <row r="30829" hidden="1"/>
    <row r="30830" hidden="1"/>
    <row r="30831" hidden="1"/>
    <row r="30832" hidden="1"/>
    <row r="30833" hidden="1"/>
    <row r="30834" hidden="1"/>
    <row r="30835" hidden="1"/>
    <row r="30836" hidden="1"/>
    <row r="30837" hidden="1"/>
    <row r="30838" hidden="1"/>
    <row r="30839" hidden="1"/>
    <row r="30840" hidden="1"/>
    <row r="30841" hidden="1"/>
    <row r="30842" hidden="1"/>
    <row r="30843" hidden="1"/>
    <row r="30844" hidden="1"/>
    <row r="30845" hidden="1"/>
    <row r="30846" hidden="1"/>
    <row r="30847" hidden="1"/>
    <row r="30848" hidden="1"/>
    <row r="30849" hidden="1"/>
    <row r="30850" hidden="1"/>
    <row r="30851" hidden="1"/>
    <row r="30852" hidden="1"/>
    <row r="30853" hidden="1"/>
    <row r="30854" hidden="1"/>
    <row r="30855" hidden="1"/>
    <row r="30856" hidden="1"/>
    <row r="30857" hidden="1"/>
    <row r="30858" hidden="1"/>
    <row r="30859" hidden="1"/>
    <row r="30860" hidden="1"/>
    <row r="30861" hidden="1"/>
    <row r="30862" hidden="1"/>
    <row r="30863" hidden="1"/>
    <row r="30864" hidden="1"/>
    <row r="30865" hidden="1"/>
    <row r="30866" hidden="1"/>
    <row r="30867" hidden="1"/>
    <row r="30868" hidden="1"/>
    <row r="30869" hidden="1"/>
    <row r="30870" hidden="1"/>
    <row r="30871" hidden="1"/>
    <row r="30872" hidden="1"/>
    <row r="30873" hidden="1"/>
    <row r="30874" hidden="1"/>
    <row r="30875" hidden="1"/>
    <row r="30876" hidden="1"/>
    <row r="30877" hidden="1"/>
    <row r="30878" hidden="1"/>
    <row r="30879" hidden="1"/>
    <row r="30880" hidden="1"/>
    <row r="30881" hidden="1"/>
    <row r="30882" hidden="1"/>
    <row r="30883" hidden="1"/>
    <row r="30884" hidden="1"/>
    <row r="30885" hidden="1"/>
    <row r="30886" hidden="1"/>
    <row r="30887" hidden="1"/>
    <row r="30888" hidden="1"/>
    <row r="30889" hidden="1"/>
    <row r="30890" hidden="1"/>
    <row r="30891" hidden="1"/>
    <row r="30892" hidden="1"/>
    <row r="30893" hidden="1"/>
    <row r="30894" hidden="1"/>
    <row r="30895" hidden="1"/>
    <row r="30896" hidden="1"/>
    <row r="30897" hidden="1"/>
    <row r="30898" hidden="1"/>
    <row r="30899" hidden="1"/>
    <row r="30900" hidden="1"/>
    <row r="30901" hidden="1"/>
    <row r="30902" hidden="1"/>
    <row r="30903" hidden="1"/>
    <row r="30904" hidden="1"/>
    <row r="30905" hidden="1"/>
    <row r="30906" hidden="1"/>
    <row r="30907" hidden="1"/>
    <row r="30908" hidden="1"/>
    <row r="30909" hidden="1"/>
    <row r="30910" hidden="1"/>
    <row r="30911" hidden="1"/>
    <row r="30912" hidden="1"/>
    <row r="30913" hidden="1"/>
    <row r="30914" hidden="1"/>
    <row r="30915" hidden="1"/>
    <row r="30916" hidden="1"/>
    <row r="30917" hidden="1"/>
    <row r="30918" hidden="1"/>
    <row r="30919" hidden="1"/>
    <row r="30920" hidden="1"/>
    <row r="30921" hidden="1"/>
    <row r="30922" hidden="1"/>
    <row r="30923" hidden="1"/>
    <row r="30924" hidden="1"/>
    <row r="30925" hidden="1"/>
    <row r="30926" hidden="1"/>
    <row r="30927" hidden="1"/>
    <row r="30928" hidden="1"/>
    <row r="30929" hidden="1"/>
    <row r="30930" hidden="1"/>
    <row r="30931" hidden="1"/>
    <row r="30932" hidden="1"/>
    <row r="30933" hidden="1"/>
    <row r="30934" hidden="1"/>
    <row r="30935" hidden="1"/>
    <row r="30936" hidden="1"/>
    <row r="30937" hidden="1"/>
    <row r="30938" hidden="1"/>
    <row r="30939" hidden="1"/>
    <row r="30940" hidden="1"/>
    <row r="30941" hidden="1"/>
    <row r="30942" hidden="1"/>
    <row r="30943" hidden="1"/>
    <row r="30944" hidden="1"/>
    <row r="30945" hidden="1"/>
    <row r="30946" hidden="1"/>
    <row r="30947" hidden="1"/>
    <row r="30948" hidden="1"/>
    <row r="30949" hidden="1"/>
    <row r="30950" hidden="1"/>
    <row r="30951" hidden="1"/>
    <row r="30952" hidden="1"/>
    <row r="30953" hidden="1"/>
    <row r="30954" hidden="1"/>
    <row r="30955" hidden="1"/>
    <row r="30956" hidden="1"/>
    <row r="30957" hidden="1"/>
    <row r="30958" hidden="1"/>
    <row r="30959" hidden="1"/>
    <row r="30960" hidden="1"/>
    <row r="30961" hidden="1"/>
    <row r="30962" hidden="1"/>
    <row r="30963" hidden="1"/>
    <row r="30964" hidden="1"/>
    <row r="30965" hidden="1"/>
    <row r="30966" hidden="1"/>
    <row r="30967" hidden="1"/>
    <row r="30968" hidden="1"/>
    <row r="30969" hidden="1"/>
    <row r="30970" hidden="1"/>
    <row r="30971" hidden="1"/>
    <row r="30972" hidden="1"/>
    <row r="30973" hidden="1"/>
    <row r="30974" hidden="1"/>
    <row r="30975" hidden="1"/>
    <row r="30976" hidden="1"/>
    <row r="30977" hidden="1"/>
    <row r="30978" hidden="1"/>
    <row r="30979" hidden="1"/>
    <row r="30980" hidden="1"/>
    <row r="30981" hidden="1"/>
    <row r="30982" hidden="1"/>
    <row r="30983" hidden="1"/>
    <row r="30984" hidden="1"/>
    <row r="30985" hidden="1"/>
    <row r="30986" hidden="1"/>
    <row r="30987" hidden="1"/>
    <row r="30988" hidden="1"/>
    <row r="30989" hidden="1"/>
    <row r="30990" hidden="1"/>
    <row r="30991" hidden="1"/>
    <row r="30992" hidden="1"/>
    <row r="30993" hidden="1"/>
    <row r="30994" hidden="1"/>
    <row r="30995" hidden="1"/>
    <row r="30996" hidden="1"/>
    <row r="30997" hidden="1"/>
    <row r="30998" hidden="1"/>
    <row r="30999" hidden="1"/>
    <row r="31000" hidden="1"/>
    <row r="31001" hidden="1"/>
    <row r="31002" hidden="1"/>
    <row r="31003" hidden="1"/>
    <row r="31004" hidden="1"/>
    <row r="31005" hidden="1"/>
    <row r="31006" hidden="1"/>
    <row r="31007" hidden="1"/>
    <row r="31008" hidden="1"/>
    <row r="31009" hidden="1"/>
    <row r="31010" hidden="1"/>
    <row r="31011" hidden="1"/>
    <row r="31012" hidden="1"/>
    <row r="31013" hidden="1"/>
    <row r="31014" hidden="1"/>
    <row r="31015" hidden="1"/>
    <row r="31016" hidden="1"/>
    <row r="31017" hidden="1"/>
    <row r="31018" hidden="1"/>
    <row r="31019" hidden="1"/>
    <row r="31020" hidden="1"/>
    <row r="31021" hidden="1"/>
    <row r="31022" hidden="1"/>
    <row r="31023" hidden="1"/>
    <row r="31024" hidden="1"/>
    <row r="31025" hidden="1"/>
    <row r="31026" hidden="1"/>
    <row r="31027" hidden="1"/>
    <row r="31028" hidden="1"/>
    <row r="31029" hidden="1"/>
    <row r="31030" hidden="1"/>
    <row r="31031" hidden="1"/>
    <row r="31032" hidden="1"/>
    <row r="31033" hidden="1"/>
    <row r="31034" hidden="1"/>
    <row r="31035" hidden="1"/>
    <row r="31036" hidden="1"/>
    <row r="31037" hidden="1"/>
    <row r="31038" hidden="1"/>
    <row r="31039" hidden="1"/>
    <row r="31040" hidden="1"/>
    <row r="31041" hidden="1"/>
    <row r="31042" hidden="1"/>
    <row r="31043" hidden="1"/>
    <row r="31044" hidden="1"/>
    <row r="31045" hidden="1"/>
    <row r="31046" hidden="1"/>
    <row r="31047" hidden="1"/>
    <row r="31048" hidden="1"/>
    <row r="31049" hidden="1"/>
    <row r="31050" hidden="1"/>
    <row r="31051" hidden="1"/>
    <row r="31052" hidden="1"/>
    <row r="31053" hidden="1"/>
    <row r="31054" hidden="1"/>
    <row r="31055" hidden="1"/>
    <row r="31056" hidden="1"/>
    <row r="31057" hidden="1"/>
    <row r="31058" hidden="1"/>
    <row r="31059" hidden="1"/>
    <row r="31060" hidden="1"/>
    <row r="31061" hidden="1"/>
    <row r="31062" hidden="1"/>
    <row r="31063" hidden="1"/>
    <row r="31064" hidden="1"/>
    <row r="31065" hidden="1"/>
    <row r="31066" hidden="1"/>
    <row r="31067" hidden="1"/>
    <row r="31068" hidden="1"/>
    <row r="31069" hidden="1"/>
    <row r="31070" hidden="1"/>
    <row r="31071" hidden="1"/>
    <row r="31072" hidden="1"/>
    <row r="31073" hidden="1"/>
    <row r="31074" hidden="1"/>
    <row r="31075" hidden="1"/>
    <row r="31076" hidden="1"/>
    <row r="31077" hidden="1"/>
    <row r="31078" hidden="1"/>
    <row r="31079" hidden="1"/>
    <row r="31080" hidden="1"/>
    <row r="31081" hidden="1"/>
    <row r="31082" hidden="1"/>
    <row r="31083" hidden="1"/>
    <row r="31084" hidden="1"/>
    <row r="31085" hidden="1"/>
    <row r="31086" hidden="1"/>
    <row r="31087" hidden="1"/>
    <row r="31088" hidden="1"/>
    <row r="31089" hidden="1"/>
    <row r="31090" hidden="1"/>
    <row r="31091" hidden="1"/>
    <row r="31092" hidden="1"/>
    <row r="31093" hidden="1"/>
    <row r="31094" hidden="1"/>
    <row r="31095" hidden="1"/>
    <row r="31096" hidden="1"/>
    <row r="31097" hidden="1"/>
    <row r="31098" hidden="1"/>
    <row r="31099" hidden="1"/>
    <row r="31100" hidden="1"/>
    <row r="31101" hidden="1"/>
    <row r="31102" hidden="1"/>
    <row r="31103" hidden="1"/>
    <row r="31104" hidden="1"/>
    <row r="31105" hidden="1"/>
    <row r="31106" hidden="1"/>
    <row r="31107" hidden="1"/>
    <row r="31108" hidden="1"/>
    <row r="31109" hidden="1"/>
    <row r="31110" hidden="1"/>
    <row r="31111" hidden="1"/>
    <row r="31112" hidden="1"/>
    <row r="31113" hidden="1"/>
    <row r="31114" hidden="1"/>
    <row r="31115" hidden="1"/>
    <row r="31116" hidden="1"/>
    <row r="31117" hidden="1"/>
    <row r="31118" hidden="1"/>
    <row r="31119" hidden="1"/>
    <row r="31120" hidden="1"/>
    <row r="31121" hidden="1"/>
    <row r="31122" hidden="1"/>
    <row r="31123" hidden="1"/>
    <row r="31124" hidden="1"/>
    <row r="31125" hidden="1"/>
    <row r="31126" hidden="1"/>
    <row r="31127" hidden="1"/>
    <row r="31128" hidden="1"/>
    <row r="31129" hidden="1"/>
    <row r="31130" hidden="1"/>
    <row r="31131" hidden="1"/>
    <row r="31132" hidden="1"/>
    <row r="31133" hidden="1"/>
    <row r="31134" hidden="1"/>
    <row r="31135" hidden="1"/>
    <row r="31136" hidden="1"/>
    <row r="31137" hidden="1"/>
    <row r="31138" hidden="1"/>
    <row r="31139" hidden="1"/>
    <row r="31140" hidden="1"/>
    <row r="31141" hidden="1"/>
    <row r="31142" hidden="1"/>
    <row r="31143" hidden="1"/>
    <row r="31144" hidden="1"/>
    <row r="31145" hidden="1"/>
    <row r="31146" hidden="1"/>
    <row r="31147" hidden="1"/>
    <row r="31148" hidden="1"/>
    <row r="31149" hidden="1"/>
    <row r="31150" hidden="1"/>
    <row r="31151" hidden="1"/>
    <row r="31152" hidden="1"/>
    <row r="31153" hidden="1"/>
    <row r="31154" hidden="1"/>
    <row r="31155" hidden="1"/>
    <row r="31156" hidden="1"/>
    <row r="31157" hidden="1"/>
    <row r="31158" hidden="1"/>
    <row r="31159" hidden="1"/>
    <row r="31160" hidden="1"/>
    <row r="31161" hidden="1"/>
    <row r="31162" hidden="1"/>
    <row r="31163" hidden="1"/>
    <row r="31164" hidden="1"/>
    <row r="31165" hidden="1"/>
    <row r="31166" hidden="1"/>
    <row r="31167" hidden="1"/>
    <row r="31168" hidden="1"/>
    <row r="31169" hidden="1"/>
    <row r="31170" hidden="1"/>
    <row r="31171" hidden="1"/>
    <row r="31172" hidden="1"/>
    <row r="31173" hidden="1"/>
    <row r="31174" hidden="1"/>
    <row r="31175" hidden="1"/>
    <row r="31176" hidden="1"/>
    <row r="31177" hidden="1"/>
    <row r="31178" hidden="1"/>
    <row r="31179" hidden="1"/>
    <row r="31180" hidden="1"/>
    <row r="31181" hidden="1"/>
    <row r="31182" hidden="1"/>
    <row r="31183" hidden="1"/>
    <row r="31184" hidden="1"/>
    <row r="31185" hidden="1"/>
    <row r="31186" hidden="1"/>
    <row r="31187" hidden="1"/>
    <row r="31188" hidden="1"/>
    <row r="31189" hidden="1"/>
    <row r="31190" hidden="1"/>
    <row r="31191" hidden="1"/>
    <row r="31192" hidden="1"/>
    <row r="31193" hidden="1"/>
    <row r="31194" hidden="1"/>
    <row r="31195" hidden="1"/>
    <row r="31196" hidden="1"/>
    <row r="31197" hidden="1"/>
    <row r="31198" hidden="1"/>
    <row r="31199" hidden="1"/>
    <row r="31200" hidden="1"/>
    <row r="31201" hidden="1"/>
    <row r="31202" hidden="1"/>
    <row r="31203" hidden="1"/>
    <row r="31204" hidden="1"/>
    <row r="31205" hidden="1"/>
    <row r="31206" hidden="1"/>
    <row r="31207" hidden="1"/>
    <row r="31208" hidden="1"/>
    <row r="31209" hidden="1"/>
    <row r="31210" hidden="1"/>
    <row r="31211" hidden="1"/>
    <row r="31212" hidden="1"/>
    <row r="31213" hidden="1"/>
    <row r="31214" hidden="1"/>
    <row r="31215" hidden="1"/>
    <row r="31216" hidden="1"/>
    <row r="31217" hidden="1"/>
    <row r="31218" hidden="1"/>
    <row r="31219" hidden="1"/>
    <row r="31220" hidden="1"/>
    <row r="31221" hidden="1"/>
    <row r="31222" hidden="1"/>
    <row r="31223" hidden="1"/>
    <row r="31224" hidden="1"/>
    <row r="31225" hidden="1"/>
    <row r="31226" hidden="1"/>
    <row r="31227" hidden="1"/>
    <row r="31228" hidden="1"/>
    <row r="31229" hidden="1"/>
    <row r="31230" hidden="1"/>
    <row r="31231" hidden="1"/>
    <row r="31232" hidden="1"/>
    <row r="31233" hidden="1"/>
    <row r="31234" hidden="1"/>
    <row r="31235" hidden="1"/>
    <row r="31236" hidden="1"/>
    <row r="31237" hidden="1"/>
    <row r="31238" hidden="1"/>
    <row r="31239" hidden="1"/>
    <row r="31240" hidden="1"/>
    <row r="31241" hidden="1"/>
    <row r="31242" hidden="1"/>
    <row r="31243" hidden="1"/>
    <row r="31244" hidden="1"/>
    <row r="31245" hidden="1"/>
    <row r="31246" hidden="1"/>
    <row r="31247" hidden="1"/>
    <row r="31248" hidden="1"/>
    <row r="31249" hidden="1"/>
    <row r="31250" hidden="1"/>
    <row r="31251" hidden="1"/>
    <row r="31252" hidden="1"/>
    <row r="31253" hidden="1"/>
    <row r="31254" hidden="1"/>
    <row r="31255" hidden="1"/>
    <row r="31256" hidden="1"/>
    <row r="31257" hidden="1"/>
    <row r="31258" hidden="1"/>
    <row r="31259" hidden="1"/>
    <row r="31260" hidden="1"/>
    <row r="31261" hidden="1"/>
    <row r="31262" hidden="1"/>
    <row r="31263" hidden="1"/>
    <row r="31264" hidden="1"/>
    <row r="31265" hidden="1"/>
    <row r="31266" hidden="1"/>
    <row r="31267" hidden="1"/>
    <row r="31268" hidden="1"/>
    <row r="31269" hidden="1"/>
    <row r="31270" hidden="1"/>
    <row r="31271" hidden="1"/>
    <row r="31272" hidden="1"/>
    <row r="31273" hidden="1"/>
    <row r="31274" hidden="1"/>
    <row r="31275" hidden="1"/>
    <row r="31276" hidden="1"/>
    <row r="31277" hidden="1"/>
    <row r="31278" hidden="1"/>
    <row r="31279" hidden="1"/>
    <row r="31280" hidden="1"/>
    <row r="31281" hidden="1"/>
    <row r="31282" hidden="1"/>
    <row r="31283" hidden="1"/>
    <row r="31284" hidden="1"/>
    <row r="31285" hidden="1"/>
    <row r="31286" hidden="1"/>
    <row r="31287" hidden="1"/>
    <row r="31288" hidden="1"/>
    <row r="31289" hidden="1"/>
    <row r="31290" hidden="1"/>
    <row r="31291" hidden="1"/>
    <row r="31292" hidden="1"/>
    <row r="31293" hidden="1"/>
    <row r="31294" hidden="1"/>
    <row r="31295" hidden="1"/>
    <row r="31296" hidden="1"/>
    <row r="31297" hidden="1"/>
    <row r="31298" hidden="1"/>
    <row r="31299" hidden="1"/>
    <row r="31300" hidden="1"/>
    <row r="31301" hidden="1"/>
    <row r="31302" hidden="1"/>
    <row r="31303" hidden="1"/>
    <row r="31304" hidden="1"/>
    <row r="31305" hidden="1"/>
    <row r="31306" hidden="1"/>
    <row r="31307" hidden="1"/>
    <row r="31308" hidden="1"/>
    <row r="31309" hidden="1"/>
    <row r="31310" hidden="1"/>
    <row r="31311" hidden="1"/>
    <row r="31312" hidden="1"/>
    <row r="31313" hidden="1"/>
    <row r="31314" hidden="1"/>
    <row r="31315" hidden="1"/>
    <row r="31316" hidden="1"/>
    <row r="31317" hidden="1"/>
    <row r="31318" hidden="1"/>
    <row r="31319" hidden="1"/>
    <row r="31320" hidden="1"/>
    <row r="31321" hidden="1"/>
    <row r="31322" hidden="1"/>
    <row r="31323" hidden="1"/>
    <row r="31324" hidden="1"/>
    <row r="31325" hidden="1"/>
    <row r="31326" hidden="1"/>
    <row r="31327" hidden="1"/>
    <row r="31328" hidden="1"/>
    <row r="31329" hidden="1"/>
    <row r="31330" hidden="1"/>
    <row r="31331" hidden="1"/>
    <row r="31332" hidden="1"/>
    <row r="31333" hidden="1"/>
    <row r="31334" hidden="1"/>
    <row r="31335" hidden="1"/>
    <row r="31336" hidden="1"/>
    <row r="31337" hidden="1"/>
    <row r="31338" hidden="1"/>
    <row r="31339" hidden="1"/>
    <row r="31340" hidden="1"/>
    <row r="31341" hidden="1"/>
    <row r="31342" hidden="1"/>
    <row r="31343" hidden="1"/>
    <row r="31344" hidden="1"/>
    <row r="31345" hidden="1"/>
    <row r="31346" hidden="1"/>
    <row r="31347" hidden="1"/>
    <row r="31348" hidden="1"/>
    <row r="31349" hidden="1"/>
    <row r="31350" hidden="1"/>
    <row r="31351" hidden="1"/>
    <row r="31352" hidden="1"/>
    <row r="31353" hidden="1"/>
    <row r="31354" hidden="1"/>
    <row r="31355" hidden="1"/>
    <row r="31356" hidden="1"/>
    <row r="31357" hidden="1"/>
    <row r="31358" hidden="1"/>
    <row r="31359" hidden="1"/>
    <row r="31360" hidden="1"/>
    <row r="31361" hidden="1"/>
    <row r="31362" hidden="1"/>
    <row r="31363" hidden="1"/>
    <row r="31364" hidden="1"/>
    <row r="31365" hidden="1"/>
    <row r="31366" hidden="1"/>
    <row r="31367" hidden="1"/>
    <row r="31368" hidden="1"/>
    <row r="31369" hidden="1"/>
    <row r="31370" hidden="1"/>
    <row r="31371" hidden="1"/>
    <row r="31372" hidden="1"/>
    <row r="31373" hidden="1"/>
    <row r="31374" hidden="1"/>
    <row r="31375" hidden="1"/>
    <row r="31376" hidden="1"/>
    <row r="31377" hidden="1"/>
    <row r="31378" hidden="1"/>
    <row r="31379" hidden="1"/>
    <row r="31380" hidden="1"/>
    <row r="31381" hidden="1"/>
    <row r="31382" hidden="1"/>
    <row r="31383" hidden="1"/>
    <row r="31384" hidden="1"/>
    <row r="31385" hidden="1"/>
    <row r="31386" hidden="1"/>
    <row r="31387" hidden="1"/>
    <row r="31388" hidden="1"/>
    <row r="31389" hidden="1"/>
    <row r="31390" hidden="1"/>
    <row r="31391" hidden="1"/>
    <row r="31392" hidden="1"/>
    <row r="31393" hidden="1"/>
    <row r="31394" hidden="1"/>
    <row r="31395" hidden="1"/>
    <row r="31396" hidden="1"/>
    <row r="31397" hidden="1"/>
    <row r="31398" hidden="1"/>
    <row r="31399" hidden="1"/>
    <row r="31400" hidden="1"/>
    <row r="31401" hidden="1"/>
    <row r="31402" hidden="1"/>
    <row r="31403" hidden="1"/>
    <row r="31404" hidden="1"/>
    <row r="31405" hidden="1"/>
    <row r="31406" hidden="1"/>
    <row r="31407" hidden="1"/>
    <row r="31408" hidden="1"/>
    <row r="31409" hidden="1"/>
    <row r="31410" hidden="1"/>
    <row r="31411" hidden="1"/>
    <row r="31412" hidden="1"/>
    <row r="31413" hidden="1"/>
    <row r="31414" hidden="1"/>
    <row r="31415" hidden="1"/>
    <row r="31416" hidden="1"/>
    <row r="31417" hidden="1"/>
    <row r="31418" hidden="1"/>
    <row r="31419" hidden="1"/>
    <row r="31420" hidden="1"/>
    <row r="31421" hidden="1"/>
    <row r="31422" hidden="1"/>
    <row r="31423" hidden="1"/>
    <row r="31424" hidden="1"/>
    <row r="31425" hidden="1"/>
    <row r="31426" hidden="1"/>
    <row r="31427" hidden="1"/>
    <row r="31428" hidden="1"/>
    <row r="31429" hidden="1"/>
    <row r="31430" hidden="1"/>
    <row r="31431" hidden="1"/>
    <row r="31432" hidden="1"/>
    <row r="31433" hidden="1"/>
    <row r="31434" hidden="1"/>
    <row r="31435" hidden="1"/>
    <row r="31436" hidden="1"/>
    <row r="31437" hidden="1"/>
    <row r="31438" hidden="1"/>
    <row r="31439" hidden="1"/>
    <row r="31440" hidden="1"/>
    <row r="31441" hidden="1"/>
    <row r="31442" hidden="1"/>
    <row r="31443" hidden="1"/>
    <row r="31444" hidden="1"/>
    <row r="31445" hidden="1"/>
    <row r="31446" hidden="1"/>
    <row r="31447" hidden="1"/>
    <row r="31448" hidden="1"/>
    <row r="31449" hidden="1"/>
    <row r="31450" hidden="1"/>
    <row r="31451" hidden="1"/>
    <row r="31452" hidden="1"/>
    <row r="31453" hidden="1"/>
    <row r="31454" hidden="1"/>
    <row r="31455" hidden="1"/>
    <row r="31456" hidden="1"/>
    <row r="31457" hidden="1"/>
    <row r="31458" hidden="1"/>
    <row r="31459" hidden="1"/>
    <row r="31460" hidden="1"/>
    <row r="31461" hidden="1"/>
    <row r="31462" hidden="1"/>
    <row r="31463" hidden="1"/>
    <row r="31464" hidden="1"/>
    <row r="31465" hidden="1"/>
    <row r="31466" hidden="1"/>
    <row r="31467" hidden="1"/>
    <row r="31468" hidden="1"/>
    <row r="31469" hidden="1"/>
    <row r="31470" hidden="1"/>
    <row r="31471" hidden="1"/>
    <row r="31472" hidden="1"/>
    <row r="31473" hidden="1"/>
    <row r="31474" hidden="1"/>
    <row r="31475" hidden="1"/>
    <row r="31476" hidden="1"/>
    <row r="31477" hidden="1"/>
    <row r="31478" hidden="1"/>
    <row r="31479" hidden="1"/>
    <row r="31480" hidden="1"/>
    <row r="31481" hidden="1"/>
    <row r="31482" hidden="1"/>
    <row r="31483" hidden="1"/>
    <row r="31484" hidden="1"/>
    <row r="31485" hidden="1"/>
    <row r="31486" hidden="1"/>
    <row r="31487" hidden="1"/>
    <row r="31488" hidden="1"/>
    <row r="31489" hidden="1"/>
    <row r="31490" hidden="1"/>
    <row r="31491" hidden="1"/>
    <row r="31492" hidden="1"/>
    <row r="31493" hidden="1"/>
    <row r="31494" hidden="1"/>
    <row r="31495" hidden="1"/>
    <row r="31496" hidden="1"/>
    <row r="31497" hidden="1"/>
    <row r="31498" hidden="1"/>
    <row r="31499" hidden="1"/>
    <row r="31500" hidden="1"/>
    <row r="31501" hidden="1"/>
    <row r="31502" hidden="1"/>
    <row r="31503" hidden="1"/>
    <row r="31504" hidden="1"/>
    <row r="31505" hidden="1"/>
    <row r="31506" hidden="1"/>
    <row r="31507" hidden="1"/>
    <row r="31508" hidden="1"/>
    <row r="31509" hidden="1"/>
    <row r="31510" hidden="1"/>
    <row r="31511" hidden="1"/>
    <row r="31512" hidden="1"/>
    <row r="31513" hidden="1"/>
    <row r="31514" hidden="1"/>
    <row r="31515" hidden="1"/>
    <row r="31516" hidden="1"/>
    <row r="31517" hidden="1"/>
    <row r="31518" hidden="1"/>
    <row r="31519" hidden="1"/>
    <row r="31520" hidden="1"/>
    <row r="31521" hidden="1"/>
    <row r="31522" hidden="1"/>
    <row r="31523" hidden="1"/>
    <row r="31524" hidden="1"/>
    <row r="31525" hidden="1"/>
    <row r="31526" hidden="1"/>
    <row r="31527" hidden="1"/>
    <row r="31528" hidden="1"/>
    <row r="31529" hidden="1"/>
    <row r="31530" hidden="1"/>
    <row r="31531" hidden="1"/>
    <row r="31532" hidden="1"/>
    <row r="31533" hidden="1"/>
    <row r="31534" hidden="1"/>
    <row r="31535" hidden="1"/>
    <row r="31536" hidden="1"/>
    <row r="31537" hidden="1"/>
    <row r="31538" hidden="1"/>
    <row r="31539" hidden="1"/>
    <row r="31540" hidden="1"/>
    <row r="31541" hidden="1"/>
    <row r="31542" hidden="1"/>
    <row r="31543" hidden="1"/>
    <row r="31544" hidden="1"/>
    <row r="31545" hidden="1"/>
    <row r="31546" hidden="1"/>
    <row r="31547" hidden="1"/>
    <row r="31548" hidden="1"/>
    <row r="31549" hidden="1"/>
    <row r="31550" hidden="1"/>
    <row r="31551" hidden="1"/>
    <row r="31552" hidden="1"/>
    <row r="31553" hidden="1"/>
    <row r="31554" hidden="1"/>
    <row r="31555" hidden="1"/>
    <row r="31556" hidden="1"/>
    <row r="31557" hidden="1"/>
    <row r="31558" hidden="1"/>
    <row r="31559" hidden="1"/>
    <row r="31560" hidden="1"/>
    <row r="31561" hidden="1"/>
    <row r="31562" hidden="1"/>
    <row r="31563" hidden="1"/>
    <row r="31564" hidden="1"/>
    <row r="31565" hidden="1"/>
    <row r="31566" hidden="1"/>
    <row r="31567" hidden="1"/>
    <row r="31568" hidden="1"/>
    <row r="31569" hidden="1"/>
    <row r="31570" hidden="1"/>
    <row r="31571" hidden="1"/>
    <row r="31572" hidden="1"/>
    <row r="31573" hidden="1"/>
    <row r="31574" hidden="1"/>
    <row r="31575" hidden="1"/>
    <row r="31576" hidden="1"/>
    <row r="31577" hidden="1"/>
    <row r="31578" hidden="1"/>
    <row r="31579" hidden="1"/>
    <row r="31580" hidden="1"/>
    <row r="31581" hidden="1"/>
    <row r="31582" hidden="1"/>
    <row r="31583" hidden="1"/>
    <row r="31584" hidden="1"/>
    <row r="31585" hidden="1"/>
    <row r="31586" hidden="1"/>
    <row r="31587" hidden="1"/>
    <row r="31588" hidden="1"/>
    <row r="31589" hidden="1"/>
    <row r="31590" hidden="1"/>
    <row r="31591" hidden="1"/>
    <row r="31592" hidden="1"/>
    <row r="31593" hidden="1"/>
    <row r="31594" hidden="1"/>
    <row r="31595" hidden="1"/>
    <row r="31596" hidden="1"/>
    <row r="31597" hidden="1"/>
    <row r="31598" hidden="1"/>
    <row r="31599" hidden="1"/>
    <row r="31600" hidden="1"/>
    <row r="31601" hidden="1"/>
    <row r="31602" hidden="1"/>
    <row r="31603" hidden="1"/>
    <row r="31604" hidden="1"/>
    <row r="31605" hidden="1"/>
    <row r="31606" hidden="1"/>
    <row r="31607" hidden="1"/>
    <row r="31608" hidden="1"/>
    <row r="31609" hidden="1"/>
    <row r="31610" hidden="1"/>
    <row r="31611" hidden="1"/>
    <row r="31612" hidden="1"/>
    <row r="31613" hidden="1"/>
    <row r="31614" hidden="1"/>
    <row r="31615" hidden="1"/>
    <row r="31616" hidden="1"/>
    <row r="31617" hidden="1"/>
    <row r="31618" hidden="1"/>
    <row r="31619" hidden="1"/>
    <row r="31620" hidden="1"/>
    <row r="31621" hidden="1"/>
    <row r="31622" hidden="1"/>
    <row r="31623" hidden="1"/>
    <row r="31624" hidden="1"/>
    <row r="31625" hidden="1"/>
    <row r="31626" hidden="1"/>
    <row r="31627" hidden="1"/>
    <row r="31628" hidden="1"/>
    <row r="31629" hidden="1"/>
    <row r="31630" hidden="1"/>
    <row r="31631" hidden="1"/>
    <row r="31632" hidden="1"/>
    <row r="31633" hidden="1"/>
    <row r="31634" hidden="1"/>
    <row r="31635" hidden="1"/>
    <row r="31636" hidden="1"/>
    <row r="31637" hidden="1"/>
    <row r="31638" hidden="1"/>
    <row r="31639" hidden="1"/>
    <row r="31640" hidden="1"/>
    <row r="31641" hidden="1"/>
    <row r="31642" hidden="1"/>
    <row r="31643" hidden="1"/>
    <row r="31644" hidden="1"/>
    <row r="31645" hidden="1"/>
    <row r="31646" hidden="1"/>
    <row r="31647" hidden="1"/>
    <row r="31648" hidden="1"/>
    <row r="31649" hidden="1"/>
    <row r="31650" hidden="1"/>
    <row r="31651" hidden="1"/>
    <row r="31652" hidden="1"/>
    <row r="31653" hidden="1"/>
    <row r="31654" hidden="1"/>
    <row r="31655" hidden="1"/>
    <row r="31656" hidden="1"/>
    <row r="31657" hidden="1"/>
    <row r="31658" hidden="1"/>
    <row r="31659" hidden="1"/>
    <row r="31660" hidden="1"/>
    <row r="31661" hidden="1"/>
    <row r="31662" hidden="1"/>
    <row r="31663" hidden="1"/>
    <row r="31664" hidden="1"/>
    <row r="31665" hidden="1"/>
    <row r="31666" hidden="1"/>
    <row r="31667" hidden="1"/>
    <row r="31668" hidden="1"/>
    <row r="31669" hidden="1"/>
    <row r="31670" hidden="1"/>
    <row r="31671" hidden="1"/>
    <row r="31672" hidden="1"/>
    <row r="31673" hidden="1"/>
    <row r="31674" hidden="1"/>
    <row r="31675" hidden="1"/>
    <row r="31676" hidden="1"/>
    <row r="31677" hidden="1"/>
    <row r="31678" hidden="1"/>
    <row r="31679" hidden="1"/>
    <row r="31680" hidden="1"/>
    <row r="31681" hidden="1"/>
    <row r="31682" hidden="1"/>
    <row r="31683" hidden="1"/>
    <row r="31684" hidden="1"/>
    <row r="31685" hidden="1"/>
    <row r="31686" hidden="1"/>
    <row r="31687" hidden="1"/>
    <row r="31688" hidden="1"/>
    <row r="31689" hidden="1"/>
    <row r="31690" hidden="1"/>
    <row r="31691" hidden="1"/>
    <row r="31692" hidden="1"/>
    <row r="31693" hidden="1"/>
    <row r="31694" hidden="1"/>
    <row r="31695" hidden="1"/>
    <row r="31696" hidden="1"/>
    <row r="31697" hidden="1"/>
    <row r="31698" hidden="1"/>
    <row r="31699" hidden="1"/>
    <row r="31700" hidden="1"/>
    <row r="31701" hidden="1"/>
    <row r="31702" hidden="1"/>
    <row r="31703" hidden="1"/>
    <row r="31704" hidden="1"/>
    <row r="31705" hidden="1"/>
    <row r="31706" hidden="1"/>
    <row r="31707" hidden="1"/>
    <row r="31708" hidden="1"/>
    <row r="31709" hidden="1"/>
    <row r="31710" hidden="1"/>
    <row r="31711" hidden="1"/>
    <row r="31712" hidden="1"/>
    <row r="31713" hidden="1"/>
    <row r="31714" hidden="1"/>
    <row r="31715" hidden="1"/>
    <row r="31716" hidden="1"/>
    <row r="31717" hidden="1"/>
    <row r="31718" hidden="1"/>
    <row r="31719" hidden="1"/>
    <row r="31720" hidden="1"/>
    <row r="31721" hidden="1"/>
    <row r="31722" hidden="1"/>
    <row r="31723" hidden="1"/>
    <row r="31724" hidden="1"/>
    <row r="31725" hidden="1"/>
    <row r="31726" hidden="1"/>
    <row r="31727" hidden="1"/>
    <row r="31728" hidden="1"/>
    <row r="31729" hidden="1"/>
    <row r="31730" hidden="1"/>
    <row r="31731" hidden="1"/>
    <row r="31732" hidden="1"/>
    <row r="31733" hidden="1"/>
    <row r="31734" hidden="1"/>
    <row r="31735" hidden="1"/>
    <row r="31736" hidden="1"/>
    <row r="31737" hidden="1"/>
    <row r="31738" hidden="1"/>
    <row r="31739" hidden="1"/>
    <row r="31740" hidden="1"/>
    <row r="31741" hidden="1"/>
    <row r="31742" hidden="1"/>
    <row r="31743" hidden="1"/>
    <row r="31744" hidden="1"/>
    <row r="31745" hidden="1"/>
    <row r="31746" hidden="1"/>
    <row r="31747" hidden="1"/>
    <row r="31748" hidden="1"/>
    <row r="31749" hidden="1"/>
    <row r="31750" hidden="1"/>
    <row r="31751" hidden="1"/>
    <row r="31752" hidden="1"/>
    <row r="31753" hidden="1"/>
    <row r="31754" hidden="1"/>
    <row r="31755" hidden="1"/>
    <row r="31756" hidden="1"/>
    <row r="31757" hidden="1"/>
    <row r="31758" hidden="1"/>
    <row r="31759" hidden="1"/>
    <row r="31760" hidden="1"/>
    <row r="31761" hidden="1"/>
    <row r="31762" hidden="1"/>
    <row r="31763" hidden="1"/>
    <row r="31764" hidden="1"/>
    <row r="31765" hidden="1"/>
    <row r="31766" hidden="1"/>
    <row r="31767" hidden="1"/>
    <row r="31768" hidden="1"/>
    <row r="31769" hidden="1"/>
    <row r="31770" hidden="1"/>
    <row r="31771" hidden="1"/>
    <row r="31772" hidden="1"/>
    <row r="31773" hidden="1"/>
    <row r="31774" hidden="1"/>
    <row r="31775" hidden="1"/>
    <row r="31776" hidden="1"/>
    <row r="31777" hidden="1"/>
    <row r="31778" hidden="1"/>
    <row r="31779" hidden="1"/>
    <row r="31780" hidden="1"/>
    <row r="31781" hidden="1"/>
    <row r="31782" hidden="1"/>
    <row r="31783" hidden="1"/>
    <row r="31784" hidden="1"/>
    <row r="31785" hidden="1"/>
    <row r="31786" hidden="1"/>
    <row r="31787" hidden="1"/>
    <row r="31788" hidden="1"/>
    <row r="31789" hidden="1"/>
    <row r="31790" hidden="1"/>
    <row r="31791" hidden="1"/>
    <row r="31792" hidden="1"/>
    <row r="31793" hidden="1"/>
    <row r="31794" hidden="1"/>
    <row r="31795" hidden="1"/>
    <row r="31796" hidden="1"/>
    <row r="31797" hidden="1"/>
    <row r="31798" hidden="1"/>
    <row r="31799" hidden="1"/>
    <row r="31800" hidden="1"/>
    <row r="31801" hidden="1"/>
    <row r="31802" hidden="1"/>
    <row r="31803" hidden="1"/>
    <row r="31804" hidden="1"/>
    <row r="31805" hidden="1"/>
    <row r="31806" hidden="1"/>
    <row r="31807" hidden="1"/>
    <row r="31808" hidden="1"/>
    <row r="31809" hidden="1"/>
    <row r="31810" hidden="1"/>
    <row r="31811" hidden="1"/>
    <row r="31812" hidden="1"/>
    <row r="31813" hidden="1"/>
    <row r="31814" hidden="1"/>
    <row r="31815" hidden="1"/>
    <row r="31816" hidden="1"/>
    <row r="31817" hidden="1"/>
    <row r="31818" hidden="1"/>
    <row r="31819" hidden="1"/>
    <row r="31820" hidden="1"/>
    <row r="31821" hidden="1"/>
    <row r="31822" hidden="1"/>
    <row r="31823" hidden="1"/>
    <row r="31824" hidden="1"/>
    <row r="31825" hidden="1"/>
    <row r="31826" hidden="1"/>
    <row r="31827" hidden="1"/>
    <row r="31828" hidden="1"/>
    <row r="31829" hidden="1"/>
    <row r="31830" hidden="1"/>
    <row r="31831" hidden="1"/>
    <row r="31832" hidden="1"/>
    <row r="31833" hidden="1"/>
    <row r="31834" hidden="1"/>
    <row r="31835" hidden="1"/>
    <row r="31836" hidden="1"/>
    <row r="31837" hidden="1"/>
    <row r="31838" hidden="1"/>
    <row r="31839" hidden="1"/>
    <row r="31840" hidden="1"/>
    <row r="31841" hidden="1"/>
    <row r="31842" hidden="1"/>
    <row r="31843" hidden="1"/>
    <row r="31844" hidden="1"/>
    <row r="31845" hidden="1"/>
    <row r="31846" hidden="1"/>
    <row r="31847" hidden="1"/>
    <row r="31848" hidden="1"/>
    <row r="31849" hidden="1"/>
    <row r="31850" hidden="1"/>
    <row r="31851" hidden="1"/>
    <row r="31852" hidden="1"/>
    <row r="31853" hidden="1"/>
    <row r="31854" hidden="1"/>
    <row r="31855" hidden="1"/>
    <row r="31856" hidden="1"/>
    <row r="31857" hidden="1"/>
    <row r="31858" hidden="1"/>
    <row r="31859" hidden="1"/>
    <row r="31860" hidden="1"/>
    <row r="31861" hidden="1"/>
    <row r="31862" hidden="1"/>
    <row r="31863" hidden="1"/>
    <row r="31864" hidden="1"/>
    <row r="31865" hidden="1"/>
    <row r="31866" hidden="1"/>
    <row r="31867" hidden="1"/>
    <row r="31868" hidden="1"/>
    <row r="31869" hidden="1"/>
    <row r="31870" hidden="1"/>
    <row r="31871" hidden="1"/>
    <row r="31872" hidden="1"/>
    <row r="31873" hidden="1"/>
    <row r="31874" hidden="1"/>
    <row r="31875" hidden="1"/>
    <row r="31876" hidden="1"/>
    <row r="31877" hidden="1"/>
    <row r="31878" hidden="1"/>
    <row r="31879" hidden="1"/>
    <row r="31880" hidden="1"/>
    <row r="31881" hidden="1"/>
    <row r="31882" hidden="1"/>
    <row r="31883" hidden="1"/>
    <row r="31884" hidden="1"/>
    <row r="31885" hidden="1"/>
    <row r="31886" hidden="1"/>
    <row r="31887" hidden="1"/>
    <row r="31888" hidden="1"/>
    <row r="31889" hidden="1"/>
    <row r="31890" hidden="1"/>
    <row r="31891" hidden="1"/>
    <row r="31892" hidden="1"/>
    <row r="31893" hidden="1"/>
    <row r="31894" hidden="1"/>
    <row r="31895" hidden="1"/>
    <row r="31896" hidden="1"/>
    <row r="31897" hidden="1"/>
    <row r="31898" hidden="1"/>
    <row r="31899" hidden="1"/>
    <row r="31900" hidden="1"/>
    <row r="31901" hidden="1"/>
    <row r="31902" hidden="1"/>
    <row r="31903" hidden="1"/>
    <row r="31904" hidden="1"/>
    <row r="31905" hidden="1"/>
    <row r="31906" hidden="1"/>
    <row r="31907" hidden="1"/>
    <row r="31908" hidden="1"/>
    <row r="31909" hidden="1"/>
    <row r="31910" hidden="1"/>
    <row r="31911" hidden="1"/>
    <row r="31912" hidden="1"/>
    <row r="31913" hidden="1"/>
    <row r="31914" hidden="1"/>
    <row r="31915" hidden="1"/>
    <row r="31916" hidden="1"/>
    <row r="31917" hidden="1"/>
    <row r="31918" hidden="1"/>
    <row r="31919" hidden="1"/>
    <row r="31920" hidden="1"/>
    <row r="31921" hidden="1"/>
    <row r="31922" hidden="1"/>
    <row r="31923" hidden="1"/>
    <row r="31924" hidden="1"/>
    <row r="31925" hidden="1"/>
    <row r="31926" hidden="1"/>
    <row r="31927" hidden="1"/>
    <row r="31928" hidden="1"/>
    <row r="31929" hidden="1"/>
    <row r="31930" hidden="1"/>
    <row r="31931" hidden="1"/>
    <row r="31932" hidden="1"/>
    <row r="31933" hidden="1"/>
    <row r="31934" hidden="1"/>
    <row r="31935" hidden="1"/>
    <row r="31936" hidden="1"/>
    <row r="31937" hidden="1"/>
    <row r="31938" hidden="1"/>
    <row r="31939" hidden="1"/>
    <row r="31940" hidden="1"/>
    <row r="31941" hidden="1"/>
    <row r="31942" hidden="1"/>
    <row r="31943" hidden="1"/>
    <row r="31944" hidden="1"/>
    <row r="31945" hidden="1"/>
    <row r="31946" hidden="1"/>
    <row r="31947" hidden="1"/>
    <row r="31948" hidden="1"/>
    <row r="31949" hidden="1"/>
    <row r="31950" hidden="1"/>
    <row r="31951" hidden="1"/>
    <row r="31952" hidden="1"/>
    <row r="31953" hidden="1"/>
    <row r="31954" hidden="1"/>
    <row r="31955" hidden="1"/>
    <row r="31956" hidden="1"/>
    <row r="31957" hidden="1"/>
    <row r="31958" hidden="1"/>
    <row r="31959" hidden="1"/>
    <row r="31960" hidden="1"/>
    <row r="31961" hidden="1"/>
    <row r="31962" hidden="1"/>
    <row r="31963" hidden="1"/>
    <row r="31964" hidden="1"/>
    <row r="31965" hidden="1"/>
    <row r="31966" hidden="1"/>
    <row r="31967" hidden="1"/>
    <row r="31968" hidden="1"/>
    <row r="31969" hidden="1"/>
    <row r="31970" hidden="1"/>
    <row r="31971" hidden="1"/>
    <row r="31972" hidden="1"/>
    <row r="31973" hidden="1"/>
    <row r="31974" hidden="1"/>
    <row r="31975" hidden="1"/>
    <row r="31976" hidden="1"/>
    <row r="31977" hidden="1"/>
    <row r="31978" hidden="1"/>
    <row r="31979" hidden="1"/>
    <row r="31980" hidden="1"/>
    <row r="31981" hidden="1"/>
    <row r="31982" hidden="1"/>
    <row r="31983" hidden="1"/>
    <row r="31984" hidden="1"/>
    <row r="31985" hidden="1"/>
    <row r="31986" hidden="1"/>
    <row r="31987" hidden="1"/>
    <row r="31988" hidden="1"/>
    <row r="31989" hidden="1"/>
    <row r="31990" hidden="1"/>
    <row r="31991" hidden="1"/>
    <row r="31992" hidden="1"/>
    <row r="31993" hidden="1"/>
    <row r="31994" hidden="1"/>
    <row r="31995" hidden="1"/>
    <row r="31996" hidden="1"/>
    <row r="31997" hidden="1"/>
    <row r="31998" hidden="1"/>
    <row r="31999" hidden="1"/>
    <row r="32000" hidden="1"/>
    <row r="32001" hidden="1"/>
    <row r="32002" hidden="1"/>
    <row r="32003" hidden="1"/>
    <row r="32004" hidden="1"/>
    <row r="32005" hidden="1"/>
    <row r="32006" hidden="1"/>
    <row r="32007" hidden="1"/>
    <row r="32008" hidden="1"/>
    <row r="32009" hidden="1"/>
    <row r="32010" hidden="1"/>
    <row r="32011" hidden="1"/>
    <row r="32012" hidden="1"/>
    <row r="32013" hidden="1"/>
    <row r="32014" hidden="1"/>
    <row r="32015" hidden="1"/>
    <row r="32016" hidden="1"/>
    <row r="32017" hidden="1"/>
    <row r="32018" hidden="1"/>
    <row r="32019" hidden="1"/>
    <row r="32020" hidden="1"/>
    <row r="32021" hidden="1"/>
    <row r="32022" hidden="1"/>
    <row r="32023" hidden="1"/>
    <row r="32024" hidden="1"/>
    <row r="32025" hidden="1"/>
    <row r="32026" hidden="1"/>
    <row r="32027" hidden="1"/>
    <row r="32028" hidden="1"/>
    <row r="32029" hidden="1"/>
    <row r="32030" hidden="1"/>
    <row r="32031" hidden="1"/>
    <row r="32032" hidden="1"/>
    <row r="32033" hidden="1"/>
    <row r="32034" hidden="1"/>
    <row r="32035" hidden="1"/>
    <row r="32036" hidden="1"/>
    <row r="32037" hidden="1"/>
    <row r="32038" hidden="1"/>
    <row r="32039" hidden="1"/>
    <row r="32040" hidden="1"/>
    <row r="32041" hidden="1"/>
    <row r="32042" hidden="1"/>
    <row r="32043" hidden="1"/>
    <row r="32044" hidden="1"/>
    <row r="32045" hidden="1"/>
    <row r="32046" hidden="1"/>
    <row r="32047" hidden="1"/>
    <row r="32048" hidden="1"/>
    <row r="32049" hidden="1"/>
    <row r="32050" hidden="1"/>
    <row r="32051" hidden="1"/>
    <row r="32052" hidden="1"/>
    <row r="32053" hidden="1"/>
    <row r="32054" hidden="1"/>
    <row r="32055" hidden="1"/>
    <row r="32056" hidden="1"/>
    <row r="32057" hidden="1"/>
    <row r="32058" hidden="1"/>
    <row r="32059" hidden="1"/>
    <row r="32060" hidden="1"/>
    <row r="32061" hidden="1"/>
    <row r="32062" hidden="1"/>
    <row r="32063" hidden="1"/>
    <row r="32064" hidden="1"/>
    <row r="32065" hidden="1"/>
    <row r="32066" hidden="1"/>
    <row r="32067" hidden="1"/>
    <row r="32068" hidden="1"/>
    <row r="32069" hidden="1"/>
    <row r="32070" hidden="1"/>
    <row r="32071" hidden="1"/>
    <row r="32072" hidden="1"/>
    <row r="32073" hidden="1"/>
    <row r="32074" hidden="1"/>
    <row r="32075" hidden="1"/>
    <row r="32076" hidden="1"/>
    <row r="32077" hidden="1"/>
    <row r="32078" hidden="1"/>
    <row r="32079" hidden="1"/>
    <row r="32080" hidden="1"/>
    <row r="32081" hidden="1"/>
    <row r="32082" hidden="1"/>
    <row r="32083" hidden="1"/>
    <row r="32084" hidden="1"/>
    <row r="32085" hidden="1"/>
    <row r="32086" hidden="1"/>
    <row r="32087" hidden="1"/>
    <row r="32088" hidden="1"/>
    <row r="32089" hidden="1"/>
    <row r="32090" hidden="1"/>
    <row r="32091" hidden="1"/>
    <row r="32092" hidden="1"/>
    <row r="32093" hidden="1"/>
    <row r="32094" hidden="1"/>
    <row r="32095" hidden="1"/>
    <row r="32096" hidden="1"/>
    <row r="32097" hidden="1"/>
    <row r="32098" hidden="1"/>
    <row r="32099" hidden="1"/>
    <row r="32100" hidden="1"/>
    <row r="32101" hidden="1"/>
    <row r="32102" hidden="1"/>
    <row r="32103" hidden="1"/>
    <row r="32104" hidden="1"/>
    <row r="32105" hidden="1"/>
    <row r="32106" hidden="1"/>
    <row r="32107" hidden="1"/>
    <row r="32108" hidden="1"/>
    <row r="32109" hidden="1"/>
    <row r="32110" hidden="1"/>
    <row r="32111" hidden="1"/>
    <row r="32112" hidden="1"/>
    <row r="32113" hidden="1"/>
    <row r="32114" hidden="1"/>
    <row r="32115" hidden="1"/>
    <row r="32116" hidden="1"/>
    <row r="32117" hidden="1"/>
    <row r="32118" hidden="1"/>
    <row r="32119" hidden="1"/>
    <row r="32120" hidden="1"/>
    <row r="32121" hidden="1"/>
    <row r="32122" hidden="1"/>
    <row r="32123" hidden="1"/>
    <row r="32124" hidden="1"/>
    <row r="32125" hidden="1"/>
    <row r="32126" hidden="1"/>
    <row r="32127" hidden="1"/>
    <row r="32128" hidden="1"/>
    <row r="32129" hidden="1"/>
    <row r="32130" hidden="1"/>
    <row r="32131" hidden="1"/>
    <row r="32132" hidden="1"/>
    <row r="32133" hidden="1"/>
    <row r="32134" hidden="1"/>
    <row r="32135" hidden="1"/>
    <row r="32136" hidden="1"/>
    <row r="32137" hidden="1"/>
    <row r="32138" hidden="1"/>
    <row r="32139" hidden="1"/>
    <row r="32140" hidden="1"/>
    <row r="32141" hidden="1"/>
    <row r="32142" hidden="1"/>
    <row r="32143" hidden="1"/>
    <row r="32144" hidden="1"/>
    <row r="32145" hidden="1"/>
    <row r="32146" hidden="1"/>
    <row r="32147" hidden="1"/>
    <row r="32148" hidden="1"/>
    <row r="32149" hidden="1"/>
    <row r="32150" hidden="1"/>
    <row r="32151" hidden="1"/>
    <row r="32152" hidden="1"/>
    <row r="32153" hidden="1"/>
    <row r="32154" hidden="1"/>
    <row r="32155" hidden="1"/>
    <row r="32156" hidden="1"/>
    <row r="32157" hidden="1"/>
    <row r="32158" hidden="1"/>
    <row r="32159" hidden="1"/>
    <row r="32160" hidden="1"/>
    <row r="32161" hidden="1"/>
    <row r="32162" hidden="1"/>
    <row r="32163" hidden="1"/>
    <row r="32164" hidden="1"/>
    <row r="32165" hidden="1"/>
    <row r="32166" hidden="1"/>
    <row r="32167" hidden="1"/>
    <row r="32168" hidden="1"/>
    <row r="32169" hidden="1"/>
    <row r="32170" hidden="1"/>
    <row r="32171" hidden="1"/>
    <row r="32172" hidden="1"/>
    <row r="32173" hidden="1"/>
    <row r="32174" hidden="1"/>
    <row r="32175" hidden="1"/>
    <row r="32176" hidden="1"/>
    <row r="32177" hidden="1"/>
    <row r="32178" hidden="1"/>
    <row r="32179" hidden="1"/>
    <row r="32180" hidden="1"/>
    <row r="32181" hidden="1"/>
    <row r="32182" hidden="1"/>
    <row r="32183" hidden="1"/>
    <row r="32184" hidden="1"/>
    <row r="32185" hidden="1"/>
    <row r="32186" hidden="1"/>
    <row r="32187" hidden="1"/>
    <row r="32188" hidden="1"/>
    <row r="32189" hidden="1"/>
    <row r="32190" hidden="1"/>
    <row r="32191" hidden="1"/>
    <row r="32192" hidden="1"/>
    <row r="32193" hidden="1"/>
    <row r="32194" hidden="1"/>
    <row r="32195" hidden="1"/>
    <row r="32196" hidden="1"/>
    <row r="32197" hidden="1"/>
    <row r="32198" hidden="1"/>
    <row r="32199" hidden="1"/>
    <row r="32200" hidden="1"/>
    <row r="32201" hidden="1"/>
    <row r="32202" hidden="1"/>
    <row r="32203" hidden="1"/>
    <row r="32204" hidden="1"/>
    <row r="32205" hidden="1"/>
    <row r="32206" hidden="1"/>
    <row r="32207" hidden="1"/>
    <row r="32208" hidden="1"/>
    <row r="32209" hidden="1"/>
    <row r="32210" hidden="1"/>
    <row r="32211" hidden="1"/>
    <row r="32212" hidden="1"/>
    <row r="32213" hidden="1"/>
    <row r="32214" hidden="1"/>
    <row r="32215" hidden="1"/>
    <row r="32216" hidden="1"/>
    <row r="32217" hidden="1"/>
    <row r="32218" hidden="1"/>
    <row r="32219" hidden="1"/>
    <row r="32220" hidden="1"/>
    <row r="32221" hidden="1"/>
    <row r="32222" hidden="1"/>
    <row r="32223" hidden="1"/>
    <row r="32224" hidden="1"/>
    <row r="32225" hidden="1"/>
    <row r="32226" hidden="1"/>
    <row r="32227" hidden="1"/>
    <row r="32228" hidden="1"/>
    <row r="32229" hidden="1"/>
    <row r="32230" hidden="1"/>
    <row r="32231" hidden="1"/>
    <row r="32232" hidden="1"/>
    <row r="32233" hidden="1"/>
    <row r="32234" hidden="1"/>
    <row r="32235" hidden="1"/>
    <row r="32236" hidden="1"/>
    <row r="32237" hidden="1"/>
    <row r="32238" hidden="1"/>
    <row r="32239" hidden="1"/>
    <row r="32240" hidden="1"/>
    <row r="32241" hidden="1"/>
    <row r="32242" hidden="1"/>
    <row r="32243" hidden="1"/>
    <row r="32244" hidden="1"/>
    <row r="32245" hidden="1"/>
    <row r="32246" hidden="1"/>
    <row r="32247" hidden="1"/>
    <row r="32248" hidden="1"/>
    <row r="32249" hidden="1"/>
    <row r="32250" hidden="1"/>
    <row r="32251" hidden="1"/>
    <row r="32252" hidden="1"/>
    <row r="32253" hidden="1"/>
    <row r="32254" hidden="1"/>
    <row r="32255" hidden="1"/>
    <row r="32256" hidden="1"/>
    <row r="32257" hidden="1"/>
    <row r="32258" hidden="1"/>
    <row r="32259" hidden="1"/>
    <row r="32260" hidden="1"/>
    <row r="32261" hidden="1"/>
    <row r="32262" hidden="1"/>
    <row r="32263" hidden="1"/>
    <row r="32264" hidden="1"/>
    <row r="32265" hidden="1"/>
    <row r="32266" hidden="1"/>
    <row r="32267" hidden="1"/>
    <row r="32268" hidden="1"/>
    <row r="32269" hidden="1"/>
    <row r="32270" hidden="1"/>
    <row r="32271" hidden="1"/>
    <row r="32272" hidden="1"/>
    <row r="32273" hidden="1"/>
    <row r="32274" hidden="1"/>
    <row r="32275" hidden="1"/>
    <row r="32276" hidden="1"/>
    <row r="32277" hidden="1"/>
    <row r="32278" hidden="1"/>
    <row r="32279" hidden="1"/>
    <row r="32280" hidden="1"/>
    <row r="32281" hidden="1"/>
    <row r="32282" hidden="1"/>
    <row r="32283" hidden="1"/>
    <row r="32284" hidden="1"/>
    <row r="32285" hidden="1"/>
    <row r="32286" hidden="1"/>
    <row r="32287" hidden="1"/>
    <row r="32288" hidden="1"/>
    <row r="32289" hidden="1"/>
    <row r="32290" hidden="1"/>
    <row r="32291" hidden="1"/>
    <row r="32292" hidden="1"/>
    <row r="32293" hidden="1"/>
    <row r="32294" hidden="1"/>
    <row r="32295" hidden="1"/>
    <row r="32296" hidden="1"/>
    <row r="32297" hidden="1"/>
    <row r="32298" hidden="1"/>
    <row r="32299" hidden="1"/>
    <row r="32300" hidden="1"/>
    <row r="32301" hidden="1"/>
    <row r="32302" hidden="1"/>
    <row r="32303" hidden="1"/>
    <row r="32304" hidden="1"/>
    <row r="32305" hidden="1"/>
    <row r="32306" hidden="1"/>
    <row r="32307" hidden="1"/>
    <row r="32308" hidden="1"/>
    <row r="32309" hidden="1"/>
    <row r="32310" hidden="1"/>
    <row r="32311" hidden="1"/>
    <row r="32312" hidden="1"/>
    <row r="32313" hidden="1"/>
    <row r="32314" hidden="1"/>
    <row r="32315" hidden="1"/>
    <row r="32316" hidden="1"/>
    <row r="32317" hidden="1"/>
    <row r="32318" hidden="1"/>
    <row r="32319" hidden="1"/>
    <row r="32320" hidden="1"/>
    <row r="32321" hidden="1"/>
    <row r="32322" hidden="1"/>
    <row r="32323" hidden="1"/>
    <row r="32324" hidden="1"/>
    <row r="32325" hidden="1"/>
    <row r="32326" hidden="1"/>
    <row r="32327" hidden="1"/>
    <row r="32328" hidden="1"/>
    <row r="32329" hidden="1"/>
    <row r="32330" hidden="1"/>
    <row r="32331" hidden="1"/>
    <row r="32332" hidden="1"/>
    <row r="32333" hidden="1"/>
    <row r="32334" hidden="1"/>
    <row r="32335" hidden="1"/>
    <row r="32336" hidden="1"/>
    <row r="32337" hidden="1"/>
    <row r="32338" hidden="1"/>
    <row r="32339" hidden="1"/>
    <row r="32340" hidden="1"/>
    <row r="32341" hidden="1"/>
    <row r="32342" hidden="1"/>
    <row r="32343" hidden="1"/>
    <row r="32344" hidden="1"/>
    <row r="32345" hidden="1"/>
    <row r="32346" hidden="1"/>
    <row r="32347" hidden="1"/>
    <row r="32348" hidden="1"/>
    <row r="32349" hidden="1"/>
    <row r="32350" hidden="1"/>
    <row r="32351" hidden="1"/>
    <row r="32352" hidden="1"/>
    <row r="32353" hidden="1"/>
    <row r="32354" hidden="1"/>
    <row r="32355" hidden="1"/>
    <row r="32356" hidden="1"/>
    <row r="32357" hidden="1"/>
    <row r="32358" hidden="1"/>
    <row r="32359" hidden="1"/>
    <row r="32360" hidden="1"/>
    <row r="32361" hidden="1"/>
    <row r="32362" hidden="1"/>
    <row r="32363" hidden="1"/>
    <row r="32364" hidden="1"/>
    <row r="32365" hidden="1"/>
    <row r="32366" hidden="1"/>
    <row r="32367" hidden="1"/>
    <row r="32368" hidden="1"/>
    <row r="32369" hidden="1"/>
    <row r="32370" hidden="1"/>
    <row r="32371" hidden="1"/>
    <row r="32372" hidden="1"/>
    <row r="32373" hidden="1"/>
    <row r="32374" hidden="1"/>
    <row r="32375" hidden="1"/>
    <row r="32376" hidden="1"/>
    <row r="32377" hidden="1"/>
    <row r="32378" hidden="1"/>
    <row r="32379" hidden="1"/>
    <row r="32380" hidden="1"/>
    <row r="32381" hidden="1"/>
    <row r="32382" hidden="1"/>
    <row r="32383" hidden="1"/>
    <row r="32384" hidden="1"/>
    <row r="32385" hidden="1"/>
    <row r="32386" hidden="1"/>
    <row r="32387" hidden="1"/>
    <row r="32388" hidden="1"/>
    <row r="32389" hidden="1"/>
    <row r="32390" hidden="1"/>
    <row r="32391" hidden="1"/>
    <row r="32392" hidden="1"/>
    <row r="32393" hidden="1"/>
    <row r="32394" hidden="1"/>
    <row r="32395" hidden="1"/>
    <row r="32396" hidden="1"/>
    <row r="32397" hidden="1"/>
    <row r="32398" hidden="1"/>
    <row r="32399" hidden="1"/>
    <row r="32400" hidden="1"/>
    <row r="32401" hidden="1"/>
    <row r="32402" hidden="1"/>
    <row r="32403" hidden="1"/>
    <row r="32404" hidden="1"/>
    <row r="32405" hidden="1"/>
    <row r="32406" hidden="1"/>
    <row r="32407" hidden="1"/>
    <row r="32408" hidden="1"/>
    <row r="32409" hidden="1"/>
    <row r="32410" hidden="1"/>
    <row r="32411" hidden="1"/>
    <row r="32412" hidden="1"/>
    <row r="32413" hidden="1"/>
    <row r="32414" hidden="1"/>
    <row r="32415" hidden="1"/>
    <row r="32416" hidden="1"/>
    <row r="32417" hidden="1"/>
    <row r="32418" hidden="1"/>
    <row r="32419" hidden="1"/>
    <row r="32420" hidden="1"/>
    <row r="32421" hidden="1"/>
    <row r="32422" hidden="1"/>
    <row r="32423" hidden="1"/>
    <row r="32424" hidden="1"/>
    <row r="32425" hidden="1"/>
    <row r="32426" hidden="1"/>
    <row r="32427" hidden="1"/>
    <row r="32428" hidden="1"/>
    <row r="32429" hidden="1"/>
    <row r="32430" hidden="1"/>
    <row r="32431" hidden="1"/>
    <row r="32432" hidden="1"/>
    <row r="32433" hidden="1"/>
    <row r="32434" hidden="1"/>
    <row r="32435" hidden="1"/>
    <row r="32436" hidden="1"/>
    <row r="32437" hidden="1"/>
    <row r="32438" hidden="1"/>
    <row r="32439" hidden="1"/>
    <row r="32440" hidden="1"/>
    <row r="32441" hidden="1"/>
    <row r="32442" hidden="1"/>
    <row r="32443" hidden="1"/>
    <row r="32444" hidden="1"/>
    <row r="32445" hidden="1"/>
    <row r="32446" hidden="1"/>
    <row r="32447" hidden="1"/>
    <row r="32448" hidden="1"/>
    <row r="32449" hidden="1"/>
    <row r="32450" hidden="1"/>
    <row r="32451" hidden="1"/>
    <row r="32452" hidden="1"/>
    <row r="32453" hidden="1"/>
    <row r="32454" hidden="1"/>
    <row r="32455" hidden="1"/>
    <row r="32456" hidden="1"/>
    <row r="32457" hidden="1"/>
    <row r="32458" hidden="1"/>
    <row r="32459" hidden="1"/>
    <row r="32460" hidden="1"/>
    <row r="32461" hidden="1"/>
    <row r="32462" hidden="1"/>
    <row r="32463" hidden="1"/>
    <row r="32464" hidden="1"/>
    <row r="32465" hidden="1"/>
    <row r="32466" hidden="1"/>
    <row r="32467" hidden="1"/>
    <row r="32468" hidden="1"/>
    <row r="32469" hidden="1"/>
    <row r="32470" hidden="1"/>
    <row r="32471" hidden="1"/>
    <row r="32472" hidden="1"/>
    <row r="32473" hidden="1"/>
    <row r="32474" hidden="1"/>
    <row r="32475" hidden="1"/>
    <row r="32476" hidden="1"/>
    <row r="32477" hidden="1"/>
    <row r="32478" hidden="1"/>
    <row r="32479" hidden="1"/>
    <row r="32480" hidden="1"/>
    <row r="32481" hidden="1"/>
    <row r="32482" hidden="1"/>
    <row r="32483" hidden="1"/>
    <row r="32484" hidden="1"/>
    <row r="32485" hidden="1"/>
    <row r="32486" hidden="1"/>
    <row r="32487" hidden="1"/>
    <row r="32488" hidden="1"/>
    <row r="32489" hidden="1"/>
    <row r="32490" hidden="1"/>
    <row r="32491" hidden="1"/>
    <row r="32492" hidden="1"/>
    <row r="32493" hidden="1"/>
    <row r="32494" hidden="1"/>
    <row r="32495" hidden="1"/>
    <row r="32496" hidden="1"/>
    <row r="32497" hidden="1"/>
    <row r="32498" hidden="1"/>
    <row r="32499" hidden="1"/>
    <row r="32500" hidden="1"/>
    <row r="32501" hidden="1"/>
    <row r="32502" hidden="1"/>
    <row r="32503" hidden="1"/>
    <row r="32504" hidden="1"/>
    <row r="32505" hidden="1"/>
    <row r="32506" hidden="1"/>
    <row r="32507" hidden="1"/>
    <row r="32508" hidden="1"/>
    <row r="32509" hidden="1"/>
    <row r="32510" hidden="1"/>
    <row r="32511" hidden="1"/>
    <row r="32512" hidden="1"/>
    <row r="32513" hidden="1"/>
    <row r="32514" hidden="1"/>
    <row r="32515" hidden="1"/>
    <row r="32516" hidden="1"/>
    <row r="32517" hidden="1"/>
    <row r="32518" hidden="1"/>
    <row r="32519" hidden="1"/>
    <row r="32520" hidden="1"/>
    <row r="32521" hidden="1"/>
    <row r="32522" hidden="1"/>
    <row r="32523" hidden="1"/>
    <row r="32524" hidden="1"/>
    <row r="32525" hidden="1"/>
    <row r="32526" hidden="1"/>
    <row r="32527" hidden="1"/>
    <row r="32528" hidden="1"/>
    <row r="32529" hidden="1"/>
    <row r="32530" hidden="1"/>
    <row r="32531" hidden="1"/>
    <row r="32532" hidden="1"/>
    <row r="32533" hidden="1"/>
    <row r="32534" hidden="1"/>
    <row r="32535" hidden="1"/>
    <row r="32536" hidden="1"/>
    <row r="32537" hidden="1"/>
    <row r="32538" hidden="1"/>
    <row r="32539" hidden="1"/>
    <row r="32540" hidden="1"/>
    <row r="32541" hidden="1"/>
    <row r="32542" hidden="1"/>
    <row r="32543" hidden="1"/>
    <row r="32544" hidden="1"/>
    <row r="32545" hidden="1"/>
    <row r="32546" hidden="1"/>
    <row r="32547" hidden="1"/>
    <row r="32548" hidden="1"/>
    <row r="32549" hidden="1"/>
    <row r="32550" hidden="1"/>
    <row r="32551" hidden="1"/>
    <row r="32552" hidden="1"/>
    <row r="32553" hidden="1"/>
    <row r="32554" hidden="1"/>
    <row r="32555" hidden="1"/>
    <row r="32556" hidden="1"/>
    <row r="32557" hidden="1"/>
    <row r="32558" hidden="1"/>
    <row r="32559" hidden="1"/>
    <row r="32560" hidden="1"/>
    <row r="32561" hidden="1"/>
    <row r="32562" hidden="1"/>
    <row r="32563" hidden="1"/>
    <row r="32564" hidden="1"/>
    <row r="32565" hidden="1"/>
    <row r="32566" hidden="1"/>
    <row r="32567" hidden="1"/>
    <row r="32568" hidden="1"/>
    <row r="32569" hidden="1"/>
    <row r="32570" hidden="1"/>
    <row r="32571" hidden="1"/>
    <row r="32572" hidden="1"/>
    <row r="32573" hidden="1"/>
    <row r="32574" hidden="1"/>
    <row r="32575" hidden="1"/>
    <row r="32576" hidden="1"/>
    <row r="32577" hidden="1"/>
    <row r="32578" hidden="1"/>
    <row r="32579" hidden="1"/>
    <row r="32580" hidden="1"/>
    <row r="32581" hidden="1"/>
    <row r="32582" hidden="1"/>
    <row r="32583" hidden="1"/>
    <row r="32584" hidden="1"/>
    <row r="32585" hidden="1"/>
    <row r="32586" hidden="1"/>
    <row r="32587" hidden="1"/>
    <row r="32588" hidden="1"/>
    <row r="32589" hidden="1"/>
    <row r="32590" hidden="1"/>
    <row r="32591" hidden="1"/>
    <row r="32592" hidden="1"/>
    <row r="32593" hidden="1"/>
    <row r="32594" hidden="1"/>
    <row r="32595" hidden="1"/>
    <row r="32596" hidden="1"/>
    <row r="32597" hidden="1"/>
    <row r="32598" hidden="1"/>
    <row r="32599" hidden="1"/>
    <row r="32600" hidden="1"/>
    <row r="32601" hidden="1"/>
    <row r="32602" hidden="1"/>
    <row r="32603" hidden="1"/>
    <row r="32604" hidden="1"/>
    <row r="32605" hidden="1"/>
    <row r="32606" hidden="1"/>
    <row r="32607" hidden="1"/>
    <row r="32608" hidden="1"/>
    <row r="32609" hidden="1"/>
    <row r="32610" hidden="1"/>
    <row r="32611" hidden="1"/>
    <row r="32612" hidden="1"/>
    <row r="32613" hidden="1"/>
    <row r="32614" hidden="1"/>
    <row r="32615" hidden="1"/>
    <row r="32616" hidden="1"/>
    <row r="32617" hidden="1"/>
    <row r="32618" hidden="1"/>
    <row r="32619" hidden="1"/>
    <row r="32620" hidden="1"/>
    <row r="32621" hidden="1"/>
    <row r="32622" hidden="1"/>
    <row r="32623" hidden="1"/>
    <row r="32624" hidden="1"/>
    <row r="32625" hidden="1"/>
    <row r="32626" hidden="1"/>
    <row r="32627" hidden="1"/>
    <row r="32628" hidden="1"/>
    <row r="32629" hidden="1"/>
    <row r="32630" hidden="1"/>
    <row r="32631" hidden="1"/>
    <row r="32632" hidden="1"/>
    <row r="32633" hidden="1"/>
    <row r="32634" hidden="1"/>
    <row r="32635" hidden="1"/>
    <row r="32636" hidden="1"/>
    <row r="32637" hidden="1"/>
    <row r="32638" hidden="1"/>
    <row r="32639" hidden="1"/>
    <row r="32640" hidden="1"/>
    <row r="32641" hidden="1"/>
    <row r="32642" hidden="1"/>
    <row r="32643" hidden="1"/>
    <row r="32644" hidden="1"/>
    <row r="32645" hidden="1"/>
    <row r="32646" hidden="1"/>
    <row r="32647" hidden="1"/>
    <row r="32648" hidden="1"/>
    <row r="32649" hidden="1"/>
    <row r="32650" hidden="1"/>
    <row r="32651" hidden="1"/>
    <row r="32652" hidden="1"/>
    <row r="32653" hidden="1"/>
    <row r="32654" hidden="1"/>
    <row r="32655" hidden="1"/>
    <row r="32656" hidden="1"/>
    <row r="32657" hidden="1"/>
    <row r="32658" hidden="1"/>
    <row r="32659" hidden="1"/>
    <row r="32660" hidden="1"/>
    <row r="32661" hidden="1"/>
    <row r="32662" hidden="1"/>
    <row r="32663" hidden="1"/>
    <row r="32664" hidden="1"/>
    <row r="32665" hidden="1"/>
    <row r="32666" hidden="1"/>
    <row r="32667" hidden="1"/>
    <row r="32668" hidden="1"/>
    <row r="32669" hidden="1"/>
    <row r="32670" hidden="1"/>
    <row r="32671" hidden="1"/>
    <row r="32672" hidden="1"/>
    <row r="32673" hidden="1"/>
    <row r="32674" hidden="1"/>
    <row r="32675" hidden="1"/>
    <row r="32676" hidden="1"/>
    <row r="32677" hidden="1"/>
    <row r="32678" hidden="1"/>
    <row r="32679" hidden="1"/>
    <row r="32680" hidden="1"/>
    <row r="32681" hidden="1"/>
    <row r="32682" hidden="1"/>
    <row r="32683" hidden="1"/>
    <row r="32684" hidden="1"/>
    <row r="32685" hidden="1"/>
    <row r="32686" hidden="1"/>
    <row r="32687" hidden="1"/>
    <row r="32688" hidden="1"/>
    <row r="32689" hidden="1"/>
    <row r="32690" hidden="1"/>
    <row r="32691" hidden="1"/>
    <row r="32692" hidden="1"/>
    <row r="32693" hidden="1"/>
    <row r="32694" hidden="1"/>
    <row r="32695" hidden="1"/>
    <row r="32696" hidden="1"/>
    <row r="32697" hidden="1"/>
    <row r="32698" hidden="1"/>
    <row r="32699" hidden="1"/>
    <row r="32700" hidden="1"/>
    <row r="32701" hidden="1"/>
    <row r="32702" hidden="1"/>
    <row r="32703" hidden="1"/>
    <row r="32704" hidden="1"/>
    <row r="32705" hidden="1"/>
    <row r="32706" hidden="1"/>
    <row r="32707" hidden="1"/>
    <row r="32708" hidden="1"/>
    <row r="32709" hidden="1"/>
    <row r="32710" hidden="1"/>
    <row r="32711" hidden="1"/>
    <row r="32712" hidden="1"/>
    <row r="32713" hidden="1"/>
    <row r="32714" hidden="1"/>
    <row r="32715" hidden="1"/>
    <row r="32716" hidden="1"/>
    <row r="32717" hidden="1"/>
    <row r="32718" hidden="1"/>
    <row r="32719" hidden="1"/>
    <row r="32720" hidden="1"/>
    <row r="32721" hidden="1"/>
    <row r="32722" hidden="1"/>
    <row r="32723" hidden="1"/>
    <row r="32724" hidden="1"/>
    <row r="32725" hidden="1"/>
    <row r="32726" hidden="1"/>
    <row r="32727" hidden="1"/>
    <row r="32728" hidden="1"/>
    <row r="32729" hidden="1"/>
    <row r="32730" hidden="1"/>
    <row r="32731" hidden="1"/>
    <row r="32732" hidden="1"/>
    <row r="32733" hidden="1"/>
    <row r="32734" hidden="1"/>
    <row r="32735" hidden="1"/>
    <row r="32736" hidden="1"/>
    <row r="32737" hidden="1"/>
    <row r="32738" hidden="1"/>
    <row r="32739" hidden="1"/>
    <row r="32740" hidden="1"/>
    <row r="32741" hidden="1"/>
    <row r="32742" hidden="1"/>
    <row r="32743" hidden="1"/>
    <row r="32744" hidden="1"/>
    <row r="32745" hidden="1"/>
    <row r="32746" hidden="1"/>
    <row r="32747" hidden="1"/>
    <row r="32748" hidden="1"/>
    <row r="32749" hidden="1"/>
    <row r="32750" hidden="1"/>
    <row r="32751" hidden="1"/>
    <row r="32752" hidden="1"/>
    <row r="32753" hidden="1"/>
    <row r="32754" hidden="1"/>
    <row r="32755" hidden="1"/>
    <row r="32756" hidden="1"/>
    <row r="32757" hidden="1"/>
    <row r="32758" hidden="1"/>
    <row r="32759" hidden="1"/>
    <row r="32760" hidden="1"/>
    <row r="32761" hidden="1"/>
    <row r="32762" hidden="1"/>
    <row r="32763" hidden="1"/>
    <row r="32764" hidden="1"/>
    <row r="32765" hidden="1"/>
    <row r="32766" hidden="1"/>
    <row r="32767" hidden="1"/>
    <row r="32768" hidden="1"/>
    <row r="32769" hidden="1"/>
    <row r="32770" hidden="1"/>
    <row r="32771" hidden="1"/>
    <row r="32772" hidden="1"/>
    <row r="32773" hidden="1"/>
    <row r="32774" hidden="1"/>
    <row r="32775" hidden="1"/>
    <row r="32776" hidden="1"/>
    <row r="32777" hidden="1"/>
    <row r="32778" hidden="1"/>
    <row r="32779" hidden="1"/>
    <row r="32780" hidden="1"/>
    <row r="32781" hidden="1"/>
    <row r="32782" hidden="1"/>
    <row r="32783" hidden="1"/>
    <row r="32784" hidden="1"/>
    <row r="32785" hidden="1"/>
    <row r="32786" hidden="1"/>
    <row r="32787" hidden="1"/>
    <row r="32788" hidden="1"/>
    <row r="32789" hidden="1"/>
    <row r="32790" hidden="1"/>
    <row r="32791" hidden="1"/>
    <row r="32792" hidden="1"/>
    <row r="32793" hidden="1"/>
    <row r="32794" hidden="1"/>
    <row r="32795" hidden="1"/>
    <row r="32796" hidden="1"/>
    <row r="32797" hidden="1"/>
    <row r="32798" hidden="1"/>
    <row r="32799" hidden="1"/>
    <row r="32800" hidden="1"/>
    <row r="32801" hidden="1"/>
    <row r="32802" hidden="1"/>
    <row r="32803" hidden="1"/>
    <row r="32804" hidden="1"/>
    <row r="32805" hidden="1"/>
    <row r="32806" hidden="1"/>
    <row r="32807" hidden="1"/>
    <row r="32808" hidden="1"/>
    <row r="32809" hidden="1"/>
    <row r="32810" hidden="1"/>
    <row r="32811" hidden="1"/>
    <row r="32812" hidden="1"/>
    <row r="32813" hidden="1"/>
    <row r="32814" hidden="1"/>
    <row r="32815" hidden="1"/>
    <row r="32816" hidden="1"/>
    <row r="32817" hidden="1"/>
    <row r="32818" hidden="1"/>
    <row r="32819" hidden="1"/>
    <row r="32820" hidden="1"/>
    <row r="32821" hidden="1"/>
    <row r="32822" hidden="1"/>
    <row r="32823" hidden="1"/>
    <row r="32824" hidden="1"/>
    <row r="32825" hidden="1"/>
    <row r="32826" hidden="1"/>
    <row r="32827" hidden="1"/>
    <row r="32828" hidden="1"/>
    <row r="32829" hidden="1"/>
    <row r="32830" hidden="1"/>
    <row r="32831" hidden="1"/>
    <row r="32832" hidden="1"/>
    <row r="32833" hidden="1"/>
    <row r="32834" hidden="1"/>
    <row r="32835" hidden="1"/>
    <row r="32836" hidden="1"/>
    <row r="32837" hidden="1"/>
    <row r="32838" hidden="1"/>
    <row r="32839" hidden="1"/>
    <row r="32840" hidden="1"/>
    <row r="32841" hidden="1"/>
    <row r="32842" hidden="1"/>
    <row r="32843" hidden="1"/>
    <row r="32844" hidden="1"/>
    <row r="32845" hidden="1"/>
    <row r="32846" hidden="1"/>
    <row r="32847" hidden="1"/>
    <row r="32848" hidden="1"/>
    <row r="32849" hidden="1"/>
    <row r="32850" hidden="1"/>
    <row r="32851" hidden="1"/>
    <row r="32852" hidden="1"/>
    <row r="32853" hidden="1"/>
    <row r="32854" hidden="1"/>
    <row r="32855" hidden="1"/>
    <row r="32856" hidden="1"/>
    <row r="32857" hidden="1"/>
    <row r="32858" hidden="1"/>
    <row r="32859" hidden="1"/>
    <row r="32860" hidden="1"/>
    <row r="32861" hidden="1"/>
    <row r="32862" hidden="1"/>
    <row r="32863" hidden="1"/>
    <row r="32864" hidden="1"/>
    <row r="32865" hidden="1"/>
    <row r="32866" hidden="1"/>
    <row r="32867" hidden="1"/>
    <row r="32868" hidden="1"/>
    <row r="32869" hidden="1"/>
    <row r="32870" hidden="1"/>
    <row r="32871" hidden="1"/>
    <row r="32872" hidden="1"/>
    <row r="32873" hidden="1"/>
    <row r="32874" hidden="1"/>
    <row r="32875" hidden="1"/>
    <row r="32876" hidden="1"/>
    <row r="32877" hidden="1"/>
    <row r="32878" hidden="1"/>
    <row r="32879" hidden="1"/>
    <row r="32880" hidden="1"/>
    <row r="32881" hidden="1"/>
    <row r="32882" hidden="1"/>
    <row r="32883" hidden="1"/>
    <row r="32884" hidden="1"/>
    <row r="32885" hidden="1"/>
    <row r="32886" hidden="1"/>
    <row r="32887" hidden="1"/>
    <row r="32888" hidden="1"/>
    <row r="32889" hidden="1"/>
    <row r="32890" hidden="1"/>
    <row r="32891" hidden="1"/>
    <row r="32892" hidden="1"/>
    <row r="32893" hidden="1"/>
    <row r="32894" hidden="1"/>
    <row r="32895" hidden="1"/>
    <row r="32896" hidden="1"/>
    <row r="32897" hidden="1"/>
    <row r="32898" hidden="1"/>
    <row r="32899" hidden="1"/>
    <row r="32900" hidden="1"/>
    <row r="32901" hidden="1"/>
    <row r="32902" hidden="1"/>
    <row r="32903" hidden="1"/>
    <row r="32904" hidden="1"/>
    <row r="32905" hidden="1"/>
    <row r="32906" hidden="1"/>
    <row r="32907" hidden="1"/>
    <row r="32908" hidden="1"/>
    <row r="32909" hidden="1"/>
    <row r="32910" hidden="1"/>
    <row r="32911" hidden="1"/>
    <row r="32912" hidden="1"/>
    <row r="32913" hidden="1"/>
    <row r="32914" hidden="1"/>
    <row r="32915" hidden="1"/>
    <row r="32916" hidden="1"/>
    <row r="32917" hidden="1"/>
    <row r="32918" hidden="1"/>
    <row r="32919" hidden="1"/>
    <row r="32920" hidden="1"/>
    <row r="32921" hidden="1"/>
    <row r="32922" hidden="1"/>
    <row r="32923" hidden="1"/>
    <row r="32924" hidden="1"/>
    <row r="32925" hidden="1"/>
    <row r="32926" hidden="1"/>
    <row r="32927" hidden="1"/>
    <row r="32928" hidden="1"/>
    <row r="32929" hidden="1"/>
    <row r="32930" hidden="1"/>
    <row r="32931" hidden="1"/>
    <row r="32932" hidden="1"/>
    <row r="32933" hidden="1"/>
    <row r="32934" hidden="1"/>
    <row r="32935" hidden="1"/>
    <row r="32936" hidden="1"/>
    <row r="32937" hidden="1"/>
    <row r="32938" hidden="1"/>
    <row r="32939" hidden="1"/>
    <row r="32940" hidden="1"/>
    <row r="32941" hidden="1"/>
    <row r="32942" hidden="1"/>
    <row r="32943" hidden="1"/>
    <row r="32944" hidden="1"/>
    <row r="32945" hidden="1"/>
    <row r="32946" hidden="1"/>
    <row r="32947" hidden="1"/>
    <row r="32948" hidden="1"/>
    <row r="32949" hidden="1"/>
    <row r="32950" hidden="1"/>
    <row r="32951" hidden="1"/>
    <row r="32952" hidden="1"/>
    <row r="32953" hidden="1"/>
    <row r="32954" hidden="1"/>
    <row r="32955" hidden="1"/>
    <row r="32956" hidden="1"/>
    <row r="32957" hidden="1"/>
    <row r="32958" hidden="1"/>
    <row r="32959" hidden="1"/>
    <row r="32960" hidden="1"/>
    <row r="32961" hidden="1"/>
    <row r="32962" hidden="1"/>
    <row r="32963" hidden="1"/>
    <row r="32964" hidden="1"/>
    <row r="32965" hidden="1"/>
    <row r="32966" hidden="1"/>
    <row r="32967" hidden="1"/>
    <row r="32968" hidden="1"/>
    <row r="32969" hidden="1"/>
    <row r="32970" hidden="1"/>
    <row r="32971" hidden="1"/>
    <row r="32972" hidden="1"/>
    <row r="32973" hidden="1"/>
    <row r="32974" hidden="1"/>
    <row r="32975" hidden="1"/>
    <row r="32976" hidden="1"/>
    <row r="32977" hidden="1"/>
    <row r="32978" hidden="1"/>
    <row r="32979" hidden="1"/>
    <row r="32980" hidden="1"/>
    <row r="32981" hidden="1"/>
    <row r="32982" hidden="1"/>
    <row r="32983" hidden="1"/>
    <row r="32984" hidden="1"/>
    <row r="32985" hidden="1"/>
    <row r="32986" hidden="1"/>
    <row r="32987" hidden="1"/>
    <row r="32988" hidden="1"/>
    <row r="32989" hidden="1"/>
    <row r="32990" hidden="1"/>
    <row r="32991" hidden="1"/>
    <row r="32992" hidden="1"/>
    <row r="32993" hidden="1"/>
    <row r="32994" hidden="1"/>
    <row r="32995" hidden="1"/>
    <row r="32996" hidden="1"/>
    <row r="32997" hidden="1"/>
    <row r="32998" hidden="1"/>
    <row r="32999" hidden="1"/>
    <row r="33000" hidden="1"/>
    <row r="33001" hidden="1"/>
    <row r="33002" hidden="1"/>
    <row r="33003" hidden="1"/>
    <row r="33004" hidden="1"/>
    <row r="33005" hidden="1"/>
    <row r="33006" hidden="1"/>
    <row r="33007" hidden="1"/>
    <row r="33008" hidden="1"/>
    <row r="33009" hidden="1"/>
    <row r="33010" hidden="1"/>
    <row r="33011" hidden="1"/>
    <row r="33012" hidden="1"/>
    <row r="33013" hidden="1"/>
    <row r="33014" hidden="1"/>
    <row r="33015" hidden="1"/>
    <row r="33016" hidden="1"/>
    <row r="33017" hidden="1"/>
    <row r="33018" hidden="1"/>
    <row r="33019" hidden="1"/>
    <row r="33020" hidden="1"/>
    <row r="33021" hidden="1"/>
    <row r="33022" hidden="1"/>
    <row r="33023" hidden="1"/>
    <row r="33024" hidden="1"/>
    <row r="33025" hidden="1"/>
    <row r="33026" hidden="1"/>
    <row r="33027" hidden="1"/>
    <row r="33028" hidden="1"/>
    <row r="33029" hidden="1"/>
    <row r="33030" hidden="1"/>
    <row r="33031" hidden="1"/>
    <row r="33032" hidden="1"/>
    <row r="33033" hidden="1"/>
    <row r="33034" hidden="1"/>
    <row r="33035" hidden="1"/>
    <row r="33036" hidden="1"/>
    <row r="33037" hidden="1"/>
    <row r="33038" hidden="1"/>
    <row r="33039" hidden="1"/>
    <row r="33040" hidden="1"/>
    <row r="33041" hidden="1"/>
    <row r="33042" hidden="1"/>
    <row r="33043" hidden="1"/>
    <row r="33044" hidden="1"/>
    <row r="33045" hidden="1"/>
    <row r="33046" hidden="1"/>
    <row r="33047" hidden="1"/>
    <row r="33048" hidden="1"/>
    <row r="33049" hidden="1"/>
    <row r="33050" hidden="1"/>
    <row r="33051" hidden="1"/>
    <row r="33052" hidden="1"/>
    <row r="33053" hidden="1"/>
    <row r="33054" hidden="1"/>
    <row r="33055" hidden="1"/>
    <row r="33056" hidden="1"/>
    <row r="33057" hidden="1"/>
    <row r="33058" hidden="1"/>
    <row r="33059" hidden="1"/>
    <row r="33060" hidden="1"/>
    <row r="33061" hidden="1"/>
    <row r="33062" hidden="1"/>
    <row r="33063" hidden="1"/>
    <row r="33064" hidden="1"/>
    <row r="33065" hidden="1"/>
    <row r="33066" hidden="1"/>
    <row r="33067" hidden="1"/>
    <row r="33068" hidden="1"/>
    <row r="33069" hidden="1"/>
    <row r="33070" hidden="1"/>
    <row r="33071" hidden="1"/>
    <row r="33072" hidden="1"/>
    <row r="33073" hidden="1"/>
    <row r="33074" hidden="1"/>
    <row r="33075" hidden="1"/>
    <row r="33076" hidden="1"/>
    <row r="33077" hidden="1"/>
    <row r="33078" hidden="1"/>
    <row r="33079" hidden="1"/>
    <row r="33080" hidden="1"/>
    <row r="33081" hidden="1"/>
    <row r="33082" hidden="1"/>
    <row r="33083" hidden="1"/>
    <row r="33084" hidden="1"/>
    <row r="33085" hidden="1"/>
    <row r="33086" hidden="1"/>
    <row r="33087" hidden="1"/>
    <row r="33088" hidden="1"/>
    <row r="33089" hidden="1"/>
    <row r="33090" hidden="1"/>
    <row r="33091" hidden="1"/>
    <row r="33092" hidden="1"/>
    <row r="33093" hidden="1"/>
    <row r="33094" hidden="1"/>
    <row r="33095" hidden="1"/>
    <row r="33096" hidden="1"/>
    <row r="33097" hidden="1"/>
    <row r="33098" hidden="1"/>
    <row r="33099" hidden="1"/>
    <row r="33100" hidden="1"/>
    <row r="33101" hidden="1"/>
    <row r="33102" hidden="1"/>
    <row r="33103" hidden="1"/>
    <row r="33104" hidden="1"/>
    <row r="33105" hidden="1"/>
    <row r="33106" hidden="1"/>
    <row r="33107" hidden="1"/>
    <row r="33108" hidden="1"/>
    <row r="33109" hidden="1"/>
    <row r="33110" hidden="1"/>
    <row r="33111" hidden="1"/>
    <row r="33112" hidden="1"/>
    <row r="33113" hidden="1"/>
    <row r="33114" hidden="1"/>
    <row r="33115" hidden="1"/>
    <row r="33116" hidden="1"/>
    <row r="33117" hidden="1"/>
    <row r="33118" hidden="1"/>
    <row r="33119" hidden="1"/>
    <row r="33120" hidden="1"/>
    <row r="33121" hidden="1"/>
    <row r="33122" hidden="1"/>
    <row r="33123" hidden="1"/>
    <row r="33124" hidden="1"/>
    <row r="33125" hidden="1"/>
    <row r="33126" hidden="1"/>
    <row r="33127" hidden="1"/>
    <row r="33128" hidden="1"/>
    <row r="33129" hidden="1"/>
    <row r="33130" hidden="1"/>
    <row r="33131" hidden="1"/>
    <row r="33132" hidden="1"/>
    <row r="33133" hidden="1"/>
    <row r="33134" hidden="1"/>
    <row r="33135" hidden="1"/>
    <row r="33136" hidden="1"/>
    <row r="33137" hidden="1"/>
    <row r="33138" hidden="1"/>
    <row r="33139" hidden="1"/>
    <row r="33140" hidden="1"/>
    <row r="33141" hidden="1"/>
    <row r="33142" hidden="1"/>
    <row r="33143" hidden="1"/>
    <row r="33144" hidden="1"/>
    <row r="33145" hidden="1"/>
    <row r="33146" hidden="1"/>
    <row r="33147" hidden="1"/>
    <row r="33148" hidden="1"/>
    <row r="33149" hidden="1"/>
    <row r="33150" hidden="1"/>
    <row r="33151" hidden="1"/>
    <row r="33152" hidden="1"/>
    <row r="33153" hidden="1"/>
    <row r="33154" hidden="1"/>
    <row r="33155" hidden="1"/>
    <row r="33156" hidden="1"/>
    <row r="33157" hidden="1"/>
    <row r="33158" hidden="1"/>
    <row r="33159" hidden="1"/>
    <row r="33160" hidden="1"/>
    <row r="33161" hidden="1"/>
    <row r="33162" hidden="1"/>
    <row r="33163" hidden="1"/>
    <row r="33164" hidden="1"/>
    <row r="33165" hidden="1"/>
    <row r="33166" hidden="1"/>
    <row r="33167" hidden="1"/>
    <row r="33168" hidden="1"/>
    <row r="33169" hidden="1"/>
    <row r="33170" hidden="1"/>
    <row r="33171" hidden="1"/>
    <row r="33172" hidden="1"/>
    <row r="33173" hidden="1"/>
    <row r="33174" hidden="1"/>
    <row r="33175" hidden="1"/>
    <row r="33176" hidden="1"/>
    <row r="33177" hidden="1"/>
    <row r="33178" hidden="1"/>
    <row r="33179" hidden="1"/>
    <row r="33180" hidden="1"/>
    <row r="33181" hidden="1"/>
    <row r="33182" hidden="1"/>
    <row r="33183" hidden="1"/>
    <row r="33184" hidden="1"/>
    <row r="33185" hidden="1"/>
    <row r="33186" hidden="1"/>
    <row r="33187" hidden="1"/>
    <row r="33188" hidden="1"/>
    <row r="33189" hidden="1"/>
    <row r="33190" hidden="1"/>
    <row r="33191" hidden="1"/>
    <row r="33192" hidden="1"/>
    <row r="33193" hidden="1"/>
    <row r="33194" hidden="1"/>
    <row r="33195" hidden="1"/>
    <row r="33196" hidden="1"/>
    <row r="33197" hidden="1"/>
    <row r="33198" hidden="1"/>
    <row r="33199" hidden="1"/>
    <row r="33200" hidden="1"/>
    <row r="33201" hidden="1"/>
    <row r="33202" hidden="1"/>
    <row r="33203" hidden="1"/>
    <row r="33204" hidden="1"/>
    <row r="33205" hidden="1"/>
    <row r="33206" hidden="1"/>
    <row r="33207" hidden="1"/>
    <row r="33208" hidden="1"/>
    <row r="33209" hidden="1"/>
    <row r="33210" hidden="1"/>
    <row r="33211" hidden="1"/>
    <row r="33212" hidden="1"/>
    <row r="33213" hidden="1"/>
    <row r="33214" hidden="1"/>
    <row r="33215" hidden="1"/>
    <row r="33216" hidden="1"/>
    <row r="33217" hidden="1"/>
    <row r="33218" hidden="1"/>
    <row r="33219" hidden="1"/>
    <row r="33220" hidden="1"/>
    <row r="33221" hidden="1"/>
    <row r="33222" hidden="1"/>
    <row r="33223" hidden="1"/>
    <row r="33224" hidden="1"/>
    <row r="33225" hidden="1"/>
    <row r="33226" hidden="1"/>
    <row r="33227" hidden="1"/>
    <row r="33228" hidden="1"/>
    <row r="33229" hidden="1"/>
    <row r="33230" hidden="1"/>
    <row r="33231" hidden="1"/>
    <row r="33232" hidden="1"/>
    <row r="33233" hidden="1"/>
    <row r="33234" hidden="1"/>
    <row r="33235" hidden="1"/>
    <row r="33236" hidden="1"/>
    <row r="33237" hidden="1"/>
    <row r="33238" hidden="1"/>
    <row r="33239" hidden="1"/>
    <row r="33240" hidden="1"/>
    <row r="33241" hidden="1"/>
    <row r="33242" hidden="1"/>
    <row r="33243" hidden="1"/>
    <row r="33244" hidden="1"/>
    <row r="33245" hidden="1"/>
    <row r="33246" hidden="1"/>
    <row r="33247" hidden="1"/>
    <row r="33248" hidden="1"/>
    <row r="33249" hidden="1"/>
    <row r="33250" hidden="1"/>
    <row r="33251" hidden="1"/>
    <row r="33252" hidden="1"/>
    <row r="33253" hidden="1"/>
    <row r="33254" hidden="1"/>
    <row r="33255" hidden="1"/>
    <row r="33256" hidden="1"/>
    <row r="33257" hidden="1"/>
    <row r="33258" hidden="1"/>
    <row r="33259" hidden="1"/>
    <row r="33260" hidden="1"/>
    <row r="33261" hidden="1"/>
    <row r="33262" hidden="1"/>
    <row r="33263" hidden="1"/>
    <row r="33264" hidden="1"/>
    <row r="33265" hidden="1"/>
    <row r="33266" hidden="1"/>
    <row r="33267" hidden="1"/>
    <row r="33268" hidden="1"/>
    <row r="33269" hidden="1"/>
    <row r="33270" hidden="1"/>
    <row r="33271" hidden="1"/>
    <row r="33272" hidden="1"/>
    <row r="33273" hidden="1"/>
    <row r="33274" hidden="1"/>
    <row r="33275" hidden="1"/>
    <row r="33276" hidden="1"/>
    <row r="33277" hidden="1"/>
    <row r="33278" hidden="1"/>
    <row r="33279" hidden="1"/>
    <row r="33280" hidden="1"/>
    <row r="33281" hidden="1"/>
    <row r="33282" hidden="1"/>
    <row r="33283" hidden="1"/>
    <row r="33284" hidden="1"/>
    <row r="33285" hidden="1"/>
    <row r="33286" hidden="1"/>
    <row r="33287" hidden="1"/>
    <row r="33288" hidden="1"/>
    <row r="33289" hidden="1"/>
    <row r="33290" hidden="1"/>
    <row r="33291" hidden="1"/>
    <row r="33292" hidden="1"/>
    <row r="33293" hidden="1"/>
    <row r="33294" hidden="1"/>
    <row r="33295" hidden="1"/>
    <row r="33296" hidden="1"/>
    <row r="33297" hidden="1"/>
    <row r="33298" hidden="1"/>
    <row r="33299" hidden="1"/>
    <row r="33300" hidden="1"/>
    <row r="33301" hidden="1"/>
    <row r="33302" hidden="1"/>
    <row r="33303" hidden="1"/>
    <row r="33304" hidden="1"/>
    <row r="33305" hidden="1"/>
    <row r="33306" hidden="1"/>
    <row r="33307" hidden="1"/>
    <row r="33308" hidden="1"/>
    <row r="33309" hidden="1"/>
    <row r="33310" hidden="1"/>
    <row r="33311" hidden="1"/>
    <row r="33312" hidden="1"/>
    <row r="33313" hidden="1"/>
    <row r="33314" hidden="1"/>
    <row r="33315" hidden="1"/>
    <row r="33316" hidden="1"/>
    <row r="33317" hidden="1"/>
    <row r="33318" hidden="1"/>
    <row r="33319" hidden="1"/>
    <row r="33320" hidden="1"/>
    <row r="33321" hidden="1"/>
    <row r="33322" hidden="1"/>
    <row r="33323" hidden="1"/>
    <row r="33324" hidden="1"/>
    <row r="33325" hidden="1"/>
    <row r="33326" hidden="1"/>
    <row r="33327" hidden="1"/>
    <row r="33328" hidden="1"/>
    <row r="33329" hidden="1"/>
    <row r="33330" hidden="1"/>
    <row r="33331" hidden="1"/>
    <row r="33332" hidden="1"/>
    <row r="33333" hidden="1"/>
    <row r="33334" hidden="1"/>
    <row r="33335" hidden="1"/>
    <row r="33336" hidden="1"/>
    <row r="33337" hidden="1"/>
    <row r="33338" hidden="1"/>
    <row r="33339" hidden="1"/>
    <row r="33340" hidden="1"/>
    <row r="33341" hidden="1"/>
    <row r="33342" hidden="1"/>
    <row r="33343" hidden="1"/>
    <row r="33344" hidden="1"/>
    <row r="33345" hidden="1"/>
    <row r="33346" hidden="1"/>
    <row r="33347" hidden="1"/>
    <row r="33348" hidden="1"/>
    <row r="33349" hidden="1"/>
    <row r="33350" hidden="1"/>
    <row r="33351" hidden="1"/>
    <row r="33352" hidden="1"/>
    <row r="33353" hidden="1"/>
    <row r="33354" hidden="1"/>
    <row r="33355" hidden="1"/>
    <row r="33356" hidden="1"/>
    <row r="33357" hidden="1"/>
    <row r="33358" hidden="1"/>
    <row r="33359" hidden="1"/>
    <row r="33360" hidden="1"/>
    <row r="33361" hidden="1"/>
    <row r="33362" hidden="1"/>
    <row r="33363" hidden="1"/>
    <row r="33364" hidden="1"/>
    <row r="33365" hidden="1"/>
    <row r="33366" hidden="1"/>
    <row r="33367" hidden="1"/>
    <row r="33368" hidden="1"/>
    <row r="33369" hidden="1"/>
    <row r="33370" hidden="1"/>
    <row r="33371" hidden="1"/>
    <row r="33372" hidden="1"/>
    <row r="33373" hidden="1"/>
    <row r="33374" hidden="1"/>
    <row r="33375" hidden="1"/>
    <row r="33376" hidden="1"/>
    <row r="33377" hidden="1"/>
    <row r="33378" hidden="1"/>
    <row r="33379" hidden="1"/>
    <row r="33380" hidden="1"/>
    <row r="33381" hidden="1"/>
    <row r="33382" hidden="1"/>
    <row r="33383" hidden="1"/>
    <row r="33384" hidden="1"/>
    <row r="33385" hidden="1"/>
    <row r="33386" hidden="1"/>
    <row r="33387" hidden="1"/>
    <row r="33388" hidden="1"/>
    <row r="33389" hidden="1"/>
    <row r="33390" hidden="1"/>
    <row r="33391" hidden="1"/>
    <row r="33392" hidden="1"/>
    <row r="33393" hidden="1"/>
    <row r="33394" hidden="1"/>
    <row r="33395" hidden="1"/>
    <row r="33396" hidden="1"/>
    <row r="33397" hidden="1"/>
    <row r="33398" hidden="1"/>
    <row r="33399" hidden="1"/>
    <row r="33400" hidden="1"/>
    <row r="33401" hidden="1"/>
    <row r="33402" hidden="1"/>
    <row r="33403" hidden="1"/>
    <row r="33404" hidden="1"/>
    <row r="33405" hidden="1"/>
    <row r="33406" hidden="1"/>
    <row r="33407" hidden="1"/>
    <row r="33408" hidden="1"/>
    <row r="33409" hidden="1"/>
    <row r="33410" hidden="1"/>
    <row r="33411" hidden="1"/>
    <row r="33412" hidden="1"/>
    <row r="33413" hidden="1"/>
    <row r="33414" hidden="1"/>
    <row r="33415" hidden="1"/>
    <row r="33416" hidden="1"/>
    <row r="33417" hidden="1"/>
    <row r="33418" hidden="1"/>
    <row r="33419" hidden="1"/>
    <row r="33420" hidden="1"/>
    <row r="33421" hidden="1"/>
    <row r="33422" hidden="1"/>
    <row r="33423" hidden="1"/>
    <row r="33424" hidden="1"/>
    <row r="33425" hidden="1"/>
    <row r="33426" hidden="1"/>
    <row r="33427" hidden="1"/>
    <row r="33428" hidden="1"/>
    <row r="33429" hidden="1"/>
    <row r="33430" hidden="1"/>
    <row r="33431" hidden="1"/>
    <row r="33432" hidden="1"/>
    <row r="33433" hidden="1"/>
    <row r="33434" hidden="1"/>
    <row r="33435" hidden="1"/>
    <row r="33436" hidden="1"/>
    <row r="33437" hidden="1"/>
    <row r="33438" hidden="1"/>
    <row r="33439" hidden="1"/>
    <row r="33440" hidden="1"/>
    <row r="33441" hidden="1"/>
    <row r="33442" hidden="1"/>
    <row r="33443" hidden="1"/>
    <row r="33444" hidden="1"/>
    <row r="33445" hidden="1"/>
    <row r="33446" hidden="1"/>
    <row r="33447" hidden="1"/>
    <row r="33448" hidden="1"/>
    <row r="33449" hidden="1"/>
    <row r="33450" hidden="1"/>
    <row r="33451" hidden="1"/>
    <row r="33452" hidden="1"/>
    <row r="33453" hidden="1"/>
    <row r="33454" hidden="1"/>
    <row r="33455" hidden="1"/>
    <row r="33456" hidden="1"/>
    <row r="33457" hidden="1"/>
    <row r="33458" hidden="1"/>
    <row r="33459" hidden="1"/>
    <row r="33460" hidden="1"/>
    <row r="33461" hidden="1"/>
    <row r="33462" hidden="1"/>
    <row r="33463" hidden="1"/>
    <row r="33464" hidden="1"/>
    <row r="33465" hidden="1"/>
    <row r="33466" hidden="1"/>
    <row r="33467" hidden="1"/>
    <row r="33468" hidden="1"/>
    <row r="33469" hidden="1"/>
    <row r="33470" hidden="1"/>
    <row r="33471" hidden="1"/>
    <row r="33472" hidden="1"/>
    <row r="33473" hidden="1"/>
    <row r="33474" hidden="1"/>
    <row r="33475" hidden="1"/>
    <row r="33476" hidden="1"/>
    <row r="33477" hidden="1"/>
    <row r="33478" hidden="1"/>
    <row r="33479" hidden="1"/>
    <row r="33480" hidden="1"/>
    <row r="33481" hidden="1"/>
    <row r="33482" hidden="1"/>
    <row r="33483" hidden="1"/>
    <row r="33484" hidden="1"/>
    <row r="33485" hidden="1"/>
    <row r="33486" hidden="1"/>
    <row r="33487" hidden="1"/>
    <row r="33488" hidden="1"/>
    <row r="33489" hidden="1"/>
    <row r="33490" hidden="1"/>
    <row r="33491" hidden="1"/>
    <row r="33492" hidden="1"/>
    <row r="33493" hidden="1"/>
    <row r="33494" hidden="1"/>
    <row r="33495" hidden="1"/>
    <row r="33496" hidden="1"/>
    <row r="33497" hidden="1"/>
    <row r="33498" hidden="1"/>
    <row r="33499" hidden="1"/>
    <row r="33500" hidden="1"/>
    <row r="33501" hidden="1"/>
    <row r="33502" hidden="1"/>
    <row r="33503" hidden="1"/>
    <row r="33504" hidden="1"/>
    <row r="33505" hidden="1"/>
    <row r="33506" hidden="1"/>
    <row r="33507" hidden="1"/>
    <row r="33508" hidden="1"/>
    <row r="33509" hidden="1"/>
    <row r="33510" hidden="1"/>
    <row r="33511" hidden="1"/>
    <row r="33512" hidden="1"/>
    <row r="33513" hidden="1"/>
    <row r="33514" hidden="1"/>
    <row r="33515" hidden="1"/>
    <row r="33516" hidden="1"/>
    <row r="33517" hidden="1"/>
    <row r="33518" hidden="1"/>
    <row r="33519" hidden="1"/>
    <row r="33520" hidden="1"/>
    <row r="33521" hidden="1"/>
    <row r="33522" hidden="1"/>
    <row r="33523" hidden="1"/>
    <row r="33524" hidden="1"/>
    <row r="33525" hidden="1"/>
    <row r="33526" hidden="1"/>
    <row r="33527" hidden="1"/>
    <row r="33528" hidden="1"/>
    <row r="33529" hidden="1"/>
    <row r="33530" hidden="1"/>
    <row r="33531" hidden="1"/>
    <row r="33532" hidden="1"/>
    <row r="33533" hidden="1"/>
    <row r="33534" hidden="1"/>
    <row r="33535" hidden="1"/>
    <row r="33536" hidden="1"/>
    <row r="33537" hidden="1"/>
    <row r="33538" hidden="1"/>
    <row r="33539" hidden="1"/>
    <row r="33540" hidden="1"/>
    <row r="33541" hidden="1"/>
    <row r="33542" hidden="1"/>
    <row r="33543" hidden="1"/>
    <row r="33544" hidden="1"/>
    <row r="33545" hidden="1"/>
    <row r="33546" hidden="1"/>
    <row r="33547" hidden="1"/>
    <row r="33548" hidden="1"/>
    <row r="33549" hidden="1"/>
    <row r="33550" hidden="1"/>
    <row r="33551" hidden="1"/>
    <row r="33552" hidden="1"/>
    <row r="33553" hidden="1"/>
    <row r="33554" hidden="1"/>
    <row r="33555" hidden="1"/>
    <row r="33556" hidden="1"/>
    <row r="33557" hidden="1"/>
    <row r="33558" hidden="1"/>
    <row r="33559" hidden="1"/>
    <row r="33560" hidden="1"/>
    <row r="33561" hidden="1"/>
    <row r="33562" hidden="1"/>
    <row r="33563" hidden="1"/>
    <row r="33564" hidden="1"/>
    <row r="33565" hidden="1"/>
    <row r="33566" hidden="1"/>
    <row r="33567" hidden="1"/>
    <row r="33568" hidden="1"/>
    <row r="33569" hidden="1"/>
    <row r="33570" hidden="1"/>
    <row r="33571" hidden="1"/>
    <row r="33572" hidden="1"/>
    <row r="33573" hidden="1"/>
    <row r="33574" hidden="1"/>
    <row r="33575" hidden="1"/>
    <row r="33576" hidden="1"/>
    <row r="33577" hidden="1"/>
    <row r="33578" hidden="1"/>
    <row r="33579" hidden="1"/>
    <row r="33580" hidden="1"/>
    <row r="33581" hidden="1"/>
    <row r="33582" hidden="1"/>
    <row r="33583" hidden="1"/>
    <row r="33584" hidden="1"/>
    <row r="33585" hidden="1"/>
    <row r="33586" hidden="1"/>
    <row r="33587" hidden="1"/>
    <row r="33588" hidden="1"/>
    <row r="33589" hidden="1"/>
    <row r="33590" hidden="1"/>
    <row r="33591" hidden="1"/>
    <row r="33592" hidden="1"/>
    <row r="33593" hidden="1"/>
    <row r="33594" hidden="1"/>
    <row r="33595" hidden="1"/>
    <row r="33596" hidden="1"/>
    <row r="33597" hidden="1"/>
    <row r="33598" hidden="1"/>
    <row r="33599" hidden="1"/>
    <row r="33600" hidden="1"/>
    <row r="33601" hidden="1"/>
    <row r="33602" hidden="1"/>
    <row r="33603" hidden="1"/>
    <row r="33604" hidden="1"/>
    <row r="33605" hidden="1"/>
    <row r="33606" hidden="1"/>
    <row r="33607" hidden="1"/>
    <row r="33608" hidden="1"/>
    <row r="33609" hidden="1"/>
    <row r="33610" hidden="1"/>
    <row r="33611" hidden="1"/>
    <row r="33612" hidden="1"/>
    <row r="33613" hidden="1"/>
    <row r="33614" hidden="1"/>
    <row r="33615" hidden="1"/>
    <row r="33616" hidden="1"/>
    <row r="33617" hidden="1"/>
    <row r="33618" hidden="1"/>
    <row r="33619" hidden="1"/>
    <row r="33620" hidden="1"/>
    <row r="33621" hidden="1"/>
    <row r="33622" hidden="1"/>
    <row r="33623" hidden="1"/>
    <row r="33624" hidden="1"/>
    <row r="33625" hidden="1"/>
    <row r="33626" hidden="1"/>
    <row r="33627" hidden="1"/>
    <row r="33628" hidden="1"/>
    <row r="33629" hidden="1"/>
    <row r="33630" hidden="1"/>
    <row r="33631" hidden="1"/>
    <row r="33632" hidden="1"/>
    <row r="33633" hidden="1"/>
    <row r="33634" hidden="1"/>
    <row r="33635" hidden="1"/>
    <row r="33636" hidden="1"/>
    <row r="33637" hidden="1"/>
    <row r="33638" hidden="1"/>
    <row r="33639" hidden="1"/>
    <row r="33640" hidden="1"/>
    <row r="33641" hidden="1"/>
    <row r="33642" hidden="1"/>
    <row r="33643" hidden="1"/>
    <row r="33644" hidden="1"/>
    <row r="33645" hidden="1"/>
    <row r="33646" hidden="1"/>
    <row r="33647" hidden="1"/>
    <row r="33648" hidden="1"/>
    <row r="33649" hidden="1"/>
    <row r="33650" hidden="1"/>
    <row r="33651" hidden="1"/>
    <row r="33652" hidden="1"/>
    <row r="33653" hidden="1"/>
    <row r="33654" hidden="1"/>
    <row r="33655" hidden="1"/>
    <row r="33656" hidden="1"/>
    <row r="33657" hidden="1"/>
    <row r="33658" hidden="1"/>
    <row r="33659" hidden="1"/>
    <row r="33660" hidden="1"/>
    <row r="33661" hidden="1"/>
    <row r="33662" hidden="1"/>
    <row r="33663" hidden="1"/>
    <row r="33664" hidden="1"/>
    <row r="33665" hidden="1"/>
    <row r="33666" hidden="1"/>
    <row r="33667" hidden="1"/>
    <row r="33668" hidden="1"/>
    <row r="33669" hidden="1"/>
    <row r="33670" hidden="1"/>
    <row r="33671" hidden="1"/>
    <row r="33672" hidden="1"/>
    <row r="33673" hidden="1"/>
    <row r="33674" hidden="1"/>
    <row r="33675" hidden="1"/>
    <row r="33676" hidden="1"/>
    <row r="33677" hidden="1"/>
    <row r="33678" hidden="1"/>
    <row r="33679" hidden="1"/>
    <row r="33680" hidden="1"/>
    <row r="33681" hidden="1"/>
    <row r="33682" hidden="1"/>
    <row r="33683" hidden="1"/>
    <row r="33684" hidden="1"/>
    <row r="33685" hidden="1"/>
    <row r="33686" hidden="1"/>
    <row r="33687" hidden="1"/>
    <row r="33688" hidden="1"/>
    <row r="33689" hidden="1"/>
    <row r="33690" hidden="1"/>
    <row r="33691" hidden="1"/>
    <row r="33692" hidden="1"/>
    <row r="33693" hidden="1"/>
    <row r="33694" hidden="1"/>
    <row r="33695" hidden="1"/>
    <row r="33696" hidden="1"/>
    <row r="33697" hidden="1"/>
    <row r="33698" hidden="1"/>
    <row r="33699" hidden="1"/>
    <row r="33700" hidden="1"/>
    <row r="33701" hidden="1"/>
    <row r="33702" hidden="1"/>
    <row r="33703" hidden="1"/>
    <row r="33704" hidden="1"/>
    <row r="33705" hidden="1"/>
    <row r="33706" hidden="1"/>
    <row r="33707" hidden="1"/>
    <row r="33708" hidden="1"/>
    <row r="33709" hidden="1"/>
    <row r="33710" hidden="1"/>
    <row r="33711" hidden="1"/>
    <row r="33712" hidden="1"/>
    <row r="33713" hidden="1"/>
    <row r="33714" hidden="1"/>
    <row r="33715" hidden="1"/>
    <row r="33716" hidden="1"/>
    <row r="33717" hidden="1"/>
    <row r="33718" hidden="1"/>
    <row r="33719" hidden="1"/>
    <row r="33720" hidden="1"/>
    <row r="33721" hidden="1"/>
    <row r="33722" hidden="1"/>
    <row r="33723" hidden="1"/>
    <row r="33724" hidden="1"/>
    <row r="33725" hidden="1"/>
    <row r="33726" hidden="1"/>
    <row r="33727" hidden="1"/>
    <row r="33728" hidden="1"/>
    <row r="33729" hidden="1"/>
    <row r="33730" hidden="1"/>
    <row r="33731" hidden="1"/>
    <row r="33732" hidden="1"/>
    <row r="33733" hidden="1"/>
    <row r="33734" hidden="1"/>
    <row r="33735" hidden="1"/>
    <row r="33736" hidden="1"/>
    <row r="33737" hidden="1"/>
    <row r="33738" hidden="1"/>
    <row r="33739" hidden="1"/>
    <row r="33740" hidden="1"/>
    <row r="33741" hidden="1"/>
    <row r="33742" hidden="1"/>
    <row r="33743" hidden="1"/>
    <row r="33744" hidden="1"/>
    <row r="33745" hidden="1"/>
    <row r="33746" hidden="1"/>
    <row r="33747" hidden="1"/>
    <row r="33748" hidden="1"/>
    <row r="33749" hidden="1"/>
    <row r="33750" hidden="1"/>
    <row r="33751" hidden="1"/>
    <row r="33752" hidden="1"/>
    <row r="33753" hidden="1"/>
    <row r="33754" hidden="1"/>
    <row r="33755" hidden="1"/>
    <row r="33756" hidden="1"/>
    <row r="33757" hidden="1"/>
    <row r="33758" hidden="1"/>
    <row r="33759" hidden="1"/>
    <row r="33760" hidden="1"/>
    <row r="33761" hidden="1"/>
    <row r="33762" hidden="1"/>
    <row r="33763" hidden="1"/>
    <row r="33764" hidden="1"/>
    <row r="33765" hidden="1"/>
    <row r="33766" hidden="1"/>
    <row r="33767" hidden="1"/>
    <row r="33768" hidden="1"/>
    <row r="33769" hidden="1"/>
    <row r="33770" hidden="1"/>
    <row r="33771" hidden="1"/>
    <row r="33772" hidden="1"/>
    <row r="33773" hidden="1"/>
    <row r="33774" hidden="1"/>
    <row r="33775" hidden="1"/>
    <row r="33776" hidden="1"/>
    <row r="33777" hidden="1"/>
    <row r="33778" hidden="1"/>
    <row r="33779" hidden="1"/>
    <row r="33780" hidden="1"/>
    <row r="33781" hidden="1"/>
    <row r="33782" hidden="1"/>
    <row r="33783" hidden="1"/>
    <row r="33784" hidden="1"/>
    <row r="33785" hidden="1"/>
    <row r="33786" hidden="1"/>
    <row r="33787" hidden="1"/>
    <row r="33788" hidden="1"/>
    <row r="33789" hidden="1"/>
    <row r="33790" hidden="1"/>
    <row r="33791" hidden="1"/>
    <row r="33792" hidden="1"/>
    <row r="33793" hidden="1"/>
    <row r="33794" hidden="1"/>
    <row r="33795" hidden="1"/>
    <row r="33796" hidden="1"/>
    <row r="33797" hidden="1"/>
    <row r="33798" hidden="1"/>
    <row r="33799" hidden="1"/>
    <row r="33800" hidden="1"/>
    <row r="33801" hidden="1"/>
    <row r="33802" hidden="1"/>
    <row r="33803" hidden="1"/>
    <row r="33804" hidden="1"/>
    <row r="33805" hidden="1"/>
    <row r="33806" hidden="1"/>
    <row r="33807" hidden="1"/>
    <row r="33808" hidden="1"/>
    <row r="33809" hidden="1"/>
    <row r="33810" hidden="1"/>
    <row r="33811" hidden="1"/>
    <row r="33812" hidden="1"/>
    <row r="33813" hidden="1"/>
    <row r="33814" hidden="1"/>
    <row r="33815" hidden="1"/>
    <row r="33816" hidden="1"/>
    <row r="33817" hidden="1"/>
    <row r="33818" hidden="1"/>
    <row r="33819" hidden="1"/>
    <row r="33820" hidden="1"/>
    <row r="33821" hidden="1"/>
    <row r="33822" hidden="1"/>
    <row r="33823" hidden="1"/>
    <row r="33824" hidden="1"/>
    <row r="33825" hidden="1"/>
    <row r="33826" hidden="1"/>
    <row r="33827" hidden="1"/>
    <row r="33828" hidden="1"/>
    <row r="33829" hidden="1"/>
    <row r="33830" hidden="1"/>
    <row r="33831" hidden="1"/>
    <row r="33832" hidden="1"/>
    <row r="33833" hidden="1"/>
    <row r="33834" hidden="1"/>
    <row r="33835" hidden="1"/>
    <row r="33836" hidden="1"/>
    <row r="33837" hidden="1"/>
    <row r="33838" hidden="1"/>
    <row r="33839" hidden="1"/>
    <row r="33840" hidden="1"/>
    <row r="33841" hidden="1"/>
    <row r="33842" hidden="1"/>
    <row r="33843" hidden="1"/>
    <row r="33844" hidden="1"/>
    <row r="33845" hidden="1"/>
    <row r="33846" hidden="1"/>
    <row r="33847" hidden="1"/>
    <row r="33848" hidden="1"/>
    <row r="33849" hidden="1"/>
    <row r="33850" hidden="1"/>
    <row r="33851" hidden="1"/>
    <row r="33852" hidden="1"/>
    <row r="33853" hidden="1"/>
    <row r="33854" hidden="1"/>
    <row r="33855" hidden="1"/>
    <row r="33856" hidden="1"/>
    <row r="33857" hidden="1"/>
    <row r="33858" hidden="1"/>
    <row r="33859" hidden="1"/>
    <row r="33860" hidden="1"/>
    <row r="33861" hidden="1"/>
    <row r="33862" hidden="1"/>
    <row r="33863" hidden="1"/>
    <row r="33864" hidden="1"/>
    <row r="33865" hidden="1"/>
    <row r="33866" hidden="1"/>
    <row r="33867" hidden="1"/>
    <row r="33868" hidden="1"/>
    <row r="33869" hidden="1"/>
    <row r="33870" hidden="1"/>
    <row r="33871" hidden="1"/>
    <row r="33872" hidden="1"/>
    <row r="33873" hidden="1"/>
    <row r="33874" hidden="1"/>
    <row r="33875" hidden="1"/>
    <row r="33876" hidden="1"/>
    <row r="33877" hidden="1"/>
    <row r="33878" hidden="1"/>
    <row r="33879" hidden="1"/>
    <row r="33880" hidden="1"/>
    <row r="33881" hidden="1"/>
    <row r="33882" hidden="1"/>
    <row r="33883" hidden="1"/>
    <row r="33884" hidden="1"/>
    <row r="33885" hidden="1"/>
    <row r="33886" hidden="1"/>
    <row r="33887" hidden="1"/>
    <row r="33888" hidden="1"/>
    <row r="33889" hidden="1"/>
    <row r="33890" hidden="1"/>
    <row r="33891" hidden="1"/>
    <row r="33892" hidden="1"/>
    <row r="33893" hidden="1"/>
    <row r="33894" hidden="1"/>
    <row r="33895" hidden="1"/>
    <row r="33896" hidden="1"/>
    <row r="33897" hidden="1"/>
    <row r="33898" hidden="1"/>
    <row r="33899" hidden="1"/>
    <row r="33900" hidden="1"/>
    <row r="33901" hidden="1"/>
    <row r="33902" hidden="1"/>
    <row r="33903" hidden="1"/>
    <row r="33904" hidden="1"/>
    <row r="33905" hidden="1"/>
    <row r="33906" hidden="1"/>
    <row r="33907" hidden="1"/>
    <row r="33908" hidden="1"/>
    <row r="33909" hidden="1"/>
    <row r="33910" hidden="1"/>
    <row r="33911" hidden="1"/>
    <row r="33912" hidden="1"/>
    <row r="33913" hidden="1"/>
    <row r="33914" hidden="1"/>
    <row r="33915" hidden="1"/>
    <row r="33916" hidden="1"/>
    <row r="33917" hidden="1"/>
    <row r="33918" hidden="1"/>
    <row r="33919" hidden="1"/>
    <row r="33920" hidden="1"/>
    <row r="33921" hidden="1"/>
    <row r="33922" hidden="1"/>
    <row r="33923" hidden="1"/>
    <row r="33924" hidden="1"/>
    <row r="33925" hidden="1"/>
    <row r="33926" hidden="1"/>
    <row r="33927" hidden="1"/>
    <row r="33928" hidden="1"/>
    <row r="33929" hidden="1"/>
    <row r="33930" hidden="1"/>
    <row r="33931" hidden="1"/>
    <row r="33932" hidden="1"/>
    <row r="33933" hidden="1"/>
    <row r="33934" hidden="1"/>
    <row r="33935" hidden="1"/>
    <row r="33936" hidden="1"/>
    <row r="33937" hidden="1"/>
    <row r="33938" hidden="1"/>
    <row r="33939" hidden="1"/>
    <row r="33940" hidden="1"/>
    <row r="33941" hidden="1"/>
    <row r="33942" hidden="1"/>
    <row r="33943" hidden="1"/>
    <row r="33944" hidden="1"/>
    <row r="33945" hidden="1"/>
    <row r="33946" hidden="1"/>
    <row r="33947" hidden="1"/>
    <row r="33948" hidden="1"/>
    <row r="33949" hidden="1"/>
    <row r="33950" hidden="1"/>
    <row r="33951" hidden="1"/>
    <row r="33952" hidden="1"/>
    <row r="33953" hidden="1"/>
    <row r="33954" hidden="1"/>
    <row r="33955" hidden="1"/>
    <row r="33956" hidden="1"/>
    <row r="33957" hidden="1"/>
    <row r="33958" hidden="1"/>
    <row r="33959" hidden="1"/>
    <row r="33960" hidden="1"/>
    <row r="33961" hidden="1"/>
    <row r="33962" hidden="1"/>
    <row r="33963" hidden="1"/>
    <row r="33964" hidden="1"/>
    <row r="33965" hidden="1"/>
    <row r="33966" hidden="1"/>
    <row r="33967" hidden="1"/>
    <row r="33968" hidden="1"/>
    <row r="33969" hidden="1"/>
    <row r="33970" hidden="1"/>
    <row r="33971" hidden="1"/>
    <row r="33972" hidden="1"/>
    <row r="33973" hidden="1"/>
    <row r="33974" hidden="1"/>
    <row r="33975" hidden="1"/>
    <row r="33976" hidden="1"/>
    <row r="33977" hidden="1"/>
    <row r="33978" hidden="1"/>
    <row r="33979" hidden="1"/>
    <row r="33980" hidden="1"/>
    <row r="33981" hidden="1"/>
    <row r="33982" hidden="1"/>
    <row r="33983" hidden="1"/>
    <row r="33984" hidden="1"/>
    <row r="33985" hidden="1"/>
    <row r="33986" hidden="1"/>
    <row r="33987" hidden="1"/>
    <row r="33988" hidden="1"/>
    <row r="33989" hidden="1"/>
    <row r="33990" hidden="1"/>
    <row r="33991" hidden="1"/>
    <row r="33992" hidden="1"/>
    <row r="33993" hidden="1"/>
    <row r="33994" hidden="1"/>
    <row r="33995" hidden="1"/>
    <row r="33996" hidden="1"/>
    <row r="33997" hidden="1"/>
    <row r="33998" hidden="1"/>
    <row r="33999" hidden="1"/>
    <row r="34000" hidden="1"/>
    <row r="34001" hidden="1"/>
    <row r="34002" hidden="1"/>
    <row r="34003" hidden="1"/>
    <row r="34004" hidden="1"/>
    <row r="34005" hidden="1"/>
    <row r="34006" hidden="1"/>
    <row r="34007" hidden="1"/>
    <row r="34008" hidden="1"/>
    <row r="34009" hidden="1"/>
    <row r="34010" hidden="1"/>
    <row r="34011" hidden="1"/>
    <row r="34012" hidden="1"/>
    <row r="34013" hidden="1"/>
    <row r="34014" hidden="1"/>
    <row r="34015" hidden="1"/>
    <row r="34016" hidden="1"/>
    <row r="34017" hidden="1"/>
    <row r="34018" hidden="1"/>
    <row r="34019" hidden="1"/>
    <row r="34020" hidden="1"/>
    <row r="34021" hidden="1"/>
    <row r="34022" hidden="1"/>
    <row r="34023" hidden="1"/>
    <row r="34024" hidden="1"/>
    <row r="34025" hidden="1"/>
    <row r="34026" hidden="1"/>
    <row r="34027" hidden="1"/>
    <row r="34028" hidden="1"/>
    <row r="34029" hidden="1"/>
    <row r="34030" hidden="1"/>
    <row r="34031" hidden="1"/>
    <row r="34032" hidden="1"/>
    <row r="34033" hidden="1"/>
    <row r="34034" hidden="1"/>
    <row r="34035" hidden="1"/>
    <row r="34036" hidden="1"/>
    <row r="34037" hidden="1"/>
    <row r="34038" hidden="1"/>
    <row r="34039" hidden="1"/>
    <row r="34040" hidden="1"/>
    <row r="34041" hidden="1"/>
    <row r="34042" hidden="1"/>
    <row r="34043" hidden="1"/>
    <row r="34044" hidden="1"/>
    <row r="34045" hidden="1"/>
    <row r="34046" hidden="1"/>
    <row r="34047" hidden="1"/>
    <row r="34048" hidden="1"/>
    <row r="34049" hidden="1"/>
    <row r="34050" hidden="1"/>
    <row r="34051" hidden="1"/>
    <row r="34052" hidden="1"/>
    <row r="34053" hidden="1"/>
    <row r="34054" hidden="1"/>
    <row r="34055" hidden="1"/>
    <row r="34056" hidden="1"/>
    <row r="34057" hidden="1"/>
    <row r="34058" hidden="1"/>
    <row r="34059" hidden="1"/>
    <row r="34060" hidden="1"/>
    <row r="34061" hidden="1"/>
    <row r="34062" hidden="1"/>
    <row r="34063" hidden="1"/>
    <row r="34064" hidden="1"/>
    <row r="34065" hidden="1"/>
    <row r="34066" hidden="1"/>
    <row r="34067" hidden="1"/>
    <row r="34068" hidden="1"/>
    <row r="34069" hidden="1"/>
    <row r="34070" hidden="1"/>
    <row r="34071" hidden="1"/>
    <row r="34072" hidden="1"/>
    <row r="34073" hidden="1"/>
    <row r="34074" hidden="1"/>
    <row r="34075" hidden="1"/>
    <row r="34076" hidden="1"/>
    <row r="34077" hidden="1"/>
    <row r="34078" hidden="1"/>
    <row r="34079" hidden="1"/>
    <row r="34080" hidden="1"/>
    <row r="34081" hidden="1"/>
    <row r="34082" hidden="1"/>
    <row r="34083" hidden="1"/>
    <row r="34084" hidden="1"/>
    <row r="34085" hidden="1"/>
    <row r="34086" hidden="1"/>
    <row r="34087" hidden="1"/>
    <row r="34088" hidden="1"/>
    <row r="34089" hidden="1"/>
    <row r="34090" hidden="1"/>
    <row r="34091" hidden="1"/>
    <row r="34092" hidden="1"/>
    <row r="34093" hidden="1"/>
    <row r="34094" hidden="1"/>
    <row r="34095" hidden="1"/>
    <row r="34096" hidden="1"/>
    <row r="34097" hidden="1"/>
    <row r="34098" hidden="1"/>
    <row r="34099" hidden="1"/>
    <row r="34100" hidden="1"/>
    <row r="34101" hidden="1"/>
    <row r="34102" hidden="1"/>
    <row r="34103" hidden="1"/>
    <row r="34104" hidden="1"/>
    <row r="34105" hidden="1"/>
    <row r="34106" hidden="1"/>
    <row r="34107" hidden="1"/>
    <row r="34108" hidden="1"/>
    <row r="34109" hidden="1"/>
    <row r="34110" hidden="1"/>
    <row r="34111" hidden="1"/>
    <row r="34112" hidden="1"/>
    <row r="34113" hidden="1"/>
    <row r="34114" hidden="1"/>
    <row r="34115" hidden="1"/>
    <row r="34116" hidden="1"/>
    <row r="34117" hidden="1"/>
    <row r="34118" hidden="1"/>
    <row r="34119" hidden="1"/>
    <row r="34120" hidden="1"/>
    <row r="34121" hidden="1"/>
    <row r="34122" hidden="1"/>
    <row r="34123" hidden="1"/>
    <row r="34124" hidden="1"/>
    <row r="34125" hidden="1"/>
    <row r="34126" hidden="1"/>
    <row r="34127" hidden="1"/>
    <row r="34128" hidden="1"/>
    <row r="34129" hidden="1"/>
    <row r="34130" hidden="1"/>
    <row r="34131" hidden="1"/>
    <row r="34132" hidden="1"/>
    <row r="34133" hidden="1"/>
    <row r="34134" hidden="1"/>
    <row r="34135" hidden="1"/>
    <row r="34136" hidden="1"/>
    <row r="34137" hidden="1"/>
    <row r="34138" hidden="1"/>
    <row r="34139" hidden="1"/>
    <row r="34140" hidden="1"/>
    <row r="34141" hidden="1"/>
    <row r="34142" hidden="1"/>
    <row r="34143" hidden="1"/>
    <row r="34144" hidden="1"/>
    <row r="34145" hidden="1"/>
    <row r="34146" hidden="1"/>
    <row r="34147" hidden="1"/>
    <row r="34148" hidden="1"/>
    <row r="34149" hidden="1"/>
    <row r="34150" hidden="1"/>
    <row r="34151" hidden="1"/>
    <row r="34152" hidden="1"/>
    <row r="34153" hidden="1"/>
    <row r="34154" hidden="1"/>
    <row r="34155" hidden="1"/>
    <row r="34156" hidden="1"/>
    <row r="34157" hidden="1"/>
    <row r="34158" hidden="1"/>
    <row r="34159" hidden="1"/>
    <row r="34160" hidden="1"/>
    <row r="34161" hidden="1"/>
    <row r="34162" hidden="1"/>
    <row r="34163" hidden="1"/>
    <row r="34164" hidden="1"/>
    <row r="34165" hidden="1"/>
    <row r="34166" hidden="1"/>
    <row r="34167" hidden="1"/>
    <row r="34168" hidden="1"/>
    <row r="34169" hidden="1"/>
    <row r="34170" hidden="1"/>
    <row r="34171" hidden="1"/>
    <row r="34172" hidden="1"/>
    <row r="34173" hidden="1"/>
    <row r="34174" hidden="1"/>
    <row r="34175" hidden="1"/>
    <row r="34176" hidden="1"/>
    <row r="34177" hidden="1"/>
    <row r="34178" hidden="1"/>
    <row r="34179" hidden="1"/>
    <row r="34180" hidden="1"/>
    <row r="34181" hidden="1"/>
    <row r="34182" hidden="1"/>
    <row r="34183" hidden="1"/>
    <row r="34184" hidden="1"/>
    <row r="34185" hidden="1"/>
    <row r="34186" hidden="1"/>
    <row r="34187" hidden="1"/>
    <row r="34188" hidden="1"/>
    <row r="34189" hidden="1"/>
    <row r="34190" hidden="1"/>
    <row r="34191" hidden="1"/>
    <row r="34192" hidden="1"/>
    <row r="34193" hidden="1"/>
    <row r="34194" hidden="1"/>
    <row r="34195" hidden="1"/>
    <row r="34196" hidden="1"/>
    <row r="34197" hidden="1"/>
    <row r="34198" hidden="1"/>
    <row r="34199" hidden="1"/>
    <row r="34200" hidden="1"/>
    <row r="34201" hidden="1"/>
    <row r="34202" hidden="1"/>
    <row r="34203" hidden="1"/>
    <row r="34204" hidden="1"/>
    <row r="34205" hidden="1"/>
    <row r="34206" hidden="1"/>
    <row r="34207" hidden="1"/>
    <row r="34208" hidden="1"/>
    <row r="34209" hidden="1"/>
    <row r="34210" hidden="1"/>
    <row r="34211" hidden="1"/>
    <row r="34212" hidden="1"/>
    <row r="34213" hidden="1"/>
    <row r="34214" hidden="1"/>
    <row r="34215" hidden="1"/>
    <row r="34216" hidden="1"/>
    <row r="34217" hidden="1"/>
    <row r="34218" hidden="1"/>
    <row r="34219" hidden="1"/>
    <row r="34220" hidden="1"/>
    <row r="34221" hidden="1"/>
    <row r="34222" hidden="1"/>
    <row r="34223" hidden="1"/>
    <row r="34224" hidden="1"/>
    <row r="34225" hidden="1"/>
    <row r="34226" hidden="1"/>
    <row r="34227" hidden="1"/>
    <row r="34228" hidden="1"/>
    <row r="34229" hidden="1"/>
    <row r="34230" hidden="1"/>
    <row r="34231" hidden="1"/>
    <row r="34232" hidden="1"/>
    <row r="34233" hidden="1"/>
    <row r="34234" hidden="1"/>
    <row r="34235" hidden="1"/>
    <row r="34236" hidden="1"/>
    <row r="34237" hidden="1"/>
    <row r="34238" hidden="1"/>
    <row r="34239" hidden="1"/>
    <row r="34240" hidden="1"/>
    <row r="34241" hidden="1"/>
    <row r="34242" hidden="1"/>
    <row r="34243" hidden="1"/>
    <row r="34244" hidden="1"/>
    <row r="34245" hidden="1"/>
    <row r="34246" hidden="1"/>
    <row r="34247" hidden="1"/>
    <row r="34248" hidden="1"/>
    <row r="34249" hidden="1"/>
    <row r="34250" hidden="1"/>
    <row r="34251" hidden="1"/>
    <row r="34252" hidden="1"/>
    <row r="34253" hidden="1"/>
    <row r="34254" hidden="1"/>
    <row r="34255" hidden="1"/>
    <row r="34256" hidden="1"/>
    <row r="34257" hidden="1"/>
    <row r="34258" hidden="1"/>
    <row r="34259" hidden="1"/>
    <row r="34260" hidden="1"/>
    <row r="34261" hidden="1"/>
    <row r="34262" hidden="1"/>
    <row r="34263" hidden="1"/>
    <row r="34264" hidden="1"/>
    <row r="34265" hidden="1"/>
    <row r="34266" hidden="1"/>
    <row r="34267" hidden="1"/>
    <row r="34268" hidden="1"/>
    <row r="34269" hidden="1"/>
    <row r="34270" hidden="1"/>
    <row r="34271" hidden="1"/>
    <row r="34272" hidden="1"/>
    <row r="34273" hidden="1"/>
    <row r="34274" hidden="1"/>
    <row r="34275" hidden="1"/>
    <row r="34276" hidden="1"/>
    <row r="34277" hidden="1"/>
    <row r="34278" hidden="1"/>
    <row r="34279" hidden="1"/>
    <row r="34280" hidden="1"/>
    <row r="34281" hidden="1"/>
    <row r="34282" hidden="1"/>
    <row r="34283" hidden="1"/>
    <row r="34284" hidden="1"/>
    <row r="34285" hidden="1"/>
    <row r="34286" hidden="1"/>
    <row r="34287" hidden="1"/>
    <row r="34288" hidden="1"/>
    <row r="34289" hidden="1"/>
    <row r="34290" hidden="1"/>
    <row r="34291" hidden="1"/>
    <row r="34292" hidden="1"/>
    <row r="34293" hidden="1"/>
    <row r="34294" hidden="1"/>
    <row r="34295" hidden="1"/>
    <row r="34296" hidden="1"/>
    <row r="34297" hidden="1"/>
    <row r="34298" hidden="1"/>
    <row r="34299" hidden="1"/>
    <row r="34300" hidden="1"/>
    <row r="34301" hidden="1"/>
    <row r="34302" hidden="1"/>
    <row r="34303" hidden="1"/>
    <row r="34304" hidden="1"/>
    <row r="34305" hidden="1"/>
    <row r="34306" hidden="1"/>
    <row r="34307" hidden="1"/>
    <row r="34308" hidden="1"/>
    <row r="34309" hidden="1"/>
    <row r="34310" hidden="1"/>
    <row r="34311" hidden="1"/>
    <row r="34312" hidden="1"/>
    <row r="34313" hidden="1"/>
    <row r="34314" hidden="1"/>
    <row r="34315" hidden="1"/>
    <row r="34316" hidden="1"/>
    <row r="34317" hidden="1"/>
    <row r="34318" hidden="1"/>
    <row r="34319" hidden="1"/>
    <row r="34320" hidden="1"/>
    <row r="34321" hidden="1"/>
    <row r="34322" hidden="1"/>
    <row r="34323" hidden="1"/>
    <row r="34324" hidden="1"/>
    <row r="34325" hidden="1"/>
    <row r="34326" hidden="1"/>
    <row r="34327" hidden="1"/>
    <row r="34328" hidden="1"/>
    <row r="34329" hidden="1"/>
    <row r="34330" hidden="1"/>
    <row r="34331" hidden="1"/>
    <row r="34332" hidden="1"/>
    <row r="34333" hidden="1"/>
    <row r="34334" hidden="1"/>
    <row r="34335" hidden="1"/>
    <row r="34336" hidden="1"/>
    <row r="34337" hidden="1"/>
    <row r="34338" hidden="1"/>
    <row r="34339" hidden="1"/>
    <row r="34340" hidden="1"/>
    <row r="34341" hidden="1"/>
    <row r="34342" hidden="1"/>
    <row r="34343" hidden="1"/>
    <row r="34344" hidden="1"/>
    <row r="34345" hidden="1"/>
    <row r="34346" hidden="1"/>
    <row r="34347" hidden="1"/>
    <row r="34348" hidden="1"/>
    <row r="34349" hidden="1"/>
    <row r="34350" hidden="1"/>
    <row r="34351" hidden="1"/>
    <row r="34352" hidden="1"/>
    <row r="34353" hidden="1"/>
    <row r="34354" hidden="1"/>
    <row r="34355" hidden="1"/>
    <row r="34356" hidden="1"/>
    <row r="34357" hidden="1"/>
    <row r="34358" hidden="1"/>
    <row r="34359" hidden="1"/>
    <row r="34360" hidden="1"/>
    <row r="34361" hidden="1"/>
    <row r="34362" hidden="1"/>
    <row r="34363" hidden="1"/>
    <row r="34364" hidden="1"/>
    <row r="34365" hidden="1"/>
    <row r="34366" hidden="1"/>
    <row r="34367" hidden="1"/>
    <row r="34368" hidden="1"/>
    <row r="34369" hidden="1"/>
    <row r="34370" hidden="1"/>
    <row r="34371" hidden="1"/>
    <row r="34372" hidden="1"/>
    <row r="34373" hidden="1"/>
    <row r="34374" hidden="1"/>
    <row r="34375" hidden="1"/>
    <row r="34376" hidden="1"/>
    <row r="34377" hidden="1"/>
    <row r="34378" hidden="1"/>
    <row r="34379" hidden="1"/>
    <row r="34380" hidden="1"/>
    <row r="34381" hidden="1"/>
    <row r="34382" hidden="1"/>
    <row r="34383" hidden="1"/>
    <row r="34384" hidden="1"/>
    <row r="34385" hidden="1"/>
    <row r="34386" hidden="1"/>
    <row r="34387" hidden="1"/>
    <row r="34388" hidden="1"/>
    <row r="34389" hidden="1"/>
    <row r="34390" hidden="1"/>
    <row r="34391" hidden="1"/>
    <row r="34392" hidden="1"/>
    <row r="34393" hidden="1"/>
    <row r="34394" hidden="1"/>
    <row r="34395" hidden="1"/>
    <row r="34396" hidden="1"/>
    <row r="34397" hidden="1"/>
    <row r="34398" hidden="1"/>
    <row r="34399" hidden="1"/>
    <row r="34400" hidden="1"/>
    <row r="34401" hidden="1"/>
    <row r="34402" hidden="1"/>
    <row r="34403" hidden="1"/>
    <row r="34404" hidden="1"/>
    <row r="34405" hidden="1"/>
    <row r="34406" hidden="1"/>
    <row r="34407" hidden="1"/>
    <row r="34408" hidden="1"/>
    <row r="34409" hidden="1"/>
    <row r="34410" hidden="1"/>
    <row r="34411" hidden="1"/>
    <row r="34412" hidden="1"/>
    <row r="34413" hidden="1"/>
    <row r="34414" hidden="1"/>
    <row r="34415" hidden="1"/>
    <row r="34416" hidden="1"/>
    <row r="34417" hidden="1"/>
    <row r="34418" hidden="1"/>
    <row r="34419" hidden="1"/>
    <row r="34420" hidden="1"/>
    <row r="34421" hidden="1"/>
    <row r="34422" hidden="1"/>
    <row r="34423" hidden="1"/>
    <row r="34424" hidden="1"/>
    <row r="34425" hidden="1"/>
    <row r="34426" hidden="1"/>
    <row r="34427" hidden="1"/>
    <row r="34428" hidden="1"/>
    <row r="34429" hidden="1"/>
    <row r="34430" hidden="1"/>
    <row r="34431" hidden="1"/>
    <row r="34432" hidden="1"/>
    <row r="34433" hidden="1"/>
    <row r="34434" hidden="1"/>
    <row r="34435" hidden="1"/>
    <row r="34436" hidden="1"/>
    <row r="34437" hidden="1"/>
    <row r="34438" hidden="1"/>
    <row r="34439" hidden="1"/>
    <row r="34440" hidden="1"/>
    <row r="34441" hidden="1"/>
    <row r="34442" hidden="1"/>
    <row r="34443" hidden="1"/>
    <row r="34444" hidden="1"/>
    <row r="34445" hidden="1"/>
    <row r="34446" hidden="1"/>
    <row r="34447" hidden="1"/>
    <row r="34448" hidden="1"/>
    <row r="34449" hidden="1"/>
    <row r="34450" hidden="1"/>
    <row r="34451" hidden="1"/>
    <row r="34452" hidden="1"/>
    <row r="34453" hidden="1"/>
    <row r="34454" hidden="1"/>
    <row r="34455" hidden="1"/>
    <row r="34456" hidden="1"/>
    <row r="34457" hidden="1"/>
    <row r="34458" hidden="1"/>
    <row r="34459" hidden="1"/>
    <row r="34460" hidden="1"/>
    <row r="34461" hidden="1"/>
    <row r="34462" hidden="1"/>
    <row r="34463" hidden="1"/>
    <row r="34464" hidden="1"/>
    <row r="34465" hidden="1"/>
    <row r="34466" hidden="1"/>
    <row r="34467" hidden="1"/>
    <row r="34468" hidden="1"/>
    <row r="34469" hidden="1"/>
    <row r="34470" hidden="1"/>
    <row r="34471" hidden="1"/>
    <row r="34472" hidden="1"/>
    <row r="34473" hidden="1"/>
    <row r="34474" hidden="1"/>
    <row r="34475" hidden="1"/>
    <row r="34476" hidden="1"/>
    <row r="34477" hidden="1"/>
    <row r="34478" hidden="1"/>
    <row r="34479" hidden="1"/>
    <row r="34480" hidden="1"/>
    <row r="34481" hidden="1"/>
    <row r="34482" hidden="1"/>
    <row r="34483" hidden="1"/>
    <row r="34484" hidden="1"/>
    <row r="34485" hidden="1"/>
    <row r="34486" hidden="1"/>
    <row r="34487" hidden="1"/>
    <row r="34488" hidden="1"/>
    <row r="34489" hidden="1"/>
    <row r="34490" hidden="1"/>
    <row r="34491" hidden="1"/>
    <row r="34492" hidden="1"/>
    <row r="34493" hidden="1"/>
    <row r="34494" hidden="1"/>
    <row r="34495" hidden="1"/>
    <row r="34496" hidden="1"/>
    <row r="34497" hidden="1"/>
    <row r="34498" hidden="1"/>
    <row r="34499" hidden="1"/>
    <row r="34500" hidden="1"/>
    <row r="34501" hidden="1"/>
    <row r="34502" hidden="1"/>
    <row r="34503" hidden="1"/>
    <row r="34504" hidden="1"/>
    <row r="34505" hidden="1"/>
    <row r="34506" hidden="1"/>
    <row r="34507" hidden="1"/>
    <row r="34508" hidden="1"/>
    <row r="34509" hidden="1"/>
    <row r="34510" hidden="1"/>
    <row r="34511" hidden="1"/>
    <row r="34512" hidden="1"/>
    <row r="34513" hidden="1"/>
    <row r="34514" hidden="1"/>
    <row r="34515" hidden="1"/>
    <row r="34516" hidden="1"/>
    <row r="34517" hidden="1"/>
    <row r="34518" hidden="1"/>
    <row r="34519" hidden="1"/>
    <row r="34520" hidden="1"/>
    <row r="34521" hidden="1"/>
    <row r="34522" hidden="1"/>
    <row r="34523" hidden="1"/>
    <row r="34524" hidden="1"/>
    <row r="34525" hidden="1"/>
    <row r="34526" hidden="1"/>
    <row r="34527" hidden="1"/>
    <row r="34528" hidden="1"/>
    <row r="34529" hidden="1"/>
    <row r="34530" hidden="1"/>
    <row r="34531" hidden="1"/>
    <row r="34532" hidden="1"/>
    <row r="34533" hidden="1"/>
    <row r="34534" hidden="1"/>
    <row r="34535" hidden="1"/>
    <row r="34536" hidden="1"/>
    <row r="34537" hidden="1"/>
    <row r="34538" hidden="1"/>
    <row r="34539" hidden="1"/>
    <row r="34540" hidden="1"/>
    <row r="34541" hidden="1"/>
    <row r="34542" hidden="1"/>
    <row r="34543" hidden="1"/>
    <row r="34544" hidden="1"/>
    <row r="34545" hidden="1"/>
    <row r="34546" hidden="1"/>
    <row r="34547" hidden="1"/>
    <row r="34548" hidden="1"/>
    <row r="34549" hidden="1"/>
    <row r="34550" hidden="1"/>
    <row r="34551" hidden="1"/>
    <row r="34552" hidden="1"/>
    <row r="34553" hidden="1"/>
    <row r="34554" hidden="1"/>
    <row r="34555" hidden="1"/>
    <row r="34556" hidden="1"/>
    <row r="34557" hidden="1"/>
    <row r="34558" hidden="1"/>
    <row r="34559" hidden="1"/>
    <row r="34560" hidden="1"/>
    <row r="34561" hidden="1"/>
    <row r="34562" hidden="1"/>
    <row r="34563" hidden="1"/>
    <row r="34564" hidden="1"/>
    <row r="34565" hidden="1"/>
    <row r="34566" hidden="1"/>
    <row r="34567" hidden="1"/>
    <row r="34568" hidden="1"/>
    <row r="34569" hidden="1"/>
    <row r="34570" hidden="1"/>
    <row r="34571" hidden="1"/>
    <row r="34572" hidden="1"/>
    <row r="34573" hidden="1"/>
    <row r="34574" hidden="1"/>
    <row r="34575" hidden="1"/>
    <row r="34576" hidden="1"/>
    <row r="34577" hidden="1"/>
    <row r="34578" hidden="1"/>
    <row r="34579" hidden="1"/>
    <row r="34580" hidden="1"/>
    <row r="34581" hidden="1"/>
    <row r="34582" hidden="1"/>
    <row r="34583" hidden="1"/>
    <row r="34584" hidden="1"/>
    <row r="34585" hidden="1"/>
    <row r="34586" hidden="1"/>
    <row r="34587" hidden="1"/>
    <row r="34588" hidden="1"/>
    <row r="34589" hidden="1"/>
    <row r="34590" hidden="1"/>
    <row r="34591" hidden="1"/>
    <row r="34592" hidden="1"/>
    <row r="34593" hidden="1"/>
    <row r="34594" hidden="1"/>
    <row r="34595" hidden="1"/>
    <row r="34596" hidden="1"/>
    <row r="34597" hidden="1"/>
    <row r="34598" hidden="1"/>
    <row r="34599" hidden="1"/>
    <row r="34600" hidden="1"/>
    <row r="34601" hidden="1"/>
    <row r="34602" hidden="1"/>
    <row r="34603" hidden="1"/>
    <row r="34604" hidden="1"/>
    <row r="34605" hidden="1"/>
    <row r="34606" hidden="1"/>
    <row r="34607" hidden="1"/>
    <row r="34608" hidden="1"/>
    <row r="34609" hidden="1"/>
    <row r="34610" hidden="1"/>
    <row r="34611" hidden="1"/>
    <row r="34612" hidden="1"/>
    <row r="34613" hidden="1"/>
    <row r="34614" hidden="1"/>
    <row r="34615" hidden="1"/>
    <row r="34616" hidden="1"/>
    <row r="34617" hidden="1"/>
    <row r="34618" hidden="1"/>
    <row r="34619" hidden="1"/>
    <row r="34620" hidden="1"/>
    <row r="34621" hidden="1"/>
    <row r="34622" hidden="1"/>
    <row r="34623" hidden="1"/>
    <row r="34624" hidden="1"/>
    <row r="34625" hidden="1"/>
    <row r="34626" hidden="1"/>
    <row r="34627" hidden="1"/>
    <row r="34628" hidden="1"/>
    <row r="34629" hidden="1"/>
    <row r="34630" hidden="1"/>
    <row r="34631" hidden="1"/>
    <row r="34632" hidden="1"/>
    <row r="34633" hidden="1"/>
    <row r="34634" hidden="1"/>
    <row r="34635" hidden="1"/>
    <row r="34636" hidden="1"/>
    <row r="34637" hidden="1"/>
    <row r="34638" hidden="1"/>
    <row r="34639" hidden="1"/>
    <row r="34640" hidden="1"/>
    <row r="34641" hidden="1"/>
    <row r="34642" hidden="1"/>
    <row r="34643" hidden="1"/>
    <row r="34644" hidden="1"/>
    <row r="34645" hidden="1"/>
    <row r="34646" hidden="1"/>
    <row r="34647" hidden="1"/>
    <row r="34648" hidden="1"/>
    <row r="34649" hidden="1"/>
    <row r="34650" hidden="1"/>
    <row r="34651" hidden="1"/>
    <row r="34652" hidden="1"/>
    <row r="34653" hidden="1"/>
    <row r="34654" hidden="1"/>
    <row r="34655" hidden="1"/>
    <row r="34656" hidden="1"/>
    <row r="34657" hidden="1"/>
    <row r="34658" hidden="1"/>
    <row r="34659" hidden="1"/>
    <row r="34660" hidden="1"/>
    <row r="34661" hidden="1"/>
    <row r="34662" hidden="1"/>
    <row r="34663" hidden="1"/>
    <row r="34664" hidden="1"/>
    <row r="34665" hidden="1"/>
    <row r="34666" hidden="1"/>
    <row r="34667" hidden="1"/>
    <row r="34668" hidden="1"/>
    <row r="34669" hidden="1"/>
    <row r="34670" hidden="1"/>
    <row r="34671" hidden="1"/>
    <row r="34672" hidden="1"/>
    <row r="34673" hidden="1"/>
    <row r="34674" hidden="1"/>
    <row r="34675" hidden="1"/>
    <row r="34676" hidden="1"/>
    <row r="34677" hidden="1"/>
    <row r="34678" hidden="1"/>
    <row r="34679" hidden="1"/>
    <row r="34680" hidden="1"/>
    <row r="34681" hidden="1"/>
    <row r="34682" hidden="1"/>
    <row r="34683" hidden="1"/>
    <row r="34684" hidden="1"/>
    <row r="34685" hidden="1"/>
    <row r="34686" hidden="1"/>
    <row r="34687" hidden="1"/>
    <row r="34688" hidden="1"/>
    <row r="34689" hidden="1"/>
    <row r="34690" hidden="1"/>
    <row r="34691" hidden="1"/>
    <row r="34692" hidden="1"/>
    <row r="34693" hidden="1"/>
    <row r="34694" hidden="1"/>
    <row r="34695" hidden="1"/>
    <row r="34696" hidden="1"/>
    <row r="34697" hidden="1"/>
    <row r="34698" hidden="1"/>
    <row r="34699" hidden="1"/>
    <row r="34700" hidden="1"/>
    <row r="34701" hidden="1"/>
    <row r="34702" hidden="1"/>
    <row r="34703" hidden="1"/>
    <row r="34704" hidden="1"/>
    <row r="34705" hidden="1"/>
    <row r="34706" hidden="1"/>
    <row r="34707" hidden="1"/>
    <row r="34708" hidden="1"/>
    <row r="34709" hidden="1"/>
    <row r="34710" hidden="1"/>
    <row r="34711" hidden="1"/>
    <row r="34712" hidden="1"/>
    <row r="34713" hidden="1"/>
    <row r="34714" hidden="1"/>
    <row r="34715" hidden="1"/>
    <row r="34716" hidden="1"/>
    <row r="34717" hidden="1"/>
    <row r="34718" hidden="1"/>
    <row r="34719" hidden="1"/>
    <row r="34720" hidden="1"/>
    <row r="34721" hidden="1"/>
    <row r="34722" hidden="1"/>
    <row r="34723" hidden="1"/>
    <row r="34724" hidden="1"/>
    <row r="34725" hidden="1"/>
    <row r="34726" hidden="1"/>
    <row r="34727" hidden="1"/>
    <row r="34728" hidden="1"/>
    <row r="34729" hidden="1"/>
    <row r="34730" hidden="1"/>
    <row r="34731" hidden="1"/>
    <row r="34732" hidden="1"/>
    <row r="34733" hidden="1"/>
    <row r="34734" hidden="1"/>
    <row r="34735" hidden="1"/>
    <row r="34736" hidden="1"/>
    <row r="34737" hidden="1"/>
    <row r="34738" hidden="1"/>
    <row r="34739" hidden="1"/>
    <row r="34740" hidden="1"/>
    <row r="34741" hidden="1"/>
    <row r="34742" hidden="1"/>
    <row r="34743" hidden="1"/>
    <row r="34744" hidden="1"/>
    <row r="34745" hidden="1"/>
    <row r="34746" hidden="1"/>
    <row r="34747" hidden="1"/>
    <row r="34748" hidden="1"/>
    <row r="34749" hidden="1"/>
    <row r="34750" hidden="1"/>
    <row r="34751" hidden="1"/>
    <row r="34752" hidden="1"/>
    <row r="34753" hidden="1"/>
    <row r="34754" hidden="1"/>
    <row r="34755" hidden="1"/>
    <row r="34756" hidden="1"/>
    <row r="34757" hidden="1"/>
    <row r="34758" hidden="1"/>
    <row r="34759" hidden="1"/>
    <row r="34760" hidden="1"/>
    <row r="34761" hidden="1"/>
    <row r="34762" hidden="1"/>
    <row r="34763" hidden="1"/>
    <row r="34764" hidden="1"/>
    <row r="34765" hidden="1"/>
    <row r="34766" hidden="1"/>
    <row r="34767" hidden="1"/>
    <row r="34768" hidden="1"/>
    <row r="34769" hidden="1"/>
    <row r="34770" hidden="1"/>
    <row r="34771" hidden="1"/>
    <row r="34772" hidden="1"/>
    <row r="34773" hidden="1"/>
    <row r="34774" hidden="1"/>
    <row r="34775" hidden="1"/>
    <row r="34776" hidden="1"/>
    <row r="34777" hidden="1"/>
    <row r="34778" hidden="1"/>
    <row r="34779" hidden="1"/>
    <row r="34780" hidden="1"/>
    <row r="34781" hidden="1"/>
    <row r="34782" hidden="1"/>
    <row r="34783" hidden="1"/>
    <row r="34784" hidden="1"/>
    <row r="34785" hidden="1"/>
    <row r="34786" hidden="1"/>
    <row r="34787" hidden="1"/>
    <row r="34788" hidden="1"/>
    <row r="34789" hidden="1"/>
    <row r="34790" hidden="1"/>
    <row r="34791" hidden="1"/>
    <row r="34792" hidden="1"/>
    <row r="34793" hidden="1"/>
    <row r="34794" hidden="1"/>
    <row r="34795" hidden="1"/>
    <row r="34796" hidden="1"/>
    <row r="34797" hidden="1"/>
    <row r="34798" hidden="1"/>
    <row r="34799" hidden="1"/>
    <row r="34800" hidden="1"/>
    <row r="34801" hidden="1"/>
    <row r="34802" hidden="1"/>
    <row r="34803" hidden="1"/>
    <row r="34804" hidden="1"/>
    <row r="34805" hidden="1"/>
    <row r="34806" hidden="1"/>
    <row r="34807" hidden="1"/>
    <row r="34808" hidden="1"/>
    <row r="34809" hidden="1"/>
    <row r="34810" hidden="1"/>
    <row r="34811" hidden="1"/>
    <row r="34812" hidden="1"/>
    <row r="34813" hidden="1"/>
    <row r="34814" hidden="1"/>
    <row r="34815" hidden="1"/>
    <row r="34816" hidden="1"/>
    <row r="34817" hidden="1"/>
    <row r="34818" hidden="1"/>
    <row r="34819" hidden="1"/>
    <row r="34820" hidden="1"/>
    <row r="34821" hidden="1"/>
    <row r="34822" hidden="1"/>
    <row r="34823" hidden="1"/>
    <row r="34824" hidden="1"/>
    <row r="34825" hidden="1"/>
    <row r="34826" hidden="1"/>
    <row r="34827" hidden="1"/>
    <row r="34828" hidden="1"/>
    <row r="34829" hidden="1"/>
    <row r="34830" hidden="1"/>
    <row r="34831" hidden="1"/>
    <row r="34832" hidden="1"/>
    <row r="34833" hidden="1"/>
    <row r="34834" hidden="1"/>
    <row r="34835" hidden="1"/>
    <row r="34836" hidden="1"/>
    <row r="34837" hidden="1"/>
    <row r="34838" hidden="1"/>
    <row r="34839" hidden="1"/>
    <row r="34840" hidden="1"/>
    <row r="34841" hidden="1"/>
    <row r="34842" hidden="1"/>
    <row r="34843" hidden="1"/>
    <row r="34844" hidden="1"/>
    <row r="34845" hidden="1"/>
    <row r="34846" hidden="1"/>
    <row r="34847" hidden="1"/>
    <row r="34848" hidden="1"/>
    <row r="34849" hidden="1"/>
    <row r="34850" hidden="1"/>
    <row r="34851" hidden="1"/>
    <row r="34852" hidden="1"/>
    <row r="34853" hidden="1"/>
    <row r="34854" hidden="1"/>
    <row r="34855" hidden="1"/>
    <row r="34856" hidden="1"/>
    <row r="34857" hidden="1"/>
    <row r="34858" hidden="1"/>
    <row r="34859" hidden="1"/>
    <row r="34860" hidden="1"/>
    <row r="34861" hidden="1"/>
    <row r="34862" hidden="1"/>
    <row r="34863" hidden="1"/>
    <row r="34864" hidden="1"/>
    <row r="34865" hidden="1"/>
    <row r="34866" hidden="1"/>
    <row r="34867" hidden="1"/>
    <row r="34868" hidden="1"/>
    <row r="34869" hidden="1"/>
    <row r="34870" hidden="1"/>
    <row r="34871" hidden="1"/>
    <row r="34872" hidden="1"/>
    <row r="34873" hidden="1"/>
    <row r="34874" hidden="1"/>
    <row r="34875" hidden="1"/>
    <row r="34876" hidden="1"/>
    <row r="34877" hidden="1"/>
    <row r="34878" hidden="1"/>
    <row r="34879" hidden="1"/>
    <row r="34880" hidden="1"/>
    <row r="34881" hidden="1"/>
    <row r="34882" hidden="1"/>
    <row r="34883" hidden="1"/>
    <row r="34884" hidden="1"/>
    <row r="34885" hidden="1"/>
    <row r="34886" hidden="1"/>
    <row r="34887" hidden="1"/>
    <row r="34888" hidden="1"/>
    <row r="34889" hidden="1"/>
    <row r="34890" hidden="1"/>
    <row r="34891" hidden="1"/>
    <row r="34892" hidden="1"/>
    <row r="34893" hidden="1"/>
    <row r="34894" hidden="1"/>
    <row r="34895" hidden="1"/>
    <row r="34896" hidden="1"/>
    <row r="34897" hidden="1"/>
    <row r="34898" hidden="1"/>
    <row r="34899" hidden="1"/>
    <row r="34900" hidden="1"/>
    <row r="34901" hidden="1"/>
    <row r="34902" hidden="1"/>
    <row r="34903" hidden="1"/>
    <row r="34904" hidden="1"/>
    <row r="34905" hidden="1"/>
    <row r="34906" hidden="1"/>
    <row r="34907" hidden="1"/>
    <row r="34908" hidden="1"/>
    <row r="34909" hidden="1"/>
    <row r="34910" hidden="1"/>
    <row r="34911" hidden="1"/>
    <row r="34912" hidden="1"/>
    <row r="34913" hidden="1"/>
    <row r="34914" hidden="1"/>
    <row r="34915" hidden="1"/>
    <row r="34916" hidden="1"/>
    <row r="34917" hidden="1"/>
    <row r="34918" hidden="1"/>
    <row r="34919" hidden="1"/>
    <row r="34920" hidden="1"/>
    <row r="34921" hidden="1"/>
    <row r="34922" hidden="1"/>
    <row r="34923" hidden="1"/>
    <row r="34924" hidden="1"/>
    <row r="34925" hidden="1"/>
    <row r="34926" hidden="1"/>
    <row r="34927" hidden="1"/>
    <row r="34928" hidden="1"/>
    <row r="34929" hidden="1"/>
    <row r="34930" hidden="1"/>
    <row r="34931" hidden="1"/>
    <row r="34932" hidden="1"/>
    <row r="34933" hidden="1"/>
    <row r="34934" hidden="1"/>
    <row r="34935" hidden="1"/>
    <row r="34936" hidden="1"/>
    <row r="34937" hidden="1"/>
    <row r="34938" hidden="1"/>
    <row r="34939" hidden="1"/>
    <row r="34940" hidden="1"/>
    <row r="34941" hidden="1"/>
    <row r="34942" hidden="1"/>
    <row r="34943" hidden="1"/>
    <row r="34944" hidden="1"/>
    <row r="34945" hidden="1"/>
    <row r="34946" hidden="1"/>
    <row r="34947" hidden="1"/>
    <row r="34948" hidden="1"/>
    <row r="34949" hidden="1"/>
    <row r="34950" hidden="1"/>
    <row r="34951" hidden="1"/>
    <row r="34952" hidden="1"/>
    <row r="34953" hidden="1"/>
    <row r="34954" hidden="1"/>
    <row r="34955" hidden="1"/>
    <row r="34956" hidden="1"/>
    <row r="34957" hidden="1"/>
    <row r="34958" hidden="1"/>
    <row r="34959" hidden="1"/>
    <row r="34960" hidden="1"/>
    <row r="34961" hidden="1"/>
    <row r="34962" hidden="1"/>
    <row r="34963" hidden="1"/>
    <row r="34964" hidden="1"/>
    <row r="34965" hidden="1"/>
    <row r="34966" hidden="1"/>
    <row r="34967" hidden="1"/>
    <row r="34968" hidden="1"/>
    <row r="34969" hidden="1"/>
    <row r="34970" hidden="1"/>
    <row r="34971" hidden="1"/>
    <row r="34972" hidden="1"/>
    <row r="34973" hidden="1"/>
    <row r="34974" hidden="1"/>
    <row r="34975" hidden="1"/>
    <row r="34976" hidden="1"/>
    <row r="34977" hidden="1"/>
    <row r="34978" hidden="1"/>
    <row r="34979" hidden="1"/>
    <row r="34980" hidden="1"/>
    <row r="34981" hidden="1"/>
    <row r="34982" hidden="1"/>
    <row r="34983" hidden="1"/>
    <row r="34984" hidden="1"/>
    <row r="34985" hidden="1"/>
    <row r="34986" hidden="1"/>
    <row r="34987" hidden="1"/>
    <row r="34988" hidden="1"/>
    <row r="34989" hidden="1"/>
    <row r="34990" hidden="1"/>
    <row r="34991" hidden="1"/>
    <row r="34992" hidden="1"/>
    <row r="34993" hidden="1"/>
    <row r="34994" hidden="1"/>
    <row r="34995" hidden="1"/>
    <row r="34996" hidden="1"/>
    <row r="34997" hidden="1"/>
    <row r="34998" hidden="1"/>
    <row r="34999" hidden="1"/>
    <row r="35000" hidden="1"/>
    <row r="35001" hidden="1"/>
    <row r="35002" hidden="1"/>
    <row r="35003" hidden="1"/>
    <row r="35004" hidden="1"/>
    <row r="35005" hidden="1"/>
    <row r="35006" hidden="1"/>
    <row r="35007" hidden="1"/>
    <row r="35008" hidden="1"/>
    <row r="35009" hidden="1"/>
    <row r="35010" hidden="1"/>
    <row r="35011" hidden="1"/>
    <row r="35012" hidden="1"/>
    <row r="35013" hidden="1"/>
    <row r="35014" hidden="1"/>
    <row r="35015" hidden="1"/>
    <row r="35016" hidden="1"/>
    <row r="35017" hidden="1"/>
    <row r="35018" hidden="1"/>
    <row r="35019" hidden="1"/>
    <row r="35020" hidden="1"/>
    <row r="35021" hidden="1"/>
    <row r="35022" hidden="1"/>
    <row r="35023" hidden="1"/>
    <row r="35024" hidden="1"/>
    <row r="35025" hidden="1"/>
    <row r="35026" hidden="1"/>
    <row r="35027" hidden="1"/>
    <row r="35028" hidden="1"/>
    <row r="35029" hidden="1"/>
    <row r="35030" hidden="1"/>
    <row r="35031" hidden="1"/>
    <row r="35032" hidden="1"/>
    <row r="35033" hidden="1"/>
    <row r="35034" hidden="1"/>
    <row r="35035" hidden="1"/>
    <row r="35036" hidden="1"/>
    <row r="35037" hidden="1"/>
    <row r="35038" hidden="1"/>
    <row r="35039" hidden="1"/>
    <row r="35040" hidden="1"/>
    <row r="35041" hidden="1"/>
    <row r="35042" hidden="1"/>
    <row r="35043" hidden="1"/>
    <row r="35044" hidden="1"/>
    <row r="35045" hidden="1"/>
    <row r="35046" hidden="1"/>
    <row r="35047" hidden="1"/>
    <row r="35048" hidden="1"/>
    <row r="35049" hidden="1"/>
    <row r="35050" hidden="1"/>
    <row r="35051" hidden="1"/>
    <row r="35052" hidden="1"/>
    <row r="35053" hidden="1"/>
    <row r="35054" hidden="1"/>
    <row r="35055" hidden="1"/>
    <row r="35056" hidden="1"/>
    <row r="35057" hidden="1"/>
    <row r="35058" hidden="1"/>
    <row r="35059" hidden="1"/>
    <row r="35060" hidden="1"/>
    <row r="35061" hidden="1"/>
    <row r="35062" hidden="1"/>
    <row r="35063" hidden="1"/>
    <row r="35064" hidden="1"/>
    <row r="35065" hidden="1"/>
    <row r="35066" hidden="1"/>
    <row r="35067" hidden="1"/>
    <row r="35068" hidden="1"/>
    <row r="35069" hidden="1"/>
    <row r="35070" hidden="1"/>
    <row r="35071" hidden="1"/>
    <row r="35072" hidden="1"/>
    <row r="35073" hidden="1"/>
    <row r="35074" hidden="1"/>
    <row r="35075" hidden="1"/>
    <row r="35076" hidden="1"/>
    <row r="35077" hidden="1"/>
    <row r="35078" hidden="1"/>
    <row r="35079" hidden="1"/>
    <row r="35080" hidden="1"/>
    <row r="35081" hidden="1"/>
    <row r="35082" hidden="1"/>
    <row r="35083" hidden="1"/>
    <row r="35084" hidden="1"/>
    <row r="35085" hidden="1"/>
    <row r="35086" hidden="1"/>
    <row r="35087" hidden="1"/>
    <row r="35088" hidden="1"/>
    <row r="35089" hidden="1"/>
    <row r="35090" hidden="1"/>
    <row r="35091" hidden="1"/>
    <row r="35092" hidden="1"/>
    <row r="35093" hidden="1"/>
    <row r="35094" hidden="1"/>
    <row r="35095" hidden="1"/>
    <row r="35096" hidden="1"/>
    <row r="35097" hidden="1"/>
    <row r="35098" hidden="1"/>
    <row r="35099" hidden="1"/>
    <row r="35100" hidden="1"/>
    <row r="35101" hidden="1"/>
    <row r="35102" hidden="1"/>
    <row r="35103" hidden="1"/>
    <row r="35104" hidden="1"/>
    <row r="35105" hidden="1"/>
    <row r="35106" hidden="1"/>
    <row r="35107" hidden="1"/>
    <row r="35108" hidden="1"/>
    <row r="35109" hidden="1"/>
    <row r="35110" hidden="1"/>
    <row r="35111" hidden="1"/>
    <row r="35112" hidden="1"/>
    <row r="35113" hidden="1"/>
    <row r="35114" hidden="1"/>
    <row r="35115" hidden="1"/>
    <row r="35116" hidden="1"/>
    <row r="35117" hidden="1"/>
    <row r="35118" hidden="1"/>
    <row r="35119" hidden="1"/>
    <row r="35120" hidden="1"/>
    <row r="35121" hidden="1"/>
    <row r="35122" hidden="1"/>
    <row r="35123" hidden="1"/>
    <row r="35124" hidden="1"/>
    <row r="35125" hidden="1"/>
    <row r="35126" hidden="1"/>
    <row r="35127" hidden="1"/>
    <row r="35128" hidden="1"/>
    <row r="35129" hidden="1"/>
    <row r="35130" hidden="1"/>
    <row r="35131" hidden="1"/>
    <row r="35132" hidden="1"/>
    <row r="35133" hidden="1"/>
    <row r="35134" hidden="1"/>
    <row r="35135" hidden="1"/>
    <row r="35136" hidden="1"/>
    <row r="35137" hidden="1"/>
    <row r="35138" hidden="1"/>
    <row r="35139" hidden="1"/>
    <row r="35140" hidden="1"/>
    <row r="35141" hidden="1"/>
    <row r="35142" hidden="1"/>
    <row r="35143" hidden="1"/>
    <row r="35144" hidden="1"/>
    <row r="35145" hidden="1"/>
    <row r="35146" hidden="1"/>
    <row r="35147" hidden="1"/>
    <row r="35148" hidden="1"/>
    <row r="35149" hidden="1"/>
    <row r="35150" hidden="1"/>
    <row r="35151" hidden="1"/>
    <row r="35152" hidden="1"/>
    <row r="35153" hidden="1"/>
    <row r="35154" hidden="1"/>
    <row r="35155" hidden="1"/>
    <row r="35156" hidden="1"/>
    <row r="35157" hidden="1"/>
    <row r="35158" hidden="1"/>
    <row r="35159" hidden="1"/>
    <row r="35160" hidden="1"/>
    <row r="35161" hidden="1"/>
    <row r="35162" hidden="1"/>
    <row r="35163" hidden="1"/>
    <row r="35164" hidden="1"/>
    <row r="35165" hidden="1"/>
    <row r="35166" hidden="1"/>
    <row r="35167" hidden="1"/>
    <row r="35168" hidden="1"/>
    <row r="35169" hidden="1"/>
    <row r="35170" hidden="1"/>
    <row r="35171" hidden="1"/>
    <row r="35172" hidden="1"/>
    <row r="35173" hidden="1"/>
    <row r="35174" hidden="1"/>
    <row r="35175" hidden="1"/>
    <row r="35176" hidden="1"/>
    <row r="35177" hidden="1"/>
    <row r="35178" hidden="1"/>
    <row r="35179" hidden="1"/>
    <row r="35180" hidden="1"/>
    <row r="35181" hidden="1"/>
    <row r="35182" hidden="1"/>
    <row r="35183" hidden="1"/>
    <row r="35184" hidden="1"/>
    <row r="35185" hidden="1"/>
    <row r="35186" hidden="1"/>
    <row r="35187" hidden="1"/>
    <row r="35188" hidden="1"/>
    <row r="35189" hidden="1"/>
    <row r="35190" hidden="1"/>
    <row r="35191" hidden="1"/>
    <row r="35192" hidden="1"/>
    <row r="35193" hidden="1"/>
    <row r="35194" hidden="1"/>
    <row r="35195" hidden="1"/>
    <row r="35196" hidden="1"/>
    <row r="35197" hidden="1"/>
    <row r="35198" hidden="1"/>
    <row r="35199" hidden="1"/>
    <row r="35200" hidden="1"/>
    <row r="35201" hidden="1"/>
    <row r="35202" hidden="1"/>
    <row r="35203" hidden="1"/>
    <row r="35204" hidden="1"/>
    <row r="35205" hidden="1"/>
    <row r="35206" hidden="1"/>
    <row r="35207" hidden="1"/>
    <row r="35208" hidden="1"/>
    <row r="35209" hidden="1"/>
    <row r="35210" hidden="1"/>
    <row r="35211" hidden="1"/>
    <row r="35212" hidden="1"/>
    <row r="35213" hidden="1"/>
    <row r="35214" hidden="1"/>
    <row r="35215" hidden="1"/>
    <row r="35216" hidden="1"/>
    <row r="35217" hidden="1"/>
    <row r="35218" hidden="1"/>
    <row r="35219" hidden="1"/>
    <row r="35220" hidden="1"/>
    <row r="35221" hidden="1"/>
    <row r="35222" hidden="1"/>
    <row r="35223" hidden="1"/>
    <row r="35224" hidden="1"/>
    <row r="35225" hidden="1"/>
    <row r="35226" hidden="1"/>
    <row r="35227" hidden="1"/>
    <row r="35228" hidden="1"/>
    <row r="35229" hidden="1"/>
    <row r="35230" hidden="1"/>
    <row r="35231" hidden="1"/>
    <row r="35232" hidden="1"/>
    <row r="35233" hidden="1"/>
    <row r="35234" hidden="1"/>
    <row r="35235" hidden="1"/>
    <row r="35236" hidden="1"/>
    <row r="35237" hidden="1"/>
    <row r="35238" hidden="1"/>
    <row r="35239" hidden="1"/>
    <row r="35240" hidden="1"/>
    <row r="35241" hidden="1"/>
    <row r="35242" hidden="1"/>
    <row r="35243" hidden="1"/>
    <row r="35244" hidden="1"/>
    <row r="35245" hidden="1"/>
    <row r="35246" hidden="1"/>
    <row r="35247" hidden="1"/>
    <row r="35248" hidden="1"/>
    <row r="35249" hidden="1"/>
    <row r="35250" hidden="1"/>
    <row r="35251" hidden="1"/>
    <row r="35252" hidden="1"/>
    <row r="35253" hidden="1"/>
    <row r="35254" hidden="1"/>
    <row r="35255" hidden="1"/>
    <row r="35256" hidden="1"/>
    <row r="35257" hidden="1"/>
    <row r="35258" hidden="1"/>
    <row r="35259" hidden="1"/>
    <row r="35260" hidden="1"/>
    <row r="35261" hidden="1"/>
    <row r="35262" hidden="1"/>
    <row r="35263" hidden="1"/>
    <row r="35264" hidden="1"/>
    <row r="35265" hidden="1"/>
    <row r="35266" hidden="1"/>
    <row r="35267" hidden="1"/>
    <row r="35268" hidden="1"/>
    <row r="35269" hidden="1"/>
    <row r="35270" hidden="1"/>
    <row r="35271" hidden="1"/>
    <row r="35272" hidden="1"/>
    <row r="35273" hidden="1"/>
    <row r="35274" hidden="1"/>
    <row r="35275" hidden="1"/>
    <row r="35276" hidden="1"/>
    <row r="35277" hidden="1"/>
    <row r="35278" hidden="1"/>
    <row r="35279" hidden="1"/>
    <row r="35280" hidden="1"/>
    <row r="35281" hidden="1"/>
    <row r="35282" hidden="1"/>
    <row r="35283" hidden="1"/>
    <row r="35284" hidden="1"/>
    <row r="35285" hidden="1"/>
    <row r="35286" hidden="1"/>
    <row r="35287" hidden="1"/>
    <row r="35288" hidden="1"/>
    <row r="35289" hidden="1"/>
    <row r="35290" hidden="1"/>
    <row r="35291" hidden="1"/>
    <row r="35292" hidden="1"/>
    <row r="35293" hidden="1"/>
    <row r="35294" hidden="1"/>
    <row r="35295" hidden="1"/>
    <row r="35296" hidden="1"/>
    <row r="35297" hidden="1"/>
    <row r="35298" hidden="1"/>
    <row r="35299" hidden="1"/>
    <row r="35300" hidden="1"/>
    <row r="35301" hidden="1"/>
    <row r="35302" hidden="1"/>
    <row r="35303" hidden="1"/>
    <row r="35304" hidden="1"/>
    <row r="35305" hidden="1"/>
    <row r="35306" hidden="1"/>
    <row r="35307" hidden="1"/>
    <row r="35308" hidden="1"/>
    <row r="35309" hidden="1"/>
    <row r="35310" hidden="1"/>
    <row r="35311" hidden="1"/>
    <row r="35312" hidden="1"/>
    <row r="35313" hidden="1"/>
    <row r="35314" hidden="1"/>
    <row r="35315" hidden="1"/>
    <row r="35316" hidden="1"/>
    <row r="35317" hidden="1"/>
    <row r="35318" hidden="1"/>
    <row r="35319" hidden="1"/>
    <row r="35320" hidden="1"/>
    <row r="35321" hidden="1"/>
    <row r="35322" hidden="1"/>
    <row r="35323" hidden="1"/>
    <row r="35324" hidden="1"/>
    <row r="35325" hidden="1"/>
    <row r="35326" hidden="1"/>
    <row r="35327" hidden="1"/>
    <row r="35328" hidden="1"/>
    <row r="35329" hidden="1"/>
    <row r="35330" hidden="1"/>
    <row r="35331" hidden="1"/>
    <row r="35332" hidden="1"/>
    <row r="35333" hidden="1"/>
    <row r="35334" hidden="1"/>
    <row r="35335" hidden="1"/>
    <row r="35336" hidden="1"/>
    <row r="35337" hidden="1"/>
    <row r="35338" hidden="1"/>
    <row r="35339" hidden="1"/>
    <row r="35340" hidden="1"/>
    <row r="35341" hidden="1"/>
    <row r="35342" hidden="1"/>
    <row r="35343" hidden="1"/>
    <row r="35344" hidden="1"/>
    <row r="35345" hidden="1"/>
    <row r="35346" hidden="1"/>
    <row r="35347" hidden="1"/>
    <row r="35348" hidden="1"/>
    <row r="35349" hidden="1"/>
    <row r="35350" hidden="1"/>
    <row r="35351" hidden="1"/>
    <row r="35352" hidden="1"/>
    <row r="35353" hidden="1"/>
    <row r="35354" hidden="1"/>
    <row r="35355" hidden="1"/>
    <row r="35356" hidden="1"/>
    <row r="35357" hidden="1"/>
    <row r="35358" hidden="1"/>
    <row r="35359" hidden="1"/>
    <row r="35360" hidden="1"/>
    <row r="35361" hidden="1"/>
    <row r="35362" hidden="1"/>
    <row r="35363" hidden="1"/>
    <row r="35364" hidden="1"/>
    <row r="35365" hidden="1"/>
    <row r="35366" hidden="1"/>
    <row r="35367" hidden="1"/>
    <row r="35368" hidden="1"/>
    <row r="35369" hidden="1"/>
    <row r="35370" hidden="1"/>
    <row r="35371" hidden="1"/>
    <row r="35372" hidden="1"/>
    <row r="35373" hidden="1"/>
    <row r="35374" hidden="1"/>
    <row r="35375" hidden="1"/>
    <row r="35376" hidden="1"/>
    <row r="35377" hidden="1"/>
    <row r="35378" hidden="1"/>
    <row r="35379" hidden="1"/>
    <row r="35380" hidden="1"/>
    <row r="35381" hidden="1"/>
    <row r="35382" hidden="1"/>
    <row r="35383" hidden="1"/>
    <row r="35384" hidden="1"/>
    <row r="35385" hidden="1"/>
    <row r="35386" hidden="1"/>
    <row r="35387" hidden="1"/>
    <row r="35388" hidden="1"/>
    <row r="35389" hidden="1"/>
    <row r="35390" hidden="1"/>
    <row r="35391" hidden="1"/>
    <row r="35392" hidden="1"/>
    <row r="35393" hidden="1"/>
    <row r="35394" hidden="1"/>
    <row r="35395" hidden="1"/>
    <row r="35396" hidden="1"/>
    <row r="35397" hidden="1"/>
    <row r="35398" hidden="1"/>
    <row r="35399" hidden="1"/>
    <row r="35400" hidden="1"/>
    <row r="35401" hidden="1"/>
    <row r="35402" hidden="1"/>
    <row r="35403" hidden="1"/>
    <row r="35404" hidden="1"/>
    <row r="35405" hidden="1"/>
    <row r="35406" hidden="1"/>
    <row r="35407" hidden="1"/>
    <row r="35408" hidden="1"/>
    <row r="35409" hidden="1"/>
    <row r="35410" hidden="1"/>
    <row r="35411" hidden="1"/>
    <row r="35412" hidden="1"/>
    <row r="35413" hidden="1"/>
    <row r="35414" hidden="1"/>
    <row r="35415" hidden="1"/>
    <row r="35416" hidden="1"/>
    <row r="35417" hidden="1"/>
    <row r="35418" hidden="1"/>
    <row r="35419" hidden="1"/>
    <row r="35420" hidden="1"/>
    <row r="35421" hidden="1"/>
    <row r="35422" hidden="1"/>
    <row r="35423" hidden="1"/>
    <row r="35424" hidden="1"/>
    <row r="35425" hidden="1"/>
    <row r="35426" hidden="1"/>
    <row r="35427" hidden="1"/>
    <row r="35428" hidden="1"/>
    <row r="35429" hidden="1"/>
    <row r="35430" hidden="1"/>
    <row r="35431" hidden="1"/>
    <row r="35432" hidden="1"/>
    <row r="35433" hidden="1"/>
    <row r="35434" hidden="1"/>
    <row r="35435" hidden="1"/>
    <row r="35436" hidden="1"/>
    <row r="35437" hidden="1"/>
    <row r="35438" hidden="1"/>
    <row r="35439" hidden="1"/>
    <row r="35440" hidden="1"/>
    <row r="35441" hidden="1"/>
    <row r="35442" hidden="1"/>
    <row r="35443" hidden="1"/>
    <row r="35444" hidden="1"/>
    <row r="35445" hidden="1"/>
    <row r="35446" hidden="1"/>
    <row r="35447" hidden="1"/>
    <row r="35448" hidden="1"/>
    <row r="35449" hidden="1"/>
    <row r="35450" hidden="1"/>
    <row r="35451" hidden="1"/>
    <row r="35452" hidden="1"/>
    <row r="35453" hidden="1"/>
    <row r="35454" hidden="1"/>
    <row r="35455" hidden="1"/>
    <row r="35456" hidden="1"/>
    <row r="35457" hidden="1"/>
    <row r="35458" hidden="1"/>
    <row r="35459" hidden="1"/>
    <row r="35460" hidden="1"/>
    <row r="35461" hidden="1"/>
    <row r="35462" hidden="1"/>
    <row r="35463" hidden="1"/>
    <row r="35464" hidden="1"/>
    <row r="35465" hidden="1"/>
    <row r="35466" hidden="1"/>
    <row r="35467" hidden="1"/>
    <row r="35468" hidden="1"/>
    <row r="35469" hidden="1"/>
    <row r="35470" hidden="1"/>
    <row r="35471" hidden="1"/>
    <row r="35472" hidden="1"/>
    <row r="35473" hidden="1"/>
    <row r="35474" hidden="1"/>
    <row r="35475" hidden="1"/>
    <row r="35476" hidden="1"/>
    <row r="35477" hidden="1"/>
    <row r="35478" hidden="1"/>
    <row r="35479" hidden="1"/>
    <row r="35480" hidden="1"/>
    <row r="35481" hidden="1"/>
    <row r="35482" hidden="1"/>
    <row r="35483" hidden="1"/>
    <row r="35484" hidden="1"/>
    <row r="35485" hidden="1"/>
    <row r="35486" hidden="1"/>
    <row r="35487" hidden="1"/>
    <row r="35488" hidden="1"/>
    <row r="35489" hidden="1"/>
    <row r="35490" hidden="1"/>
    <row r="35491" hidden="1"/>
    <row r="35492" hidden="1"/>
    <row r="35493" hidden="1"/>
    <row r="35494" hidden="1"/>
    <row r="35495" hidden="1"/>
    <row r="35496" hidden="1"/>
    <row r="35497" hidden="1"/>
    <row r="35498" hidden="1"/>
    <row r="35499" hidden="1"/>
    <row r="35500" hidden="1"/>
    <row r="35501" hidden="1"/>
    <row r="35502" hidden="1"/>
    <row r="35503" hidden="1"/>
    <row r="35504" hidden="1"/>
    <row r="35505" hidden="1"/>
    <row r="35506" hidden="1"/>
    <row r="35507" hidden="1"/>
    <row r="35508" hidden="1"/>
    <row r="35509" hidden="1"/>
    <row r="35510" hidden="1"/>
    <row r="35511" hidden="1"/>
    <row r="35512" hidden="1"/>
    <row r="35513" hidden="1"/>
    <row r="35514" hidden="1"/>
    <row r="35515" hidden="1"/>
    <row r="35516" hidden="1"/>
    <row r="35517" hidden="1"/>
    <row r="35518" hidden="1"/>
    <row r="35519" hidden="1"/>
    <row r="35520" hidden="1"/>
    <row r="35521" hidden="1"/>
    <row r="35522" hidden="1"/>
    <row r="35523" hidden="1"/>
    <row r="35524" hidden="1"/>
    <row r="35525" hidden="1"/>
    <row r="35526" hidden="1"/>
    <row r="35527" hidden="1"/>
    <row r="35528" hidden="1"/>
    <row r="35529" hidden="1"/>
    <row r="35530" hidden="1"/>
    <row r="35531" hidden="1"/>
    <row r="35532" hidden="1"/>
    <row r="35533" hidden="1"/>
    <row r="35534" hidden="1"/>
    <row r="35535" hidden="1"/>
    <row r="35536" hidden="1"/>
    <row r="35537" hidden="1"/>
    <row r="35538" hidden="1"/>
    <row r="35539" hidden="1"/>
    <row r="35540" hidden="1"/>
    <row r="35541" hidden="1"/>
    <row r="35542" hidden="1"/>
    <row r="35543" hidden="1"/>
    <row r="35544" hidden="1"/>
    <row r="35545" hidden="1"/>
    <row r="35546" hidden="1"/>
    <row r="35547" hidden="1"/>
    <row r="35548" hidden="1"/>
    <row r="35549" hidden="1"/>
    <row r="35550" hidden="1"/>
    <row r="35551" hidden="1"/>
    <row r="35552" hidden="1"/>
    <row r="35553" hidden="1"/>
    <row r="35554" hidden="1"/>
    <row r="35555" hidden="1"/>
    <row r="35556" hidden="1"/>
    <row r="35557" hidden="1"/>
    <row r="35558" hidden="1"/>
    <row r="35559" hidden="1"/>
    <row r="35560" hidden="1"/>
    <row r="35561" hidden="1"/>
    <row r="35562" hidden="1"/>
    <row r="35563" hidden="1"/>
    <row r="35564" hidden="1"/>
    <row r="35565" hidden="1"/>
    <row r="35566" hidden="1"/>
    <row r="35567" hidden="1"/>
    <row r="35568" hidden="1"/>
    <row r="35569" hidden="1"/>
    <row r="35570" hidden="1"/>
    <row r="35571" hidden="1"/>
    <row r="35572" hidden="1"/>
    <row r="35573" hidden="1"/>
    <row r="35574" hidden="1"/>
    <row r="35575" hidden="1"/>
    <row r="35576" hidden="1"/>
    <row r="35577" hidden="1"/>
    <row r="35578" hidden="1"/>
    <row r="35579" hidden="1"/>
    <row r="35580" hidden="1"/>
    <row r="35581" hidden="1"/>
    <row r="35582" hidden="1"/>
    <row r="35583" hidden="1"/>
    <row r="35584" hidden="1"/>
    <row r="35585" hidden="1"/>
    <row r="35586" hidden="1"/>
    <row r="35587" hidden="1"/>
    <row r="35588" hidden="1"/>
    <row r="35589" hidden="1"/>
    <row r="35590" hidden="1"/>
    <row r="35591" hidden="1"/>
    <row r="35592" hidden="1"/>
    <row r="35593" hidden="1"/>
    <row r="35594" hidden="1"/>
    <row r="35595" hidden="1"/>
    <row r="35596" hidden="1"/>
    <row r="35597" hidden="1"/>
    <row r="35598" hidden="1"/>
    <row r="35599" hidden="1"/>
    <row r="35600" hidden="1"/>
    <row r="35601" hidden="1"/>
    <row r="35602" hidden="1"/>
    <row r="35603" hidden="1"/>
    <row r="35604" hidden="1"/>
    <row r="35605" hidden="1"/>
    <row r="35606" hidden="1"/>
    <row r="35607" hidden="1"/>
    <row r="35608" hidden="1"/>
    <row r="35609" hidden="1"/>
    <row r="35610" hidden="1"/>
    <row r="35611" hidden="1"/>
    <row r="35612" hidden="1"/>
    <row r="35613" hidden="1"/>
    <row r="35614" hidden="1"/>
    <row r="35615" hidden="1"/>
    <row r="35616" hidden="1"/>
    <row r="35617" hidden="1"/>
    <row r="35618" hidden="1"/>
    <row r="35619" hidden="1"/>
    <row r="35620" hidden="1"/>
    <row r="35621" hidden="1"/>
    <row r="35622" hidden="1"/>
    <row r="35623" hidden="1"/>
    <row r="35624" hidden="1"/>
    <row r="35625" hidden="1"/>
    <row r="35626" hidden="1"/>
    <row r="35627" hidden="1"/>
    <row r="35628" hidden="1"/>
    <row r="35629" hidden="1"/>
    <row r="35630" hidden="1"/>
    <row r="35631" hidden="1"/>
    <row r="35632" hidden="1"/>
    <row r="35633" hidden="1"/>
    <row r="35634" hidden="1"/>
    <row r="35635" hidden="1"/>
    <row r="35636" hidden="1"/>
    <row r="35637" hidden="1"/>
    <row r="35638" hidden="1"/>
    <row r="35639" hidden="1"/>
    <row r="35640" hidden="1"/>
    <row r="35641" hidden="1"/>
    <row r="35642" hidden="1"/>
    <row r="35643" hidden="1"/>
    <row r="35644" hidden="1"/>
    <row r="35645" hidden="1"/>
    <row r="35646" hidden="1"/>
    <row r="35647" hidden="1"/>
    <row r="35648" hidden="1"/>
    <row r="35649" hidden="1"/>
    <row r="35650" hidden="1"/>
    <row r="35651" hidden="1"/>
    <row r="35652" hidden="1"/>
    <row r="35653" hidden="1"/>
    <row r="35654" hidden="1"/>
    <row r="35655" hidden="1"/>
    <row r="35656" hidden="1"/>
    <row r="35657" hidden="1"/>
    <row r="35658" hidden="1"/>
    <row r="35659" hidden="1"/>
    <row r="35660" hidden="1"/>
    <row r="35661" hidden="1"/>
    <row r="35662" hidden="1"/>
    <row r="35663" hidden="1"/>
    <row r="35664" hidden="1"/>
    <row r="35665" hidden="1"/>
    <row r="35666" hidden="1"/>
    <row r="35667" hidden="1"/>
    <row r="35668" hidden="1"/>
    <row r="35669" hidden="1"/>
    <row r="35670" hidden="1"/>
    <row r="35671" hidden="1"/>
    <row r="35672" hidden="1"/>
    <row r="35673" hidden="1"/>
    <row r="35674" hidden="1"/>
    <row r="35675" hidden="1"/>
    <row r="35676" hidden="1"/>
    <row r="35677" hidden="1"/>
    <row r="35678" hidden="1"/>
    <row r="35679" hidden="1"/>
    <row r="35680" hidden="1"/>
    <row r="35681" hidden="1"/>
    <row r="35682" hidden="1"/>
    <row r="35683" hidden="1"/>
    <row r="35684" hidden="1"/>
    <row r="35685" hidden="1"/>
    <row r="35686" hidden="1"/>
    <row r="35687" hidden="1"/>
    <row r="35688" hidden="1"/>
    <row r="35689" hidden="1"/>
    <row r="35690" hidden="1"/>
    <row r="35691" hidden="1"/>
    <row r="35692" hidden="1"/>
    <row r="35693" hidden="1"/>
    <row r="35694" hidden="1"/>
    <row r="35695" hidden="1"/>
    <row r="35696" hidden="1"/>
    <row r="35697" hidden="1"/>
    <row r="35698" hidden="1"/>
    <row r="35699" hidden="1"/>
    <row r="35700" hidden="1"/>
    <row r="35701" hidden="1"/>
    <row r="35702" hidden="1"/>
    <row r="35703" hidden="1"/>
    <row r="35704" hidden="1"/>
    <row r="35705" hidden="1"/>
    <row r="35706" hidden="1"/>
    <row r="35707" hidden="1"/>
    <row r="35708" hidden="1"/>
    <row r="35709" hidden="1"/>
    <row r="35710" hidden="1"/>
    <row r="35711" hidden="1"/>
    <row r="35712" hidden="1"/>
    <row r="35713" hidden="1"/>
    <row r="35714" hidden="1"/>
    <row r="35715" hidden="1"/>
    <row r="35716" hidden="1"/>
    <row r="35717" hidden="1"/>
    <row r="35718" hidden="1"/>
    <row r="35719" hidden="1"/>
    <row r="35720" hidden="1"/>
    <row r="35721" hidden="1"/>
    <row r="35722" hidden="1"/>
    <row r="35723" hidden="1"/>
    <row r="35724" hidden="1"/>
    <row r="35725" hidden="1"/>
    <row r="35726" hidden="1"/>
    <row r="35727" hidden="1"/>
    <row r="35728" hidden="1"/>
    <row r="35729" hidden="1"/>
    <row r="35730" hidden="1"/>
    <row r="35731" hidden="1"/>
    <row r="35732" hidden="1"/>
    <row r="35733" hidden="1"/>
    <row r="35734" hidden="1"/>
    <row r="35735" hidden="1"/>
    <row r="35736" hidden="1"/>
    <row r="35737" hidden="1"/>
    <row r="35738" hidden="1"/>
    <row r="35739" hidden="1"/>
    <row r="35740" hidden="1"/>
    <row r="35741" hidden="1"/>
    <row r="35742" hidden="1"/>
    <row r="35743" hidden="1"/>
    <row r="35744" hidden="1"/>
    <row r="35745" hidden="1"/>
    <row r="35746" hidden="1"/>
    <row r="35747" hidden="1"/>
    <row r="35748" hidden="1"/>
    <row r="35749" hidden="1"/>
    <row r="35750" hidden="1"/>
    <row r="35751" hidden="1"/>
    <row r="35752" hidden="1"/>
    <row r="35753" hidden="1"/>
    <row r="35754" hidden="1"/>
    <row r="35755" hidden="1"/>
    <row r="35756" hidden="1"/>
    <row r="35757" hidden="1"/>
    <row r="35758" hidden="1"/>
    <row r="35759" hidden="1"/>
    <row r="35760" hidden="1"/>
    <row r="35761" hidden="1"/>
    <row r="35762" hidden="1"/>
    <row r="35763" hidden="1"/>
    <row r="35764" hidden="1"/>
    <row r="35765" hidden="1"/>
    <row r="35766" hidden="1"/>
    <row r="35767" hidden="1"/>
    <row r="35768" hidden="1"/>
    <row r="35769" hidden="1"/>
    <row r="35770" hidden="1"/>
    <row r="35771" hidden="1"/>
    <row r="35772" hidden="1"/>
    <row r="35773" hidden="1"/>
    <row r="35774" hidden="1"/>
    <row r="35775" hidden="1"/>
    <row r="35776" hidden="1"/>
    <row r="35777" hidden="1"/>
    <row r="35778" hidden="1"/>
    <row r="35779" hidden="1"/>
    <row r="35780" hidden="1"/>
    <row r="35781" hidden="1"/>
    <row r="35782" hidden="1"/>
    <row r="35783" hidden="1"/>
    <row r="35784" hidden="1"/>
    <row r="35785" hidden="1"/>
    <row r="35786" hidden="1"/>
    <row r="35787" hidden="1"/>
    <row r="35788" hidden="1"/>
    <row r="35789" hidden="1"/>
    <row r="35790" hidden="1"/>
    <row r="35791" hidden="1"/>
    <row r="35792" hidden="1"/>
    <row r="35793" hidden="1"/>
    <row r="35794" hidden="1"/>
    <row r="35795" hidden="1"/>
    <row r="35796" hidden="1"/>
    <row r="35797" hidden="1"/>
    <row r="35798" hidden="1"/>
    <row r="35799" hidden="1"/>
    <row r="35800" hidden="1"/>
    <row r="35801" hidden="1"/>
    <row r="35802" hidden="1"/>
    <row r="35803" hidden="1"/>
    <row r="35804" hidden="1"/>
    <row r="35805" hidden="1"/>
    <row r="35806" hidden="1"/>
    <row r="35807" hidden="1"/>
    <row r="35808" hidden="1"/>
    <row r="35809" hidden="1"/>
    <row r="35810" hidden="1"/>
    <row r="35811" hidden="1"/>
    <row r="35812" hidden="1"/>
    <row r="35813" hidden="1"/>
    <row r="35814" hidden="1"/>
    <row r="35815" hidden="1"/>
    <row r="35816" hidden="1"/>
    <row r="35817" hidden="1"/>
    <row r="35818" hidden="1"/>
    <row r="35819" hidden="1"/>
    <row r="35820" hidden="1"/>
    <row r="35821" hidden="1"/>
    <row r="35822" hidden="1"/>
    <row r="35823" hidden="1"/>
    <row r="35824" hidden="1"/>
    <row r="35825" hidden="1"/>
    <row r="35826" hidden="1"/>
    <row r="35827" hidden="1"/>
    <row r="35828" hidden="1"/>
    <row r="35829" hidden="1"/>
    <row r="35830" hidden="1"/>
    <row r="35831" hidden="1"/>
    <row r="35832" hidden="1"/>
    <row r="35833" hidden="1"/>
    <row r="35834" hidden="1"/>
    <row r="35835" hidden="1"/>
    <row r="35836" hidden="1"/>
    <row r="35837" hidden="1"/>
    <row r="35838" hidden="1"/>
    <row r="35839" hidden="1"/>
    <row r="35840" hidden="1"/>
    <row r="35841" hidden="1"/>
    <row r="35842" hidden="1"/>
    <row r="35843" hidden="1"/>
    <row r="35844" hidden="1"/>
    <row r="35845" hidden="1"/>
    <row r="35846" hidden="1"/>
    <row r="35847" hidden="1"/>
    <row r="35848" hidden="1"/>
    <row r="35849" hidden="1"/>
    <row r="35850" hidden="1"/>
    <row r="35851" hidden="1"/>
    <row r="35852" hidden="1"/>
    <row r="35853" hidden="1"/>
    <row r="35854" hidden="1"/>
    <row r="35855" hidden="1"/>
    <row r="35856" hidden="1"/>
    <row r="35857" hidden="1"/>
    <row r="35858" hidden="1"/>
    <row r="35859" hidden="1"/>
    <row r="35860" hidden="1"/>
    <row r="35861" hidden="1"/>
    <row r="35862" hidden="1"/>
    <row r="35863" hidden="1"/>
    <row r="35864" hidden="1"/>
    <row r="35865" hidden="1"/>
    <row r="35866" hidden="1"/>
    <row r="35867" hidden="1"/>
    <row r="35868" hidden="1"/>
    <row r="35869" hidden="1"/>
    <row r="35870" hidden="1"/>
    <row r="35871" hidden="1"/>
    <row r="35872" hidden="1"/>
    <row r="35873" hidden="1"/>
    <row r="35874" hidden="1"/>
    <row r="35875" hidden="1"/>
    <row r="35876" hidden="1"/>
    <row r="35877" hidden="1"/>
    <row r="35878" hidden="1"/>
    <row r="35879" hidden="1"/>
    <row r="35880" hidden="1"/>
    <row r="35881" hidden="1"/>
    <row r="35882" hidden="1"/>
    <row r="35883" hidden="1"/>
    <row r="35884" hidden="1"/>
    <row r="35885" hidden="1"/>
    <row r="35886" hidden="1"/>
    <row r="35887" hidden="1"/>
    <row r="35888" hidden="1"/>
    <row r="35889" hidden="1"/>
    <row r="35890" hidden="1"/>
    <row r="35891" hidden="1"/>
    <row r="35892" hidden="1"/>
    <row r="35893" hidden="1"/>
    <row r="35894" hidden="1"/>
    <row r="35895" hidden="1"/>
    <row r="35896" hidden="1"/>
    <row r="35897" hidden="1"/>
    <row r="35898" hidden="1"/>
    <row r="35899" hidden="1"/>
    <row r="35900" hidden="1"/>
    <row r="35901" hidden="1"/>
    <row r="35902" hidden="1"/>
    <row r="35903" hidden="1"/>
    <row r="35904" hidden="1"/>
    <row r="35905" hidden="1"/>
    <row r="35906" hidden="1"/>
    <row r="35907" hidden="1"/>
    <row r="35908" hidden="1"/>
    <row r="35909" hidden="1"/>
    <row r="35910" hidden="1"/>
    <row r="35911" hidden="1"/>
    <row r="35912" hidden="1"/>
    <row r="35913" hidden="1"/>
    <row r="35914" hidden="1"/>
    <row r="35915" hidden="1"/>
    <row r="35916" hidden="1"/>
    <row r="35917" hidden="1"/>
    <row r="35918" hidden="1"/>
    <row r="35919" hidden="1"/>
    <row r="35920" hidden="1"/>
    <row r="35921" hidden="1"/>
    <row r="35922" hidden="1"/>
    <row r="35923" hidden="1"/>
    <row r="35924" hidden="1"/>
    <row r="35925" hidden="1"/>
    <row r="35926" hidden="1"/>
    <row r="35927" hidden="1"/>
    <row r="35928" hidden="1"/>
    <row r="35929" hidden="1"/>
    <row r="35930" hidden="1"/>
    <row r="35931" hidden="1"/>
    <row r="35932" hidden="1"/>
    <row r="35933" hidden="1"/>
    <row r="35934" hidden="1"/>
    <row r="35935" hidden="1"/>
    <row r="35936" hidden="1"/>
    <row r="35937" hidden="1"/>
    <row r="35938" hidden="1"/>
    <row r="35939" hidden="1"/>
    <row r="35940" hidden="1"/>
    <row r="35941" hidden="1"/>
    <row r="35942" hidden="1"/>
    <row r="35943" hidden="1"/>
    <row r="35944" hidden="1"/>
    <row r="35945" hidden="1"/>
    <row r="35946" hidden="1"/>
    <row r="35947" hidden="1"/>
    <row r="35948" hidden="1"/>
    <row r="35949" hidden="1"/>
    <row r="35950" hidden="1"/>
    <row r="35951" hidden="1"/>
    <row r="35952" hidden="1"/>
    <row r="35953" hidden="1"/>
    <row r="35954" hidden="1"/>
    <row r="35955" hidden="1"/>
    <row r="35956" hidden="1"/>
    <row r="35957" hidden="1"/>
    <row r="35958" hidden="1"/>
    <row r="35959" hidden="1"/>
    <row r="35960" hidden="1"/>
    <row r="35961" hidden="1"/>
    <row r="35962" hidden="1"/>
    <row r="35963" hidden="1"/>
    <row r="35964" hidden="1"/>
    <row r="35965" hidden="1"/>
    <row r="35966" hidden="1"/>
    <row r="35967" hidden="1"/>
    <row r="35968" hidden="1"/>
    <row r="35969" hidden="1"/>
    <row r="35970" hidden="1"/>
    <row r="35971" hidden="1"/>
    <row r="35972" hidden="1"/>
    <row r="35973" hidden="1"/>
    <row r="35974" hidden="1"/>
    <row r="35975" hidden="1"/>
    <row r="35976" hidden="1"/>
    <row r="35977" hidden="1"/>
    <row r="35978" hidden="1"/>
    <row r="35979" hidden="1"/>
    <row r="35980" hidden="1"/>
    <row r="35981" hidden="1"/>
    <row r="35982" hidden="1"/>
    <row r="35983" hidden="1"/>
    <row r="35984" hidden="1"/>
    <row r="35985" hidden="1"/>
    <row r="35986" hidden="1"/>
    <row r="35987" hidden="1"/>
    <row r="35988" hidden="1"/>
    <row r="35989" hidden="1"/>
    <row r="35990" hidden="1"/>
    <row r="35991" hidden="1"/>
    <row r="35992" hidden="1"/>
    <row r="35993" hidden="1"/>
    <row r="35994" hidden="1"/>
    <row r="35995" hidden="1"/>
    <row r="35996" hidden="1"/>
    <row r="35997" hidden="1"/>
    <row r="35998" hidden="1"/>
    <row r="35999" hidden="1"/>
    <row r="36000" hidden="1"/>
    <row r="36001" hidden="1"/>
    <row r="36002" hidden="1"/>
    <row r="36003" hidden="1"/>
    <row r="36004" hidden="1"/>
    <row r="36005" hidden="1"/>
    <row r="36006" hidden="1"/>
    <row r="36007" hidden="1"/>
    <row r="36008" hidden="1"/>
    <row r="36009" hidden="1"/>
    <row r="36010" hidden="1"/>
    <row r="36011" hidden="1"/>
    <row r="36012" hidden="1"/>
    <row r="36013" hidden="1"/>
    <row r="36014" hidden="1"/>
    <row r="36015" hidden="1"/>
    <row r="36016" hidden="1"/>
    <row r="36017" hidden="1"/>
    <row r="36018" hidden="1"/>
    <row r="36019" hidden="1"/>
    <row r="36020" hidden="1"/>
    <row r="36021" hidden="1"/>
    <row r="36022" hidden="1"/>
    <row r="36023" hidden="1"/>
    <row r="36024" hidden="1"/>
    <row r="36025" hidden="1"/>
    <row r="36026" hidden="1"/>
    <row r="36027" hidden="1"/>
    <row r="36028" hidden="1"/>
    <row r="36029" hidden="1"/>
    <row r="36030" hidden="1"/>
    <row r="36031" hidden="1"/>
    <row r="36032" hidden="1"/>
    <row r="36033" hidden="1"/>
    <row r="36034" hidden="1"/>
    <row r="36035" hidden="1"/>
    <row r="36036" hidden="1"/>
    <row r="36037" hidden="1"/>
    <row r="36038" hidden="1"/>
    <row r="36039" hidden="1"/>
    <row r="36040" hidden="1"/>
    <row r="36041" hidden="1"/>
    <row r="36042" hidden="1"/>
    <row r="36043" hidden="1"/>
    <row r="36044" hidden="1"/>
    <row r="36045" hidden="1"/>
    <row r="36046" hidden="1"/>
    <row r="36047" hidden="1"/>
    <row r="36048" hidden="1"/>
    <row r="36049" hidden="1"/>
    <row r="36050" hidden="1"/>
    <row r="36051" hidden="1"/>
    <row r="36052" hidden="1"/>
    <row r="36053" hidden="1"/>
    <row r="36054" hidden="1"/>
    <row r="36055" hidden="1"/>
    <row r="36056" hidden="1"/>
    <row r="36057" hidden="1"/>
    <row r="36058" hidden="1"/>
    <row r="36059" hidden="1"/>
    <row r="36060" hidden="1"/>
    <row r="36061" hidden="1"/>
    <row r="36062" hidden="1"/>
    <row r="36063" hidden="1"/>
    <row r="36064" hidden="1"/>
    <row r="36065" hidden="1"/>
    <row r="36066" hidden="1"/>
    <row r="36067" hidden="1"/>
    <row r="36068" hidden="1"/>
    <row r="36069" hidden="1"/>
    <row r="36070" hidden="1"/>
    <row r="36071" hidden="1"/>
    <row r="36072" hidden="1"/>
    <row r="36073" hidden="1"/>
    <row r="36074" hidden="1"/>
    <row r="36075" hidden="1"/>
    <row r="36076" hidden="1"/>
    <row r="36077" hidden="1"/>
    <row r="36078" hidden="1"/>
    <row r="36079" hidden="1"/>
    <row r="36080" hidden="1"/>
    <row r="36081" hidden="1"/>
    <row r="36082" hidden="1"/>
    <row r="36083" hidden="1"/>
    <row r="36084" hidden="1"/>
    <row r="36085" hidden="1"/>
    <row r="36086" hidden="1"/>
    <row r="36087" hidden="1"/>
    <row r="36088" hidden="1"/>
    <row r="36089" hidden="1"/>
    <row r="36090" hidden="1"/>
    <row r="36091" hidden="1"/>
    <row r="36092" hidden="1"/>
    <row r="36093" hidden="1"/>
    <row r="36094" hidden="1"/>
    <row r="36095" hidden="1"/>
    <row r="36096" hidden="1"/>
    <row r="36097" hidden="1"/>
    <row r="36098" hidden="1"/>
    <row r="36099" hidden="1"/>
    <row r="36100" hidden="1"/>
    <row r="36101" hidden="1"/>
    <row r="36102" hidden="1"/>
    <row r="36103" hidden="1"/>
    <row r="36104" hidden="1"/>
    <row r="36105" hidden="1"/>
    <row r="36106" hidden="1"/>
    <row r="36107" hidden="1"/>
    <row r="36108" hidden="1"/>
    <row r="36109" hidden="1"/>
    <row r="36110" hidden="1"/>
    <row r="36111" hidden="1"/>
    <row r="36112" hidden="1"/>
    <row r="36113" hidden="1"/>
    <row r="36114" hidden="1"/>
    <row r="36115" hidden="1"/>
    <row r="36116" hidden="1"/>
    <row r="36117" hidden="1"/>
    <row r="36118" hidden="1"/>
    <row r="36119" hidden="1"/>
    <row r="36120" hidden="1"/>
    <row r="36121" hidden="1"/>
    <row r="36122" hidden="1"/>
    <row r="36123" hidden="1"/>
    <row r="36124" hidden="1"/>
    <row r="36125" hidden="1"/>
    <row r="36126" hidden="1"/>
    <row r="36127" hidden="1"/>
    <row r="36128" hidden="1"/>
    <row r="36129" hidden="1"/>
    <row r="36130" hidden="1"/>
    <row r="36131" hidden="1"/>
    <row r="36132" hidden="1"/>
    <row r="36133" hidden="1"/>
    <row r="36134" hidden="1"/>
    <row r="36135" hidden="1"/>
    <row r="36136" hidden="1"/>
    <row r="36137" hidden="1"/>
    <row r="36138" hidden="1"/>
    <row r="36139" hidden="1"/>
    <row r="36140" hidden="1"/>
    <row r="36141" hidden="1"/>
    <row r="36142" hidden="1"/>
    <row r="36143" hidden="1"/>
    <row r="36144" hidden="1"/>
    <row r="36145" hidden="1"/>
    <row r="36146" hidden="1"/>
    <row r="36147" hidden="1"/>
    <row r="36148" hidden="1"/>
    <row r="36149" hidden="1"/>
    <row r="36150" hidden="1"/>
    <row r="36151" hidden="1"/>
    <row r="36152" hidden="1"/>
    <row r="36153" hidden="1"/>
    <row r="36154" hidden="1"/>
    <row r="36155" hidden="1"/>
    <row r="36156" hidden="1"/>
    <row r="36157" hidden="1"/>
    <row r="36158" hidden="1"/>
    <row r="36159" hidden="1"/>
    <row r="36160" hidden="1"/>
    <row r="36161" hidden="1"/>
    <row r="36162" hidden="1"/>
    <row r="36163" hidden="1"/>
    <row r="36164" hidden="1"/>
    <row r="36165" hidden="1"/>
    <row r="36166" hidden="1"/>
    <row r="36167" hidden="1"/>
    <row r="36168" hidden="1"/>
    <row r="36169" hidden="1"/>
    <row r="36170" hidden="1"/>
    <row r="36171" hidden="1"/>
    <row r="36172" hidden="1"/>
    <row r="36173" hidden="1"/>
    <row r="36174" hidden="1"/>
    <row r="36175" hidden="1"/>
    <row r="36176" hidden="1"/>
    <row r="36177" hidden="1"/>
    <row r="36178" hidden="1"/>
    <row r="36179" hidden="1"/>
    <row r="36180" hidden="1"/>
    <row r="36181" hidden="1"/>
    <row r="36182" hidden="1"/>
    <row r="36183" hidden="1"/>
    <row r="36184" hidden="1"/>
    <row r="36185" hidden="1"/>
    <row r="36186" hidden="1"/>
    <row r="36187" hidden="1"/>
    <row r="36188" hidden="1"/>
    <row r="36189" hidden="1"/>
    <row r="36190" hidden="1"/>
    <row r="36191" hidden="1"/>
    <row r="36192" hidden="1"/>
    <row r="36193" hidden="1"/>
    <row r="36194" hidden="1"/>
    <row r="36195" hidden="1"/>
    <row r="36196" hidden="1"/>
    <row r="36197" hidden="1"/>
    <row r="36198" hidden="1"/>
    <row r="36199" hidden="1"/>
    <row r="36200" hidden="1"/>
    <row r="36201" hidden="1"/>
    <row r="36202" hidden="1"/>
    <row r="36203" hidden="1"/>
    <row r="36204" hidden="1"/>
    <row r="36205" hidden="1"/>
    <row r="36206" hidden="1"/>
    <row r="36207" hidden="1"/>
    <row r="36208" hidden="1"/>
    <row r="36209" hidden="1"/>
    <row r="36210" hidden="1"/>
    <row r="36211" hidden="1"/>
    <row r="36212" hidden="1"/>
    <row r="36213" hidden="1"/>
    <row r="36214" hidden="1"/>
    <row r="36215" hidden="1"/>
    <row r="36216" hidden="1"/>
    <row r="36217" hidden="1"/>
    <row r="36218" hidden="1"/>
    <row r="36219" hidden="1"/>
    <row r="36220" hidden="1"/>
    <row r="36221" hidden="1"/>
    <row r="36222" hidden="1"/>
    <row r="36223" hidden="1"/>
    <row r="36224" hidden="1"/>
    <row r="36225" hidden="1"/>
    <row r="36226" hidden="1"/>
    <row r="36227" hidden="1"/>
    <row r="36228" hidden="1"/>
    <row r="36229" hidden="1"/>
    <row r="36230" hidden="1"/>
    <row r="36231" hidden="1"/>
    <row r="36232" hidden="1"/>
    <row r="36233" hidden="1"/>
    <row r="36234" hidden="1"/>
    <row r="36235" hidden="1"/>
    <row r="36236" hidden="1"/>
    <row r="36237" hidden="1"/>
    <row r="36238" hidden="1"/>
    <row r="36239" hidden="1"/>
    <row r="36240" hidden="1"/>
    <row r="36241" hidden="1"/>
    <row r="36242" hidden="1"/>
    <row r="36243" hidden="1"/>
    <row r="36244" hidden="1"/>
    <row r="36245" hidden="1"/>
    <row r="36246" hidden="1"/>
    <row r="36247" hidden="1"/>
    <row r="36248" hidden="1"/>
    <row r="36249" hidden="1"/>
    <row r="36250" hidden="1"/>
    <row r="36251" hidden="1"/>
    <row r="36252" hidden="1"/>
    <row r="36253" hidden="1"/>
    <row r="36254" hidden="1"/>
    <row r="36255" hidden="1"/>
    <row r="36256" hidden="1"/>
    <row r="36257" hidden="1"/>
    <row r="36258" hidden="1"/>
    <row r="36259" hidden="1"/>
    <row r="36260" hidden="1"/>
    <row r="36261" hidden="1"/>
    <row r="36262" hidden="1"/>
    <row r="36263" hidden="1"/>
    <row r="36264" hidden="1"/>
    <row r="36265" hidden="1"/>
    <row r="36266" hidden="1"/>
    <row r="36267" hidden="1"/>
    <row r="36268" hidden="1"/>
    <row r="36269" hidden="1"/>
    <row r="36270" hidden="1"/>
    <row r="36271" hidden="1"/>
    <row r="36272" hidden="1"/>
    <row r="36273" hidden="1"/>
    <row r="36274" hidden="1"/>
    <row r="36275" hidden="1"/>
    <row r="36276" hidden="1"/>
    <row r="36277" hidden="1"/>
    <row r="36278" hidden="1"/>
    <row r="36279" hidden="1"/>
    <row r="36280" hidden="1"/>
    <row r="36281" hidden="1"/>
    <row r="36282" hidden="1"/>
    <row r="36283" hidden="1"/>
    <row r="36284" hidden="1"/>
    <row r="36285" hidden="1"/>
    <row r="36286" hidden="1"/>
    <row r="36287" hidden="1"/>
    <row r="36288" hidden="1"/>
    <row r="36289" hidden="1"/>
    <row r="36290" hidden="1"/>
    <row r="36291" hidden="1"/>
    <row r="36292" hidden="1"/>
    <row r="36293" hidden="1"/>
    <row r="36294" hidden="1"/>
    <row r="36295" hidden="1"/>
    <row r="36296" hidden="1"/>
    <row r="36297" hidden="1"/>
    <row r="36298" hidden="1"/>
    <row r="36299" hidden="1"/>
    <row r="36300" hidden="1"/>
    <row r="36301" hidden="1"/>
    <row r="36302" hidden="1"/>
    <row r="36303" hidden="1"/>
    <row r="36304" hidden="1"/>
    <row r="36305" hidden="1"/>
    <row r="36306" hidden="1"/>
    <row r="36307" hidden="1"/>
    <row r="36308" hidden="1"/>
    <row r="36309" hidden="1"/>
    <row r="36310" hidden="1"/>
    <row r="36311" hidden="1"/>
    <row r="36312" hidden="1"/>
    <row r="36313" hidden="1"/>
    <row r="36314" hidden="1"/>
    <row r="36315" hidden="1"/>
    <row r="36316" hidden="1"/>
    <row r="36317" hidden="1"/>
    <row r="36318" hidden="1"/>
    <row r="36319" hidden="1"/>
    <row r="36320" hidden="1"/>
    <row r="36321" hidden="1"/>
    <row r="36322" hidden="1"/>
    <row r="36323" hidden="1"/>
    <row r="36324" hidden="1"/>
    <row r="36325" hidden="1"/>
    <row r="36326" hidden="1"/>
    <row r="36327" hidden="1"/>
    <row r="36328" hidden="1"/>
    <row r="36329" hidden="1"/>
    <row r="36330" hidden="1"/>
    <row r="36331" hidden="1"/>
    <row r="36332" hidden="1"/>
    <row r="36333" hidden="1"/>
    <row r="36334" hidden="1"/>
    <row r="36335" hidden="1"/>
    <row r="36336" hidden="1"/>
    <row r="36337" hidden="1"/>
    <row r="36338" hidden="1"/>
    <row r="36339" hidden="1"/>
    <row r="36340" hidden="1"/>
    <row r="36341" hidden="1"/>
    <row r="36342" hidden="1"/>
    <row r="36343" hidden="1"/>
    <row r="36344" hidden="1"/>
    <row r="36345" hidden="1"/>
    <row r="36346" hidden="1"/>
    <row r="36347" hidden="1"/>
    <row r="36348" hidden="1"/>
    <row r="36349" hidden="1"/>
    <row r="36350" hidden="1"/>
    <row r="36351" hidden="1"/>
    <row r="36352" hidden="1"/>
    <row r="36353" hidden="1"/>
    <row r="36354" hidden="1"/>
    <row r="36355" hidden="1"/>
    <row r="36356" hidden="1"/>
    <row r="36357" hidden="1"/>
    <row r="36358" hidden="1"/>
    <row r="36359" hidden="1"/>
    <row r="36360" hidden="1"/>
    <row r="36361" hidden="1"/>
    <row r="36362" hidden="1"/>
    <row r="36363" hidden="1"/>
    <row r="36364" hidden="1"/>
    <row r="36365" hidden="1"/>
    <row r="36366" hidden="1"/>
    <row r="36367" hidden="1"/>
    <row r="36368" hidden="1"/>
    <row r="36369" hidden="1"/>
    <row r="36370" hidden="1"/>
    <row r="36371" hidden="1"/>
    <row r="36372" hidden="1"/>
    <row r="36373" hidden="1"/>
    <row r="36374" hidden="1"/>
    <row r="36375" hidden="1"/>
    <row r="36376" hidden="1"/>
    <row r="36377" hidden="1"/>
    <row r="36378" hidden="1"/>
    <row r="36379" hidden="1"/>
    <row r="36380" hidden="1"/>
    <row r="36381" hidden="1"/>
    <row r="36382" hidden="1"/>
    <row r="36383" hidden="1"/>
    <row r="36384" hidden="1"/>
    <row r="36385" hidden="1"/>
    <row r="36386" hidden="1"/>
    <row r="36387" hidden="1"/>
    <row r="36388" hidden="1"/>
    <row r="36389" hidden="1"/>
    <row r="36390" hidden="1"/>
    <row r="36391" hidden="1"/>
    <row r="36392" hidden="1"/>
    <row r="36393" hidden="1"/>
    <row r="36394" hidden="1"/>
    <row r="36395" hidden="1"/>
    <row r="36396" hidden="1"/>
    <row r="36397" hidden="1"/>
    <row r="36398" hidden="1"/>
    <row r="36399" hidden="1"/>
    <row r="36400" hidden="1"/>
    <row r="36401" hidden="1"/>
    <row r="36402" hidden="1"/>
    <row r="36403" hidden="1"/>
    <row r="36404" hidden="1"/>
    <row r="36405" hidden="1"/>
    <row r="36406" hidden="1"/>
    <row r="36407" hidden="1"/>
    <row r="36408" hidden="1"/>
    <row r="36409" hidden="1"/>
    <row r="36410" hidden="1"/>
    <row r="36411" hidden="1"/>
    <row r="36412" hidden="1"/>
    <row r="36413" hidden="1"/>
    <row r="36414" hidden="1"/>
    <row r="36415" hidden="1"/>
    <row r="36416" hidden="1"/>
    <row r="36417" hidden="1"/>
    <row r="36418" hidden="1"/>
    <row r="36419" hidden="1"/>
    <row r="36420" hidden="1"/>
    <row r="36421" hidden="1"/>
    <row r="36422" hidden="1"/>
    <row r="36423" hidden="1"/>
    <row r="36424" hidden="1"/>
    <row r="36425" hidden="1"/>
    <row r="36426" hidden="1"/>
    <row r="36427" hidden="1"/>
    <row r="36428" hidden="1"/>
    <row r="36429" hidden="1"/>
    <row r="36430" hidden="1"/>
    <row r="36431" hidden="1"/>
    <row r="36432" hidden="1"/>
    <row r="36433" hidden="1"/>
    <row r="36434" hidden="1"/>
    <row r="36435" hidden="1"/>
    <row r="36436" hidden="1"/>
    <row r="36437" hidden="1"/>
    <row r="36438" hidden="1"/>
    <row r="36439" hidden="1"/>
    <row r="36440" hidden="1"/>
    <row r="36441" hidden="1"/>
    <row r="36442" hidden="1"/>
    <row r="36443" hidden="1"/>
    <row r="36444" hidden="1"/>
    <row r="36445" hidden="1"/>
    <row r="36446" hidden="1"/>
    <row r="36447" hidden="1"/>
    <row r="36448" hidden="1"/>
    <row r="36449" hidden="1"/>
    <row r="36450" hidden="1"/>
    <row r="36451" hidden="1"/>
    <row r="36452" hidden="1"/>
    <row r="36453" hidden="1"/>
    <row r="36454" hidden="1"/>
    <row r="36455" hidden="1"/>
    <row r="36456" hidden="1"/>
    <row r="36457" hidden="1"/>
    <row r="36458" hidden="1"/>
    <row r="36459" hidden="1"/>
    <row r="36460" hidden="1"/>
    <row r="36461" hidden="1"/>
    <row r="36462" hidden="1"/>
    <row r="36463" hidden="1"/>
    <row r="36464" hidden="1"/>
    <row r="36465" hidden="1"/>
    <row r="36466" hidden="1"/>
    <row r="36467" hidden="1"/>
    <row r="36468" hidden="1"/>
    <row r="36469" hidden="1"/>
    <row r="36470" hidden="1"/>
    <row r="36471" hidden="1"/>
    <row r="36472" hidden="1"/>
    <row r="36473" hidden="1"/>
    <row r="36474" hidden="1"/>
    <row r="36475" hidden="1"/>
    <row r="36476" hidden="1"/>
    <row r="36477" hidden="1"/>
    <row r="36478" hidden="1"/>
    <row r="36479" hidden="1"/>
    <row r="36480" hidden="1"/>
    <row r="36481" hidden="1"/>
    <row r="36482" hidden="1"/>
    <row r="36483" hidden="1"/>
    <row r="36484" hidden="1"/>
    <row r="36485" hidden="1"/>
    <row r="36486" hidden="1"/>
    <row r="36487" hidden="1"/>
    <row r="36488" hidden="1"/>
    <row r="36489" hidden="1"/>
    <row r="36490" hidden="1"/>
    <row r="36491" hidden="1"/>
    <row r="36492" hidden="1"/>
    <row r="36493" hidden="1"/>
    <row r="36494" hidden="1"/>
    <row r="36495" hidden="1"/>
    <row r="36496" hidden="1"/>
    <row r="36497" hidden="1"/>
    <row r="36498" hidden="1"/>
    <row r="36499" hidden="1"/>
    <row r="36500" hidden="1"/>
    <row r="36501" hidden="1"/>
    <row r="36502" hidden="1"/>
    <row r="36503" hidden="1"/>
    <row r="36504" hidden="1"/>
    <row r="36505" hidden="1"/>
    <row r="36506" hidden="1"/>
    <row r="36507" hidden="1"/>
    <row r="36508" hidden="1"/>
    <row r="36509" hidden="1"/>
    <row r="36510" hidden="1"/>
    <row r="36511" hidden="1"/>
    <row r="36512" hidden="1"/>
    <row r="36513" hidden="1"/>
    <row r="36514" hidden="1"/>
    <row r="36515" hidden="1"/>
    <row r="36516" hidden="1"/>
    <row r="36517" hidden="1"/>
    <row r="36518" hidden="1"/>
    <row r="36519" hidden="1"/>
    <row r="36520" hidden="1"/>
    <row r="36521" hidden="1"/>
    <row r="36522" hidden="1"/>
    <row r="36523" hidden="1"/>
    <row r="36524" hidden="1"/>
    <row r="36525" hidden="1"/>
    <row r="36526" hidden="1"/>
    <row r="36527" hidden="1"/>
    <row r="36528" hidden="1"/>
    <row r="36529" hidden="1"/>
    <row r="36530" hidden="1"/>
    <row r="36531" hidden="1"/>
    <row r="36532" hidden="1"/>
    <row r="36533" hidden="1"/>
    <row r="36534" hidden="1"/>
    <row r="36535" hidden="1"/>
    <row r="36536" hidden="1"/>
    <row r="36537" hidden="1"/>
    <row r="36538" hidden="1"/>
    <row r="36539" hidden="1"/>
    <row r="36540" hidden="1"/>
    <row r="36541" hidden="1"/>
    <row r="36542" hidden="1"/>
    <row r="36543" hidden="1"/>
    <row r="36544" hidden="1"/>
    <row r="36545" hidden="1"/>
    <row r="36546" hidden="1"/>
    <row r="36547" hidden="1"/>
    <row r="36548" hidden="1"/>
    <row r="36549" hidden="1"/>
    <row r="36550" hidden="1"/>
    <row r="36551" hidden="1"/>
    <row r="36552" hidden="1"/>
    <row r="36553" hidden="1"/>
    <row r="36554" hidden="1"/>
    <row r="36555" hidden="1"/>
    <row r="36556" hidden="1"/>
    <row r="36557" hidden="1"/>
    <row r="36558" hidden="1"/>
    <row r="36559" hidden="1"/>
    <row r="36560" hidden="1"/>
    <row r="36561" hidden="1"/>
    <row r="36562" hidden="1"/>
    <row r="36563" hidden="1"/>
    <row r="36564" hidden="1"/>
    <row r="36565" hidden="1"/>
    <row r="36566" hidden="1"/>
    <row r="36567" hidden="1"/>
    <row r="36568" hidden="1"/>
    <row r="36569" hidden="1"/>
    <row r="36570" hidden="1"/>
    <row r="36571" hidden="1"/>
    <row r="36572" hidden="1"/>
    <row r="36573" hidden="1"/>
    <row r="36574" hidden="1"/>
    <row r="36575" hidden="1"/>
    <row r="36576" hidden="1"/>
    <row r="36577" hidden="1"/>
    <row r="36578" hidden="1"/>
    <row r="36579" hidden="1"/>
    <row r="36580" hidden="1"/>
    <row r="36581" hidden="1"/>
    <row r="36582" hidden="1"/>
    <row r="36583" hidden="1"/>
    <row r="36584" hidden="1"/>
    <row r="36585" hidden="1"/>
    <row r="36586" hidden="1"/>
    <row r="36587" hidden="1"/>
    <row r="36588" hidden="1"/>
    <row r="36589" hidden="1"/>
    <row r="36590" hidden="1"/>
    <row r="36591" hidden="1"/>
    <row r="36592" hidden="1"/>
    <row r="36593" hidden="1"/>
    <row r="36594" hidden="1"/>
    <row r="36595" hidden="1"/>
    <row r="36596" hidden="1"/>
    <row r="36597" hidden="1"/>
    <row r="36598" hidden="1"/>
    <row r="36599" hidden="1"/>
    <row r="36600" hidden="1"/>
    <row r="36601" hidden="1"/>
    <row r="36602" hidden="1"/>
    <row r="36603" hidden="1"/>
    <row r="36604" hidden="1"/>
    <row r="36605" hidden="1"/>
    <row r="36606" hidden="1"/>
    <row r="36607" hidden="1"/>
    <row r="36608" hidden="1"/>
    <row r="36609" hidden="1"/>
    <row r="36610" hidden="1"/>
    <row r="36611" hidden="1"/>
    <row r="36612" hidden="1"/>
    <row r="36613" hidden="1"/>
    <row r="36614" hidden="1"/>
    <row r="36615" hidden="1"/>
    <row r="36616" hidden="1"/>
    <row r="36617" hidden="1"/>
    <row r="36618" hidden="1"/>
    <row r="36619" hidden="1"/>
    <row r="36620" hidden="1"/>
    <row r="36621" hidden="1"/>
    <row r="36622" hidden="1"/>
    <row r="36623" hidden="1"/>
    <row r="36624" hidden="1"/>
    <row r="36625" hidden="1"/>
    <row r="36626" hidden="1"/>
    <row r="36627" hidden="1"/>
    <row r="36628" hidden="1"/>
    <row r="36629" hidden="1"/>
    <row r="36630" hidden="1"/>
    <row r="36631" hidden="1"/>
    <row r="36632" hidden="1"/>
    <row r="36633" hidden="1"/>
    <row r="36634" hidden="1"/>
    <row r="36635" hidden="1"/>
    <row r="36636" hidden="1"/>
    <row r="36637" hidden="1"/>
    <row r="36638" hidden="1"/>
    <row r="36639" hidden="1"/>
    <row r="36640" hidden="1"/>
    <row r="36641" hidden="1"/>
    <row r="36642" hidden="1"/>
    <row r="36643" hidden="1"/>
    <row r="36644" hidden="1"/>
    <row r="36645" hidden="1"/>
    <row r="36646" hidden="1"/>
    <row r="36647" hidden="1"/>
    <row r="36648" hidden="1"/>
    <row r="36649" hidden="1"/>
    <row r="36650" hidden="1"/>
    <row r="36651" hidden="1"/>
    <row r="36652" hidden="1"/>
    <row r="36653" hidden="1"/>
    <row r="36654" hidden="1"/>
    <row r="36655" hidden="1"/>
    <row r="36656" hidden="1"/>
    <row r="36657" hidden="1"/>
    <row r="36658" hidden="1"/>
    <row r="36659" hidden="1"/>
    <row r="36660" hidden="1"/>
    <row r="36661" hidden="1"/>
    <row r="36662" hidden="1"/>
    <row r="36663" hidden="1"/>
    <row r="36664" hidden="1"/>
    <row r="36665" hidden="1"/>
    <row r="36666" hidden="1"/>
    <row r="36667" hidden="1"/>
    <row r="36668" hidden="1"/>
    <row r="36669" hidden="1"/>
    <row r="36670" hidden="1"/>
    <row r="36671" hidden="1"/>
    <row r="36672" hidden="1"/>
    <row r="36673" hidden="1"/>
    <row r="36674" hidden="1"/>
    <row r="36675" hidden="1"/>
    <row r="36676" hidden="1"/>
    <row r="36677" hidden="1"/>
    <row r="36678" hidden="1"/>
    <row r="36679" hidden="1"/>
    <row r="36680" hidden="1"/>
    <row r="36681" hidden="1"/>
    <row r="36682" hidden="1"/>
    <row r="36683" hidden="1"/>
    <row r="36684" hidden="1"/>
    <row r="36685" hidden="1"/>
    <row r="36686" hidden="1"/>
    <row r="36687" hidden="1"/>
    <row r="36688" hidden="1"/>
    <row r="36689" hidden="1"/>
    <row r="36690" hidden="1"/>
    <row r="36691" hidden="1"/>
    <row r="36692" hidden="1"/>
    <row r="36693" hidden="1"/>
    <row r="36694" hidden="1"/>
    <row r="36695" hidden="1"/>
    <row r="36696" hidden="1"/>
    <row r="36697" hidden="1"/>
    <row r="36698" hidden="1"/>
    <row r="36699" hidden="1"/>
    <row r="36700" hidden="1"/>
    <row r="36701" hidden="1"/>
    <row r="36702" hidden="1"/>
    <row r="36703" hidden="1"/>
    <row r="36704" hidden="1"/>
    <row r="36705" hidden="1"/>
    <row r="36706" hidden="1"/>
    <row r="36707" hidden="1"/>
    <row r="36708" hidden="1"/>
    <row r="36709" hidden="1"/>
    <row r="36710" hidden="1"/>
    <row r="36711" hidden="1"/>
    <row r="36712" hidden="1"/>
    <row r="36713" hidden="1"/>
    <row r="36714" hidden="1"/>
    <row r="36715" hidden="1"/>
    <row r="36716" hidden="1"/>
    <row r="36717" hidden="1"/>
    <row r="36718" hidden="1"/>
    <row r="36719" hidden="1"/>
    <row r="36720" hidden="1"/>
    <row r="36721" hidden="1"/>
    <row r="36722" hidden="1"/>
    <row r="36723" hidden="1"/>
    <row r="36724" hidden="1"/>
    <row r="36725" hidden="1"/>
    <row r="36726" hidden="1"/>
    <row r="36727" hidden="1"/>
    <row r="36728" hidden="1"/>
    <row r="36729" hidden="1"/>
    <row r="36730" hidden="1"/>
    <row r="36731" hidden="1"/>
    <row r="36732" hidden="1"/>
    <row r="36733" hidden="1"/>
    <row r="36734" hidden="1"/>
    <row r="36735" hidden="1"/>
    <row r="36736" hidden="1"/>
    <row r="36737" hidden="1"/>
    <row r="36738" hidden="1"/>
    <row r="36739" hidden="1"/>
    <row r="36740" hidden="1"/>
    <row r="36741" hidden="1"/>
    <row r="36742" hidden="1"/>
    <row r="36743" hidden="1"/>
    <row r="36744" hidden="1"/>
    <row r="36745" hidden="1"/>
    <row r="36746" hidden="1"/>
    <row r="36747" hidden="1"/>
    <row r="36748" hidden="1"/>
    <row r="36749" hidden="1"/>
    <row r="36750" hidden="1"/>
    <row r="36751" hidden="1"/>
    <row r="36752" hidden="1"/>
    <row r="36753" hidden="1"/>
    <row r="36754" hidden="1"/>
    <row r="36755" hidden="1"/>
    <row r="36756" hidden="1"/>
    <row r="36757" hidden="1"/>
    <row r="36758" hidden="1"/>
    <row r="36759" hidden="1"/>
    <row r="36760" hidden="1"/>
    <row r="36761" hidden="1"/>
    <row r="36762" hidden="1"/>
    <row r="36763" hidden="1"/>
    <row r="36764" hidden="1"/>
    <row r="36765" hidden="1"/>
    <row r="36766" hidden="1"/>
    <row r="36767" hidden="1"/>
    <row r="36768" hidden="1"/>
    <row r="36769" hidden="1"/>
    <row r="36770" hidden="1"/>
    <row r="36771" hidden="1"/>
    <row r="36772" hidden="1"/>
    <row r="36773" hidden="1"/>
    <row r="36774" hidden="1"/>
    <row r="36775" hidden="1"/>
    <row r="36776" hidden="1"/>
    <row r="36777" hidden="1"/>
    <row r="36778" hidden="1"/>
    <row r="36779" hidden="1"/>
    <row r="36780" hidden="1"/>
    <row r="36781" hidden="1"/>
    <row r="36782" hidden="1"/>
    <row r="36783" hidden="1"/>
    <row r="36784" hidden="1"/>
    <row r="36785" hidden="1"/>
    <row r="36786" hidden="1"/>
    <row r="36787" hidden="1"/>
    <row r="36788" hidden="1"/>
    <row r="36789" hidden="1"/>
    <row r="36790" hidden="1"/>
    <row r="36791" hidden="1"/>
    <row r="36792" hidden="1"/>
    <row r="36793" hidden="1"/>
    <row r="36794" hidden="1"/>
    <row r="36795" hidden="1"/>
    <row r="36796" hidden="1"/>
    <row r="36797" hidden="1"/>
    <row r="36798" hidden="1"/>
    <row r="36799" hidden="1"/>
    <row r="36800" hidden="1"/>
    <row r="36801" hidden="1"/>
    <row r="36802" hidden="1"/>
    <row r="36803" hidden="1"/>
    <row r="36804" hidden="1"/>
    <row r="36805" hidden="1"/>
    <row r="36806" hidden="1"/>
    <row r="36807" hidden="1"/>
    <row r="36808" hidden="1"/>
    <row r="36809" hidden="1"/>
    <row r="36810" hidden="1"/>
    <row r="36811" hidden="1"/>
    <row r="36812" hidden="1"/>
    <row r="36813" hidden="1"/>
    <row r="36814" hidden="1"/>
    <row r="36815" hidden="1"/>
    <row r="36816" hidden="1"/>
    <row r="36817" hidden="1"/>
    <row r="36818" hidden="1"/>
    <row r="36819" hidden="1"/>
    <row r="36820" hidden="1"/>
    <row r="36821" hidden="1"/>
    <row r="36822" hidden="1"/>
    <row r="36823" hidden="1"/>
    <row r="36824" hidden="1"/>
    <row r="36825" hidden="1"/>
    <row r="36826" hidden="1"/>
    <row r="36827" hidden="1"/>
    <row r="36828" hidden="1"/>
    <row r="36829" hidden="1"/>
    <row r="36830" hidden="1"/>
    <row r="36831" hidden="1"/>
    <row r="36832" hidden="1"/>
    <row r="36833" hidden="1"/>
    <row r="36834" hidden="1"/>
    <row r="36835" hidden="1"/>
    <row r="36836" hidden="1"/>
    <row r="36837" hidden="1"/>
    <row r="36838" hidden="1"/>
    <row r="36839" hidden="1"/>
    <row r="36840" hidden="1"/>
    <row r="36841" hidden="1"/>
    <row r="36842" hidden="1"/>
    <row r="36843" hidden="1"/>
    <row r="36844" hidden="1"/>
    <row r="36845" hidden="1"/>
    <row r="36846" hidden="1"/>
    <row r="36847" hidden="1"/>
    <row r="36848" hidden="1"/>
    <row r="36849" hidden="1"/>
    <row r="36850" hidden="1"/>
    <row r="36851" hidden="1"/>
    <row r="36852" hidden="1"/>
    <row r="36853" hidden="1"/>
    <row r="36854" hidden="1"/>
    <row r="36855" hidden="1"/>
    <row r="36856" hidden="1"/>
    <row r="36857" hidden="1"/>
    <row r="36858" hidden="1"/>
    <row r="36859" hidden="1"/>
    <row r="36860" hidden="1"/>
    <row r="36861" hidden="1"/>
    <row r="36862" hidden="1"/>
    <row r="36863" hidden="1"/>
    <row r="36864" hidden="1"/>
    <row r="36865" hidden="1"/>
    <row r="36866" hidden="1"/>
    <row r="36867" hidden="1"/>
    <row r="36868" hidden="1"/>
    <row r="36869" hidden="1"/>
    <row r="36870" hidden="1"/>
    <row r="36871" hidden="1"/>
    <row r="36872" hidden="1"/>
    <row r="36873" hidden="1"/>
    <row r="36874" hidden="1"/>
    <row r="36875" hidden="1"/>
    <row r="36876" hidden="1"/>
    <row r="36877" hidden="1"/>
    <row r="36878" hidden="1"/>
    <row r="36879" hidden="1"/>
    <row r="36880" hidden="1"/>
    <row r="36881" hidden="1"/>
    <row r="36882" hidden="1"/>
    <row r="36883" hidden="1"/>
    <row r="36884" hidden="1"/>
    <row r="36885" hidden="1"/>
    <row r="36886" hidden="1"/>
    <row r="36887" hidden="1"/>
    <row r="36888" hidden="1"/>
    <row r="36889" hidden="1"/>
    <row r="36890" hidden="1"/>
    <row r="36891" hidden="1"/>
    <row r="36892" hidden="1"/>
    <row r="36893" hidden="1"/>
    <row r="36894" hidden="1"/>
    <row r="36895" hidden="1"/>
    <row r="36896" hidden="1"/>
    <row r="36897" hidden="1"/>
    <row r="36898" hidden="1"/>
    <row r="36899" hidden="1"/>
    <row r="36900" hidden="1"/>
    <row r="36901" hidden="1"/>
    <row r="36902" hidden="1"/>
    <row r="36903" hidden="1"/>
    <row r="36904" hidden="1"/>
    <row r="36905" hidden="1"/>
    <row r="36906" hidden="1"/>
    <row r="36907" hidden="1"/>
    <row r="36908" hidden="1"/>
    <row r="36909" hidden="1"/>
    <row r="36910" hidden="1"/>
    <row r="36911" hidden="1"/>
    <row r="36912" hidden="1"/>
    <row r="36913" hidden="1"/>
    <row r="36914" hidden="1"/>
    <row r="36915" hidden="1"/>
    <row r="36916" hidden="1"/>
    <row r="36917" hidden="1"/>
    <row r="36918" hidden="1"/>
    <row r="36919" hidden="1"/>
    <row r="36920" hidden="1"/>
    <row r="36921" hidden="1"/>
    <row r="36922" hidden="1"/>
    <row r="36923" hidden="1"/>
    <row r="36924" hidden="1"/>
    <row r="36925" hidden="1"/>
    <row r="36926" hidden="1"/>
    <row r="36927" hidden="1"/>
    <row r="36928" hidden="1"/>
    <row r="36929" hidden="1"/>
    <row r="36930" hidden="1"/>
    <row r="36931" hidden="1"/>
    <row r="36932" hidden="1"/>
    <row r="36933" hidden="1"/>
    <row r="36934" hidden="1"/>
    <row r="36935" hidden="1"/>
    <row r="36936" hidden="1"/>
    <row r="36937" hidden="1"/>
    <row r="36938" hidden="1"/>
    <row r="36939" hidden="1"/>
    <row r="36940" hidden="1"/>
    <row r="36941" hidden="1"/>
    <row r="36942" hidden="1"/>
    <row r="36943" hidden="1"/>
    <row r="36944" hidden="1"/>
    <row r="36945" hidden="1"/>
    <row r="36946" hidden="1"/>
    <row r="36947" hidden="1"/>
    <row r="36948" hidden="1"/>
    <row r="36949" hidden="1"/>
    <row r="36950" hidden="1"/>
    <row r="36951" hidden="1"/>
    <row r="36952" hidden="1"/>
    <row r="36953" hidden="1"/>
    <row r="36954" hidden="1"/>
    <row r="36955" hidden="1"/>
    <row r="36956" hidden="1"/>
    <row r="36957" hidden="1"/>
    <row r="36958" hidden="1"/>
    <row r="36959" hidden="1"/>
    <row r="36960" hidden="1"/>
    <row r="36961" hidden="1"/>
    <row r="36962" hidden="1"/>
    <row r="36963" hidden="1"/>
    <row r="36964" hidden="1"/>
    <row r="36965" hidden="1"/>
    <row r="36966" hidden="1"/>
    <row r="36967" hidden="1"/>
    <row r="36968" hidden="1"/>
    <row r="36969" hidden="1"/>
    <row r="36970" hidden="1"/>
    <row r="36971" hidden="1"/>
    <row r="36972" hidden="1"/>
    <row r="36973" hidden="1"/>
    <row r="36974" hidden="1"/>
    <row r="36975" hidden="1"/>
    <row r="36976" hidden="1"/>
    <row r="36977" hidden="1"/>
    <row r="36978" hidden="1"/>
    <row r="36979" hidden="1"/>
    <row r="36980" hidden="1"/>
    <row r="36981" hidden="1"/>
    <row r="36982" hidden="1"/>
    <row r="36983" hidden="1"/>
    <row r="36984" hidden="1"/>
    <row r="36985" hidden="1"/>
    <row r="36986" hidden="1"/>
    <row r="36987" hidden="1"/>
    <row r="36988" hidden="1"/>
    <row r="36989" hidden="1"/>
    <row r="36990" hidden="1"/>
    <row r="36991" hidden="1"/>
    <row r="36992" hidden="1"/>
    <row r="36993" hidden="1"/>
    <row r="36994" hidden="1"/>
    <row r="36995" hidden="1"/>
    <row r="36996" hidden="1"/>
    <row r="36997" hidden="1"/>
    <row r="36998" hidden="1"/>
    <row r="36999" hidden="1"/>
    <row r="37000" hidden="1"/>
    <row r="37001" hidden="1"/>
    <row r="37002" hidden="1"/>
    <row r="37003" hidden="1"/>
    <row r="37004" hidden="1"/>
    <row r="37005" hidden="1"/>
    <row r="37006" hidden="1"/>
    <row r="37007" hidden="1"/>
    <row r="37008" hidden="1"/>
    <row r="37009" hidden="1"/>
    <row r="37010" hidden="1"/>
    <row r="37011" hidden="1"/>
    <row r="37012" hidden="1"/>
    <row r="37013" hidden="1"/>
    <row r="37014" hidden="1"/>
    <row r="37015" hidden="1"/>
    <row r="37016" hidden="1"/>
    <row r="37017" hidden="1"/>
    <row r="37018" hidden="1"/>
    <row r="37019" hidden="1"/>
    <row r="37020" hidden="1"/>
    <row r="37021" hidden="1"/>
    <row r="37022" hidden="1"/>
    <row r="37023" hidden="1"/>
    <row r="37024" hidden="1"/>
    <row r="37025" hidden="1"/>
    <row r="37026" hidden="1"/>
    <row r="37027" hidden="1"/>
    <row r="37028" hidden="1"/>
    <row r="37029" hidden="1"/>
    <row r="37030" hidden="1"/>
    <row r="37031" hidden="1"/>
    <row r="37032" hidden="1"/>
    <row r="37033" hidden="1"/>
    <row r="37034" hidden="1"/>
    <row r="37035" hidden="1"/>
    <row r="37036" hidden="1"/>
    <row r="37037" hidden="1"/>
    <row r="37038" hidden="1"/>
    <row r="37039" hidden="1"/>
    <row r="37040" hidden="1"/>
    <row r="37041" hidden="1"/>
    <row r="37042" hidden="1"/>
    <row r="37043" hidden="1"/>
    <row r="37044" hidden="1"/>
    <row r="37045" hidden="1"/>
    <row r="37046" hidden="1"/>
    <row r="37047" hidden="1"/>
    <row r="37048" hidden="1"/>
    <row r="37049" hidden="1"/>
    <row r="37050" hidden="1"/>
    <row r="37051" hidden="1"/>
    <row r="37052" hidden="1"/>
    <row r="37053" hidden="1"/>
    <row r="37054" hidden="1"/>
    <row r="37055" hidden="1"/>
    <row r="37056" hidden="1"/>
    <row r="37057" hidden="1"/>
    <row r="37058" hidden="1"/>
    <row r="37059" hidden="1"/>
    <row r="37060" hidden="1"/>
    <row r="37061" hidden="1"/>
    <row r="37062" hidden="1"/>
    <row r="37063" hidden="1"/>
    <row r="37064" hidden="1"/>
    <row r="37065" hidden="1"/>
    <row r="37066" hidden="1"/>
    <row r="37067" hidden="1"/>
    <row r="37068" hidden="1"/>
    <row r="37069" hidden="1"/>
    <row r="37070" hidden="1"/>
    <row r="37071" hidden="1"/>
    <row r="37072" hidden="1"/>
    <row r="37073" hidden="1"/>
    <row r="37074" hidden="1"/>
    <row r="37075" hidden="1"/>
    <row r="37076" hidden="1"/>
    <row r="37077" hidden="1"/>
    <row r="37078" hidden="1"/>
    <row r="37079" hidden="1"/>
    <row r="37080" hidden="1"/>
    <row r="37081" hidden="1"/>
    <row r="37082" hidden="1"/>
    <row r="37083" hidden="1"/>
    <row r="37084" hidden="1"/>
    <row r="37085" hidden="1"/>
    <row r="37086" hidden="1"/>
    <row r="37087" hidden="1"/>
    <row r="37088" hidden="1"/>
    <row r="37089" hidden="1"/>
    <row r="37090" hidden="1"/>
    <row r="37091" hidden="1"/>
    <row r="37092" hidden="1"/>
    <row r="37093" hidden="1"/>
    <row r="37094" hidden="1"/>
    <row r="37095" hidden="1"/>
    <row r="37096" hidden="1"/>
    <row r="37097" hidden="1"/>
    <row r="37098" hidden="1"/>
    <row r="37099" hidden="1"/>
    <row r="37100" hidden="1"/>
    <row r="37101" hidden="1"/>
    <row r="37102" hidden="1"/>
    <row r="37103" hidden="1"/>
    <row r="37104" hidden="1"/>
    <row r="37105" hidden="1"/>
    <row r="37106" hidden="1"/>
    <row r="37107" hidden="1"/>
    <row r="37108" hidden="1"/>
    <row r="37109" hidden="1"/>
    <row r="37110" hidden="1"/>
    <row r="37111" hidden="1"/>
    <row r="37112" hidden="1"/>
    <row r="37113" hidden="1"/>
    <row r="37114" hidden="1"/>
    <row r="37115" hidden="1"/>
    <row r="37116" hidden="1"/>
    <row r="37117" hidden="1"/>
    <row r="37118" hidden="1"/>
    <row r="37119" hidden="1"/>
    <row r="37120" hidden="1"/>
    <row r="37121" hidden="1"/>
    <row r="37122" hidden="1"/>
    <row r="37123" hidden="1"/>
    <row r="37124" hidden="1"/>
    <row r="37125" hidden="1"/>
    <row r="37126" hidden="1"/>
    <row r="37127" hidden="1"/>
    <row r="37128" hidden="1"/>
    <row r="37129" hidden="1"/>
    <row r="37130" hidden="1"/>
    <row r="37131" hidden="1"/>
    <row r="37132" hidden="1"/>
    <row r="37133" hidden="1"/>
    <row r="37134" hidden="1"/>
    <row r="37135" hidden="1"/>
    <row r="37136" hidden="1"/>
    <row r="37137" hidden="1"/>
    <row r="37138" hidden="1"/>
    <row r="37139" hidden="1"/>
    <row r="37140" hidden="1"/>
    <row r="37141" hidden="1"/>
    <row r="37142" hidden="1"/>
    <row r="37143" hidden="1"/>
    <row r="37144" hidden="1"/>
    <row r="37145" hidden="1"/>
    <row r="37146" hidden="1"/>
    <row r="37147" hidden="1"/>
    <row r="37148" hidden="1"/>
    <row r="37149" hidden="1"/>
    <row r="37150" hidden="1"/>
    <row r="37151" hidden="1"/>
    <row r="37152" hidden="1"/>
    <row r="37153" hidden="1"/>
    <row r="37154" hidden="1"/>
    <row r="37155" hidden="1"/>
    <row r="37156" hidden="1"/>
    <row r="37157" hidden="1"/>
    <row r="37158" hidden="1"/>
    <row r="37159" hidden="1"/>
    <row r="37160" hidden="1"/>
    <row r="37161" hidden="1"/>
    <row r="37162" hidden="1"/>
    <row r="37163" hidden="1"/>
    <row r="37164" hidden="1"/>
    <row r="37165" hidden="1"/>
    <row r="37166" hidden="1"/>
    <row r="37167" hidden="1"/>
    <row r="37168" hidden="1"/>
    <row r="37169" hidden="1"/>
    <row r="37170" hidden="1"/>
    <row r="37171" hidden="1"/>
    <row r="37172" hidden="1"/>
    <row r="37173" hidden="1"/>
    <row r="37174" hidden="1"/>
    <row r="37175" hidden="1"/>
    <row r="37176" hidden="1"/>
    <row r="37177" hidden="1"/>
    <row r="37178" hidden="1"/>
    <row r="37179" hidden="1"/>
    <row r="37180" hidden="1"/>
    <row r="37181" hidden="1"/>
    <row r="37182" hidden="1"/>
    <row r="37183" hidden="1"/>
    <row r="37184" hidden="1"/>
    <row r="37185" hidden="1"/>
    <row r="37186" hidden="1"/>
    <row r="37187" hidden="1"/>
    <row r="37188" hidden="1"/>
    <row r="37189" hidden="1"/>
    <row r="37190" hidden="1"/>
    <row r="37191" hidden="1"/>
    <row r="37192" hidden="1"/>
    <row r="37193" hidden="1"/>
    <row r="37194" hidden="1"/>
    <row r="37195" hidden="1"/>
    <row r="37196" hidden="1"/>
    <row r="37197" hidden="1"/>
    <row r="37198" hidden="1"/>
    <row r="37199" hidden="1"/>
    <row r="37200" hidden="1"/>
    <row r="37201" hidden="1"/>
    <row r="37202" hidden="1"/>
    <row r="37203" hidden="1"/>
    <row r="37204" hidden="1"/>
    <row r="37205" hidden="1"/>
    <row r="37206" hidden="1"/>
    <row r="37207" hidden="1"/>
    <row r="37208" hidden="1"/>
    <row r="37209" hidden="1"/>
    <row r="37210" hidden="1"/>
    <row r="37211" hidden="1"/>
    <row r="37212" hidden="1"/>
    <row r="37213" hidden="1"/>
    <row r="37214" hidden="1"/>
    <row r="37215" hidden="1"/>
    <row r="37216" hidden="1"/>
    <row r="37217" hidden="1"/>
    <row r="37218" hidden="1"/>
    <row r="37219" hidden="1"/>
    <row r="37220" hidden="1"/>
    <row r="37221" hidden="1"/>
    <row r="37222" hidden="1"/>
    <row r="37223" hidden="1"/>
    <row r="37224" hidden="1"/>
    <row r="37225" hidden="1"/>
    <row r="37226" hidden="1"/>
    <row r="37227" hidden="1"/>
    <row r="37228" hidden="1"/>
    <row r="37229" hidden="1"/>
    <row r="37230" hidden="1"/>
    <row r="37231" hidden="1"/>
    <row r="37232" hidden="1"/>
    <row r="37233" hidden="1"/>
    <row r="37234" hidden="1"/>
    <row r="37235" hidden="1"/>
    <row r="37236" hidden="1"/>
    <row r="37237" hidden="1"/>
    <row r="37238" hidden="1"/>
    <row r="37239" hidden="1"/>
    <row r="37240" hidden="1"/>
    <row r="37241" hidden="1"/>
    <row r="37242" hidden="1"/>
    <row r="37243" hidden="1"/>
    <row r="37244" hidden="1"/>
    <row r="37245" hidden="1"/>
    <row r="37246" hidden="1"/>
    <row r="37247" hidden="1"/>
    <row r="37248" hidden="1"/>
    <row r="37249" hidden="1"/>
    <row r="37250" hidden="1"/>
    <row r="37251" hidden="1"/>
    <row r="37252" hidden="1"/>
    <row r="37253" hidden="1"/>
    <row r="37254" hidden="1"/>
    <row r="37255" hidden="1"/>
    <row r="37256" hidden="1"/>
    <row r="37257" hidden="1"/>
    <row r="37258" hidden="1"/>
    <row r="37259" hidden="1"/>
    <row r="37260" hidden="1"/>
    <row r="37261" hidden="1"/>
    <row r="37262" hidden="1"/>
    <row r="37263" hidden="1"/>
    <row r="37264" hidden="1"/>
    <row r="37265" hidden="1"/>
    <row r="37266" hidden="1"/>
    <row r="37267" hidden="1"/>
    <row r="37268" hidden="1"/>
    <row r="37269" hidden="1"/>
    <row r="37270" hidden="1"/>
    <row r="37271" hidden="1"/>
    <row r="37272" hidden="1"/>
    <row r="37273" hidden="1"/>
    <row r="37274" hidden="1"/>
    <row r="37275" hidden="1"/>
    <row r="37276" hidden="1"/>
    <row r="37277" hidden="1"/>
    <row r="37278" hidden="1"/>
    <row r="37279" hidden="1"/>
    <row r="37280" hidden="1"/>
    <row r="37281" hidden="1"/>
    <row r="37282" hidden="1"/>
    <row r="37283" hidden="1"/>
    <row r="37284" hidden="1"/>
    <row r="37285" hidden="1"/>
    <row r="37286" hidden="1"/>
    <row r="37287" hidden="1"/>
    <row r="37288" hidden="1"/>
    <row r="37289" hidden="1"/>
    <row r="37290" hidden="1"/>
    <row r="37291" hidden="1"/>
    <row r="37292" hidden="1"/>
    <row r="37293" hidden="1"/>
    <row r="37294" hidden="1"/>
    <row r="37295" hidden="1"/>
    <row r="37296" hidden="1"/>
    <row r="37297" hidden="1"/>
    <row r="37298" hidden="1"/>
    <row r="37299" hidden="1"/>
    <row r="37300" hidden="1"/>
    <row r="37301" hidden="1"/>
    <row r="37302" hidden="1"/>
    <row r="37303" hidden="1"/>
    <row r="37304" hidden="1"/>
    <row r="37305" hidden="1"/>
    <row r="37306" hidden="1"/>
    <row r="37307" hidden="1"/>
    <row r="37308" hidden="1"/>
    <row r="37309" hidden="1"/>
    <row r="37310" hidden="1"/>
    <row r="37311" hidden="1"/>
    <row r="37312" hidden="1"/>
    <row r="37313" hidden="1"/>
    <row r="37314" hidden="1"/>
    <row r="37315" hidden="1"/>
    <row r="37316" hidden="1"/>
    <row r="37317" hidden="1"/>
    <row r="37318" hidden="1"/>
    <row r="37319" hidden="1"/>
    <row r="37320" hidden="1"/>
    <row r="37321" hidden="1"/>
    <row r="37322" hidden="1"/>
    <row r="37323" hidden="1"/>
    <row r="37324" hidden="1"/>
    <row r="37325" hidden="1"/>
    <row r="37326" hidden="1"/>
    <row r="37327" hidden="1"/>
    <row r="37328" hidden="1"/>
    <row r="37329" hidden="1"/>
    <row r="37330" hidden="1"/>
    <row r="37331" hidden="1"/>
    <row r="37332" hidden="1"/>
    <row r="37333" hidden="1"/>
    <row r="37334" hidden="1"/>
    <row r="37335" hidden="1"/>
    <row r="37336" hidden="1"/>
    <row r="37337" hidden="1"/>
    <row r="37338" hidden="1"/>
    <row r="37339" hidden="1"/>
    <row r="37340" hidden="1"/>
    <row r="37341" hidden="1"/>
    <row r="37342" hidden="1"/>
    <row r="37343" hidden="1"/>
    <row r="37344" hidden="1"/>
    <row r="37345" hidden="1"/>
    <row r="37346" hidden="1"/>
    <row r="37347" hidden="1"/>
    <row r="37348" hidden="1"/>
    <row r="37349" hidden="1"/>
    <row r="37350" hidden="1"/>
    <row r="37351" hidden="1"/>
    <row r="37352" hidden="1"/>
    <row r="37353" hidden="1"/>
    <row r="37354" hidden="1"/>
    <row r="37355" hidden="1"/>
    <row r="37356" hidden="1"/>
    <row r="37357" hidden="1"/>
    <row r="37358" hidden="1"/>
    <row r="37359" hidden="1"/>
    <row r="37360" hidden="1"/>
    <row r="37361" hidden="1"/>
    <row r="37362" hidden="1"/>
    <row r="37363" hidden="1"/>
    <row r="37364" hidden="1"/>
    <row r="37365" hidden="1"/>
    <row r="37366" hidden="1"/>
    <row r="37367" hidden="1"/>
    <row r="37368" hidden="1"/>
    <row r="37369" hidden="1"/>
    <row r="37370" hidden="1"/>
    <row r="37371" hidden="1"/>
    <row r="37372" hidden="1"/>
    <row r="37373" hidden="1"/>
    <row r="37374" hidden="1"/>
    <row r="37375" hidden="1"/>
    <row r="37376" hidden="1"/>
    <row r="37377" hidden="1"/>
    <row r="37378" hidden="1"/>
    <row r="37379" hidden="1"/>
    <row r="37380" hidden="1"/>
    <row r="37381" hidden="1"/>
    <row r="37382" hidden="1"/>
    <row r="37383" hidden="1"/>
    <row r="37384" hidden="1"/>
    <row r="37385" hidden="1"/>
    <row r="37386" hidden="1"/>
    <row r="37387" hidden="1"/>
    <row r="37388" hidden="1"/>
    <row r="37389" hidden="1"/>
    <row r="37390" hidden="1"/>
    <row r="37391" hidden="1"/>
    <row r="37392" hidden="1"/>
    <row r="37393" hidden="1"/>
    <row r="37394" hidden="1"/>
    <row r="37395" hidden="1"/>
    <row r="37396" hidden="1"/>
    <row r="37397" hidden="1"/>
    <row r="37398" hidden="1"/>
    <row r="37399" hidden="1"/>
    <row r="37400" hidden="1"/>
    <row r="37401" hidden="1"/>
    <row r="37402" hidden="1"/>
    <row r="37403" hidden="1"/>
    <row r="37404" hidden="1"/>
    <row r="37405" hidden="1"/>
    <row r="37406" hidden="1"/>
    <row r="37407" hidden="1"/>
    <row r="37408" hidden="1"/>
    <row r="37409" hidden="1"/>
    <row r="37410" hidden="1"/>
    <row r="37411" hidden="1"/>
    <row r="37412" hidden="1"/>
    <row r="37413" hidden="1"/>
    <row r="37414" hidden="1"/>
    <row r="37415" hidden="1"/>
    <row r="37416" hidden="1"/>
    <row r="37417" hidden="1"/>
    <row r="37418" hidden="1"/>
    <row r="37419" hidden="1"/>
    <row r="37420" hidden="1"/>
    <row r="37421" hidden="1"/>
    <row r="37422" hidden="1"/>
    <row r="37423" hidden="1"/>
    <row r="37424" hidden="1"/>
    <row r="37425" hidden="1"/>
    <row r="37426" hidden="1"/>
    <row r="37427" hidden="1"/>
    <row r="37428" hidden="1"/>
    <row r="37429" hidden="1"/>
    <row r="37430" hidden="1"/>
    <row r="37431" hidden="1"/>
    <row r="37432" hidden="1"/>
    <row r="37433" hidden="1"/>
    <row r="37434" hidden="1"/>
    <row r="37435" hidden="1"/>
    <row r="37436" hidden="1"/>
    <row r="37437" hidden="1"/>
    <row r="37438" hidden="1"/>
    <row r="37439" hidden="1"/>
    <row r="37440" hidden="1"/>
    <row r="37441" hidden="1"/>
    <row r="37442" hidden="1"/>
    <row r="37443" hidden="1"/>
    <row r="37444" hidden="1"/>
    <row r="37445" hidden="1"/>
    <row r="37446" hidden="1"/>
    <row r="37447" hidden="1"/>
    <row r="37448" hidden="1"/>
    <row r="37449" hidden="1"/>
    <row r="37450" hidden="1"/>
    <row r="37451" hidden="1"/>
    <row r="37452" hidden="1"/>
    <row r="37453" hidden="1"/>
    <row r="37454" hidden="1"/>
    <row r="37455" hidden="1"/>
    <row r="37456" hidden="1"/>
    <row r="37457" hidden="1"/>
    <row r="37458" hidden="1"/>
    <row r="37459" hidden="1"/>
    <row r="37460" hidden="1"/>
    <row r="37461" hidden="1"/>
    <row r="37462" hidden="1"/>
    <row r="37463" hidden="1"/>
    <row r="37464" hidden="1"/>
    <row r="37465" hidden="1"/>
    <row r="37466" hidden="1"/>
    <row r="37467" hidden="1"/>
    <row r="37468" hidden="1"/>
    <row r="37469" hidden="1"/>
    <row r="37470" hidden="1"/>
    <row r="37471" hidden="1"/>
    <row r="37472" hidden="1"/>
    <row r="37473" hidden="1"/>
    <row r="37474" hidden="1"/>
    <row r="37475" hidden="1"/>
    <row r="37476" hidden="1"/>
    <row r="37477" hidden="1"/>
    <row r="37478" hidden="1"/>
    <row r="37479" hidden="1"/>
    <row r="37480" hidden="1"/>
    <row r="37481" hidden="1"/>
    <row r="37482" hidden="1"/>
    <row r="37483" hidden="1"/>
    <row r="37484" hidden="1"/>
    <row r="37485" hidden="1"/>
    <row r="37486" hidden="1"/>
    <row r="37487" hidden="1"/>
    <row r="37488" hidden="1"/>
    <row r="37489" hidden="1"/>
    <row r="37490" hidden="1"/>
    <row r="37491" hidden="1"/>
    <row r="37492" hidden="1"/>
    <row r="37493" hidden="1"/>
    <row r="37494" hidden="1"/>
    <row r="37495" hidden="1"/>
    <row r="37496" hidden="1"/>
    <row r="37497" hidden="1"/>
    <row r="37498" hidden="1"/>
    <row r="37499" hidden="1"/>
    <row r="37500" hidden="1"/>
    <row r="37501" hidden="1"/>
    <row r="37502" hidden="1"/>
    <row r="37503" hidden="1"/>
    <row r="37504" hidden="1"/>
    <row r="37505" hidden="1"/>
    <row r="37506" hidden="1"/>
    <row r="37507" hidden="1"/>
    <row r="37508" hidden="1"/>
    <row r="37509" hidden="1"/>
    <row r="37510" hidden="1"/>
    <row r="37511" hidden="1"/>
    <row r="37512" hidden="1"/>
    <row r="37513" hidden="1"/>
    <row r="37514" hidden="1"/>
    <row r="37515" hidden="1"/>
    <row r="37516" hidden="1"/>
    <row r="37517" hidden="1"/>
    <row r="37518" hidden="1"/>
    <row r="37519" hidden="1"/>
    <row r="37520" hidden="1"/>
    <row r="37521" hidden="1"/>
    <row r="37522" hidden="1"/>
    <row r="37523" hidden="1"/>
    <row r="37524" hidden="1"/>
    <row r="37525" hidden="1"/>
    <row r="37526" hidden="1"/>
    <row r="37527" hidden="1"/>
    <row r="37528" hidden="1"/>
    <row r="37529" hidden="1"/>
    <row r="37530" hidden="1"/>
    <row r="37531" hidden="1"/>
    <row r="37532" hidden="1"/>
    <row r="37533" hidden="1"/>
    <row r="37534" hidden="1"/>
    <row r="37535" hidden="1"/>
    <row r="37536" hidden="1"/>
    <row r="37537" hidden="1"/>
    <row r="37538" hidden="1"/>
    <row r="37539" hidden="1"/>
    <row r="37540" hidden="1"/>
    <row r="37541" hidden="1"/>
    <row r="37542" hidden="1"/>
    <row r="37543" hidden="1"/>
    <row r="37544" hidden="1"/>
    <row r="37545" hidden="1"/>
    <row r="37546" hidden="1"/>
    <row r="37547" hidden="1"/>
    <row r="37548" hidden="1"/>
    <row r="37549" hidden="1"/>
    <row r="37550" hidden="1"/>
    <row r="37551" hidden="1"/>
    <row r="37552" hidden="1"/>
    <row r="37553" hidden="1"/>
    <row r="37554" hidden="1"/>
    <row r="37555" hidden="1"/>
    <row r="37556" hidden="1"/>
    <row r="37557" hidden="1"/>
    <row r="37558" hidden="1"/>
    <row r="37559" hidden="1"/>
    <row r="37560" hidden="1"/>
    <row r="37561" hidden="1"/>
    <row r="37562" hidden="1"/>
    <row r="37563" hidden="1"/>
    <row r="37564" hidden="1"/>
    <row r="37565" hidden="1"/>
    <row r="37566" hidden="1"/>
    <row r="37567" hidden="1"/>
    <row r="37568" hidden="1"/>
    <row r="37569" hidden="1"/>
    <row r="37570" hidden="1"/>
    <row r="37571" hidden="1"/>
    <row r="37572" hidden="1"/>
    <row r="37573" hidden="1"/>
    <row r="37574" hidden="1"/>
    <row r="37575" hidden="1"/>
    <row r="37576" hidden="1"/>
    <row r="37577" hidden="1"/>
    <row r="37578" hidden="1"/>
    <row r="37579" hidden="1"/>
    <row r="37580" hidden="1"/>
    <row r="37581" hidden="1"/>
    <row r="37582" hidden="1"/>
    <row r="37583" hidden="1"/>
    <row r="37584" hidden="1"/>
    <row r="37585" hidden="1"/>
    <row r="37586" hidden="1"/>
    <row r="37587" hidden="1"/>
    <row r="37588" hidden="1"/>
    <row r="37589" hidden="1"/>
    <row r="37590" hidden="1"/>
    <row r="37591" hidden="1"/>
    <row r="37592" hidden="1"/>
    <row r="37593" hidden="1"/>
    <row r="37594" hidden="1"/>
    <row r="37595" hidden="1"/>
    <row r="37596" hidden="1"/>
    <row r="37597" hidden="1"/>
    <row r="37598" hidden="1"/>
    <row r="37599" hidden="1"/>
    <row r="37600" hidden="1"/>
    <row r="37601" hidden="1"/>
    <row r="37602" hidden="1"/>
    <row r="37603" hidden="1"/>
    <row r="37604" hidden="1"/>
    <row r="37605" hidden="1"/>
    <row r="37606" hidden="1"/>
    <row r="37607" hidden="1"/>
    <row r="37608" hidden="1"/>
    <row r="37609" hidden="1"/>
    <row r="37610" hidden="1"/>
    <row r="37611" hidden="1"/>
    <row r="37612" hidden="1"/>
    <row r="37613" hidden="1"/>
    <row r="37614" hidden="1"/>
    <row r="37615" hidden="1"/>
    <row r="37616" hidden="1"/>
    <row r="37617" hidden="1"/>
    <row r="37618" hidden="1"/>
    <row r="37619" hidden="1"/>
    <row r="37620" hidden="1"/>
    <row r="37621" hidden="1"/>
    <row r="37622" hidden="1"/>
    <row r="37623" hidden="1"/>
    <row r="37624" hidden="1"/>
    <row r="37625" hidden="1"/>
    <row r="37626" hidden="1"/>
    <row r="37627" hidden="1"/>
    <row r="37628" hidden="1"/>
    <row r="37629" hidden="1"/>
    <row r="37630" hidden="1"/>
    <row r="37631" hidden="1"/>
    <row r="37632" hidden="1"/>
    <row r="37633" hidden="1"/>
    <row r="37634" hidden="1"/>
    <row r="37635" hidden="1"/>
    <row r="37636" hidden="1"/>
    <row r="37637" hidden="1"/>
    <row r="37638" hidden="1"/>
    <row r="37639" hidden="1"/>
    <row r="37640" hidden="1"/>
    <row r="37641" hidden="1"/>
    <row r="37642" hidden="1"/>
    <row r="37643" hidden="1"/>
    <row r="37644" hidden="1"/>
    <row r="37645" hidden="1"/>
    <row r="37646" hidden="1"/>
    <row r="37647" hidden="1"/>
    <row r="37648" hidden="1"/>
    <row r="37649" hidden="1"/>
    <row r="37650" hidden="1"/>
    <row r="37651" hidden="1"/>
    <row r="37652" hidden="1"/>
    <row r="37653" hidden="1"/>
    <row r="37654" hidden="1"/>
    <row r="37655" hidden="1"/>
    <row r="37656" hidden="1"/>
    <row r="37657" hidden="1"/>
    <row r="37658" hidden="1"/>
    <row r="37659" hidden="1"/>
    <row r="37660" hidden="1"/>
    <row r="37661" hidden="1"/>
    <row r="37662" hidden="1"/>
    <row r="37663" hidden="1"/>
    <row r="37664" hidden="1"/>
    <row r="37665" hidden="1"/>
    <row r="37666" hidden="1"/>
    <row r="37667" hidden="1"/>
    <row r="37668" hidden="1"/>
    <row r="37669" hidden="1"/>
    <row r="37670" hidden="1"/>
    <row r="37671" hidden="1"/>
    <row r="37672" hidden="1"/>
    <row r="37673" hidden="1"/>
    <row r="37674" hidden="1"/>
    <row r="37675" hidden="1"/>
    <row r="37676" hidden="1"/>
    <row r="37677" hidden="1"/>
    <row r="37678" hidden="1"/>
    <row r="37679" hidden="1"/>
    <row r="37680" hidden="1"/>
    <row r="37681" hidden="1"/>
    <row r="37682" hidden="1"/>
    <row r="37683" hidden="1"/>
    <row r="37684" hidden="1"/>
    <row r="37685" hidden="1"/>
    <row r="37686" hidden="1"/>
    <row r="37687" hidden="1"/>
    <row r="37688" hidden="1"/>
    <row r="37689" hidden="1"/>
    <row r="37690" hidden="1"/>
    <row r="37691" hidden="1"/>
    <row r="37692" hidden="1"/>
    <row r="37693" hidden="1"/>
    <row r="37694" hidden="1"/>
    <row r="37695" hidden="1"/>
    <row r="37696" hidden="1"/>
    <row r="37697" hidden="1"/>
    <row r="37698" hidden="1"/>
    <row r="37699" hidden="1"/>
    <row r="37700" hidden="1"/>
    <row r="37701" hidden="1"/>
    <row r="37702" hidden="1"/>
    <row r="37703" hidden="1"/>
    <row r="37704" hidden="1"/>
    <row r="37705" hidden="1"/>
    <row r="37706" hidden="1"/>
    <row r="37707" hidden="1"/>
    <row r="37708" hidden="1"/>
    <row r="37709" hidden="1"/>
    <row r="37710" hidden="1"/>
    <row r="37711" hidden="1"/>
    <row r="37712" hidden="1"/>
    <row r="37713" hidden="1"/>
    <row r="37714" hidden="1"/>
    <row r="37715" hidden="1"/>
    <row r="37716" hidden="1"/>
    <row r="37717" hidden="1"/>
    <row r="37718" hidden="1"/>
    <row r="37719" hidden="1"/>
    <row r="37720" hidden="1"/>
    <row r="37721" hidden="1"/>
    <row r="37722" hidden="1"/>
    <row r="37723" hidden="1"/>
    <row r="37724" hidden="1"/>
    <row r="37725" hidden="1"/>
    <row r="37726" hidden="1"/>
    <row r="37727" hidden="1"/>
    <row r="37728" hidden="1"/>
    <row r="37729" hidden="1"/>
    <row r="37730" hidden="1"/>
    <row r="37731" hidden="1"/>
    <row r="37732" hidden="1"/>
    <row r="37733" hidden="1"/>
    <row r="37734" hidden="1"/>
    <row r="37735" hidden="1"/>
    <row r="37736" hidden="1"/>
    <row r="37737" hidden="1"/>
    <row r="37738" hidden="1"/>
    <row r="37739" hidden="1"/>
    <row r="37740" hidden="1"/>
    <row r="37741" hidden="1"/>
    <row r="37742" hidden="1"/>
    <row r="37743" hidden="1"/>
    <row r="37744" hidden="1"/>
    <row r="37745" hidden="1"/>
    <row r="37746" hidden="1"/>
    <row r="37747" hidden="1"/>
    <row r="37748" hidden="1"/>
    <row r="37749" hidden="1"/>
    <row r="37750" hidden="1"/>
    <row r="37751" hidden="1"/>
    <row r="37752" hidden="1"/>
    <row r="37753" hidden="1"/>
    <row r="37754" hidden="1"/>
    <row r="37755" hidden="1"/>
    <row r="37756" hidden="1"/>
    <row r="37757" hidden="1"/>
    <row r="37758" hidden="1"/>
    <row r="37759" hidden="1"/>
    <row r="37760" hidden="1"/>
    <row r="37761" hidden="1"/>
    <row r="37762" hidden="1"/>
    <row r="37763" hidden="1"/>
    <row r="37764" hidden="1"/>
    <row r="37765" hidden="1"/>
    <row r="37766" hidden="1"/>
    <row r="37767" hidden="1"/>
    <row r="37768" hidden="1"/>
    <row r="37769" hidden="1"/>
    <row r="37770" hidden="1"/>
    <row r="37771" hidden="1"/>
    <row r="37772" hidden="1"/>
    <row r="37773" hidden="1"/>
    <row r="37774" hidden="1"/>
    <row r="37775" hidden="1"/>
    <row r="37776" hidden="1"/>
    <row r="37777" hidden="1"/>
    <row r="37778" hidden="1"/>
    <row r="37779" hidden="1"/>
    <row r="37780" hidden="1"/>
    <row r="37781" hidden="1"/>
    <row r="37782" hidden="1"/>
    <row r="37783" hidden="1"/>
    <row r="37784" hidden="1"/>
    <row r="37785" hidden="1"/>
    <row r="37786" hidden="1"/>
    <row r="37787" hidden="1"/>
    <row r="37788" hidden="1"/>
    <row r="37789" hidden="1"/>
    <row r="37790" hidden="1"/>
    <row r="37791" hidden="1"/>
    <row r="37792" hidden="1"/>
    <row r="37793" hidden="1"/>
    <row r="37794" hidden="1"/>
    <row r="37795" hidden="1"/>
    <row r="37796" hidden="1"/>
    <row r="37797" hidden="1"/>
    <row r="37798" hidden="1"/>
    <row r="37799" hidden="1"/>
    <row r="37800" hidden="1"/>
    <row r="37801" hidden="1"/>
    <row r="37802" hidden="1"/>
    <row r="37803" hidden="1"/>
    <row r="37804" hidden="1"/>
    <row r="37805" hidden="1"/>
    <row r="37806" hidden="1"/>
    <row r="37807" hidden="1"/>
    <row r="37808" hidden="1"/>
    <row r="37809" hidden="1"/>
    <row r="37810" hidden="1"/>
    <row r="37811" hidden="1"/>
    <row r="37812" hidden="1"/>
    <row r="37813" hidden="1"/>
    <row r="37814" hidden="1"/>
    <row r="37815" hidden="1"/>
    <row r="37816" hidden="1"/>
    <row r="37817" hidden="1"/>
    <row r="37818" hidden="1"/>
    <row r="37819" hidden="1"/>
    <row r="37820" hidden="1"/>
    <row r="37821" hidden="1"/>
    <row r="37822" hidden="1"/>
    <row r="37823" hidden="1"/>
    <row r="37824" hidden="1"/>
    <row r="37825" hidden="1"/>
    <row r="37826" hidden="1"/>
    <row r="37827" hidden="1"/>
    <row r="37828" hidden="1"/>
    <row r="37829" hidden="1"/>
    <row r="37830" hidden="1"/>
    <row r="37831" hidden="1"/>
    <row r="37832" hidden="1"/>
    <row r="37833" hidden="1"/>
    <row r="37834" hidden="1"/>
    <row r="37835" hidden="1"/>
    <row r="37836" hidden="1"/>
    <row r="37837" hidden="1"/>
    <row r="37838" hidden="1"/>
    <row r="37839" hidden="1"/>
    <row r="37840" hidden="1"/>
    <row r="37841" hidden="1"/>
    <row r="37842" hidden="1"/>
    <row r="37843" hidden="1"/>
    <row r="37844" hidden="1"/>
    <row r="37845" hidden="1"/>
    <row r="37846" hidden="1"/>
    <row r="37847" hidden="1"/>
    <row r="37848" hidden="1"/>
    <row r="37849" hidden="1"/>
    <row r="37850" hidden="1"/>
    <row r="37851" hidden="1"/>
    <row r="37852" hidden="1"/>
    <row r="37853" hidden="1"/>
    <row r="37854" hidden="1"/>
    <row r="37855" hidden="1"/>
    <row r="37856" hidden="1"/>
    <row r="37857" hidden="1"/>
    <row r="37858" hidden="1"/>
    <row r="37859" hidden="1"/>
    <row r="37860" hidden="1"/>
    <row r="37861" hidden="1"/>
    <row r="37862" hidden="1"/>
    <row r="37863" hidden="1"/>
    <row r="37864" hidden="1"/>
    <row r="37865" hidden="1"/>
    <row r="37866" hidden="1"/>
    <row r="37867" hidden="1"/>
    <row r="37868" hidden="1"/>
    <row r="37869" hidden="1"/>
    <row r="37870" hidden="1"/>
    <row r="37871" hidden="1"/>
    <row r="37872" hidden="1"/>
    <row r="37873" hidden="1"/>
    <row r="37874" hidden="1"/>
    <row r="37875" hidden="1"/>
    <row r="37876" hidden="1"/>
    <row r="37877" hidden="1"/>
    <row r="37878" hidden="1"/>
    <row r="37879" hidden="1"/>
    <row r="37880" hidden="1"/>
    <row r="37881" hidden="1"/>
    <row r="37882" hidden="1"/>
    <row r="37883" hidden="1"/>
    <row r="37884" hidden="1"/>
    <row r="37885" hidden="1"/>
    <row r="37886" hidden="1"/>
    <row r="37887" hidden="1"/>
    <row r="37888" hidden="1"/>
    <row r="37889" hidden="1"/>
    <row r="37890" hidden="1"/>
    <row r="37891" hidden="1"/>
    <row r="37892" hidden="1"/>
    <row r="37893" hidden="1"/>
    <row r="37894" hidden="1"/>
    <row r="37895" hidden="1"/>
    <row r="37896" hidden="1"/>
    <row r="37897" hidden="1"/>
    <row r="37898" hidden="1"/>
    <row r="37899" hidden="1"/>
    <row r="37900" hidden="1"/>
    <row r="37901" hidden="1"/>
    <row r="37902" hidden="1"/>
    <row r="37903" hidden="1"/>
    <row r="37904" hidden="1"/>
    <row r="37905" hidden="1"/>
    <row r="37906" hidden="1"/>
    <row r="37907" hidden="1"/>
    <row r="37908" hidden="1"/>
    <row r="37909" hidden="1"/>
    <row r="37910" hidden="1"/>
    <row r="37911" hidden="1"/>
    <row r="37912" hidden="1"/>
    <row r="37913" hidden="1"/>
    <row r="37914" hidden="1"/>
    <row r="37915" hidden="1"/>
    <row r="37916" hidden="1"/>
    <row r="37917" hidden="1"/>
    <row r="37918" hidden="1"/>
    <row r="37919" hidden="1"/>
    <row r="37920" hidden="1"/>
    <row r="37921" hidden="1"/>
    <row r="37922" hidden="1"/>
    <row r="37923" hidden="1"/>
    <row r="37924" hidden="1"/>
    <row r="37925" hidden="1"/>
    <row r="37926" hidden="1"/>
    <row r="37927" hidden="1"/>
    <row r="37928" hidden="1"/>
    <row r="37929" hidden="1"/>
    <row r="37930" hidden="1"/>
    <row r="37931" hidden="1"/>
    <row r="37932" hidden="1"/>
    <row r="37933" hidden="1"/>
    <row r="37934" hidden="1"/>
    <row r="37935" hidden="1"/>
    <row r="37936" hidden="1"/>
    <row r="37937" hidden="1"/>
    <row r="37938" hidden="1"/>
    <row r="37939" hidden="1"/>
    <row r="37940" hidden="1"/>
    <row r="37941" hidden="1"/>
    <row r="37942" hidden="1"/>
    <row r="37943" hidden="1"/>
    <row r="37944" hidden="1"/>
    <row r="37945" hidden="1"/>
    <row r="37946" hidden="1"/>
    <row r="37947" hidden="1"/>
    <row r="37948" hidden="1"/>
    <row r="37949" hidden="1"/>
    <row r="37950" hidden="1"/>
    <row r="37951" hidden="1"/>
    <row r="37952" hidden="1"/>
    <row r="37953" hidden="1"/>
    <row r="37954" hidden="1"/>
    <row r="37955" hidden="1"/>
    <row r="37956" hidden="1"/>
    <row r="37957" hidden="1"/>
    <row r="37958" hidden="1"/>
    <row r="37959" hidden="1"/>
    <row r="37960" hidden="1"/>
    <row r="37961" hidden="1"/>
    <row r="37962" hidden="1"/>
    <row r="37963" hidden="1"/>
    <row r="37964" hidden="1"/>
    <row r="37965" hidden="1"/>
    <row r="37966" hidden="1"/>
    <row r="37967" hidden="1"/>
    <row r="37968" hidden="1"/>
    <row r="37969" hidden="1"/>
    <row r="37970" hidden="1"/>
    <row r="37971" hidden="1"/>
    <row r="37972" hidden="1"/>
    <row r="37973" hidden="1"/>
    <row r="37974" hidden="1"/>
    <row r="37975" hidden="1"/>
    <row r="37976" hidden="1"/>
    <row r="37977" hidden="1"/>
    <row r="37978" hidden="1"/>
    <row r="37979" hidden="1"/>
    <row r="37980" hidden="1"/>
    <row r="37981" hidden="1"/>
    <row r="37982" hidden="1"/>
    <row r="37983" hidden="1"/>
    <row r="37984" hidden="1"/>
    <row r="37985" hidden="1"/>
    <row r="37986" hidden="1"/>
    <row r="37987" hidden="1"/>
    <row r="37988" hidden="1"/>
    <row r="37989" hidden="1"/>
    <row r="37990" hidden="1"/>
    <row r="37991" hidden="1"/>
    <row r="37992" hidden="1"/>
    <row r="37993" hidden="1"/>
    <row r="37994" hidden="1"/>
    <row r="37995" hidden="1"/>
    <row r="37996" hidden="1"/>
    <row r="37997" hidden="1"/>
    <row r="37998" hidden="1"/>
    <row r="37999" hidden="1"/>
    <row r="38000" hidden="1"/>
    <row r="38001" hidden="1"/>
    <row r="38002" hidden="1"/>
    <row r="38003" hidden="1"/>
    <row r="38004" hidden="1"/>
    <row r="38005" hidden="1"/>
    <row r="38006" hidden="1"/>
    <row r="38007" hidden="1"/>
    <row r="38008" hidden="1"/>
    <row r="38009" hidden="1"/>
    <row r="38010" hidden="1"/>
    <row r="38011" hidden="1"/>
    <row r="38012" hidden="1"/>
    <row r="38013" hidden="1"/>
    <row r="38014" hidden="1"/>
    <row r="38015" hidden="1"/>
    <row r="38016" hidden="1"/>
    <row r="38017" hidden="1"/>
    <row r="38018" hidden="1"/>
    <row r="38019" hidden="1"/>
    <row r="38020" hidden="1"/>
    <row r="38021" hidden="1"/>
    <row r="38022" hidden="1"/>
    <row r="38023" hidden="1"/>
    <row r="38024" hidden="1"/>
    <row r="38025" hidden="1"/>
    <row r="38026" hidden="1"/>
    <row r="38027" hidden="1"/>
    <row r="38028" hidden="1"/>
    <row r="38029" hidden="1"/>
    <row r="38030" hidden="1"/>
    <row r="38031" hidden="1"/>
    <row r="38032" hidden="1"/>
    <row r="38033" hidden="1"/>
    <row r="38034" hidden="1"/>
    <row r="38035" hidden="1"/>
    <row r="38036" hidden="1"/>
    <row r="38037" hidden="1"/>
    <row r="38038" hidden="1"/>
    <row r="38039" hidden="1"/>
    <row r="38040" hidden="1"/>
    <row r="38041" hidden="1"/>
    <row r="38042" hidden="1"/>
    <row r="38043" hidden="1"/>
    <row r="38044" hidden="1"/>
    <row r="38045" hidden="1"/>
    <row r="38046" hidden="1"/>
    <row r="38047" hidden="1"/>
    <row r="38048" hidden="1"/>
    <row r="38049" hidden="1"/>
    <row r="38050" hidden="1"/>
    <row r="38051" hidden="1"/>
    <row r="38052" hidden="1"/>
    <row r="38053" hidden="1"/>
    <row r="38054" hidden="1"/>
    <row r="38055" hidden="1"/>
    <row r="38056" hidden="1"/>
    <row r="38057" hidden="1"/>
    <row r="38058" hidden="1"/>
    <row r="38059" hidden="1"/>
    <row r="38060" hidden="1"/>
    <row r="38061" hidden="1"/>
    <row r="38062" hidden="1"/>
    <row r="38063" hidden="1"/>
    <row r="38064" hidden="1"/>
    <row r="38065" hidden="1"/>
    <row r="38066" hidden="1"/>
    <row r="38067" hidden="1"/>
    <row r="38068" hidden="1"/>
    <row r="38069" hidden="1"/>
    <row r="38070" hidden="1"/>
    <row r="38071" hidden="1"/>
    <row r="38072" hidden="1"/>
    <row r="38073" hidden="1"/>
    <row r="38074" hidden="1"/>
    <row r="38075" hidden="1"/>
    <row r="38076" hidden="1"/>
    <row r="38077" hidden="1"/>
    <row r="38078" hidden="1"/>
    <row r="38079" hidden="1"/>
    <row r="38080" hidden="1"/>
    <row r="38081" hidden="1"/>
    <row r="38082" hidden="1"/>
    <row r="38083" hidden="1"/>
    <row r="38084" hidden="1"/>
    <row r="38085" hidden="1"/>
    <row r="38086" hidden="1"/>
    <row r="38087" hidden="1"/>
    <row r="38088" hidden="1"/>
    <row r="38089" hidden="1"/>
    <row r="38090" hidden="1"/>
    <row r="38091" hidden="1"/>
    <row r="38092" hidden="1"/>
    <row r="38093" hidden="1"/>
    <row r="38094" hidden="1"/>
    <row r="38095" hidden="1"/>
    <row r="38096" hidden="1"/>
    <row r="38097" hidden="1"/>
    <row r="38098" hidden="1"/>
    <row r="38099" hidden="1"/>
    <row r="38100" hidden="1"/>
    <row r="38101" hidden="1"/>
    <row r="38102" hidden="1"/>
    <row r="38103" hidden="1"/>
    <row r="38104" hidden="1"/>
    <row r="38105" hidden="1"/>
    <row r="38106" hidden="1"/>
    <row r="38107" hidden="1"/>
    <row r="38108" hidden="1"/>
    <row r="38109" hidden="1"/>
    <row r="38110" hidden="1"/>
    <row r="38111" hidden="1"/>
    <row r="38112" hidden="1"/>
    <row r="38113" hidden="1"/>
    <row r="38114" hidden="1"/>
    <row r="38115" hidden="1"/>
    <row r="38116" hidden="1"/>
    <row r="38117" hidden="1"/>
    <row r="38118" hidden="1"/>
    <row r="38119" hidden="1"/>
    <row r="38120" hidden="1"/>
    <row r="38121" hidden="1"/>
    <row r="38122" hidden="1"/>
    <row r="38123" hidden="1"/>
    <row r="38124" hidden="1"/>
    <row r="38125" hidden="1"/>
    <row r="38126" hidden="1"/>
    <row r="38127" hidden="1"/>
    <row r="38128" hidden="1"/>
    <row r="38129" hidden="1"/>
    <row r="38130" hidden="1"/>
    <row r="38131" hidden="1"/>
    <row r="38132" hidden="1"/>
    <row r="38133" hidden="1"/>
    <row r="38134" hidden="1"/>
    <row r="38135" hidden="1"/>
    <row r="38136" hidden="1"/>
    <row r="38137" hidden="1"/>
    <row r="38138" hidden="1"/>
    <row r="38139" hidden="1"/>
    <row r="38140" hidden="1"/>
    <row r="38141" hidden="1"/>
    <row r="38142" hidden="1"/>
    <row r="38143" hidden="1"/>
    <row r="38144" hidden="1"/>
    <row r="38145" hidden="1"/>
    <row r="38146" hidden="1"/>
    <row r="38147" hidden="1"/>
    <row r="38148" hidden="1"/>
    <row r="38149" hidden="1"/>
    <row r="38150" hidden="1"/>
    <row r="38151" hidden="1"/>
    <row r="38152" hidden="1"/>
    <row r="38153" hidden="1"/>
    <row r="38154" hidden="1"/>
    <row r="38155" hidden="1"/>
    <row r="38156" hidden="1"/>
    <row r="38157" hidden="1"/>
    <row r="38158" hidden="1"/>
    <row r="38159" hidden="1"/>
    <row r="38160" hidden="1"/>
    <row r="38161" hidden="1"/>
    <row r="38162" hidden="1"/>
    <row r="38163" hidden="1"/>
    <row r="38164" hidden="1"/>
    <row r="38165" hidden="1"/>
    <row r="38166" hidden="1"/>
    <row r="38167" hidden="1"/>
    <row r="38168" hidden="1"/>
    <row r="38169" hidden="1"/>
    <row r="38170" hidden="1"/>
    <row r="38171" hidden="1"/>
    <row r="38172" hidden="1"/>
    <row r="38173" hidden="1"/>
    <row r="38174" hidden="1"/>
    <row r="38175" hidden="1"/>
    <row r="38176" hidden="1"/>
    <row r="38177" hidden="1"/>
    <row r="38178" hidden="1"/>
    <row r="38179" hidden="1"/>
    <row r="38180" hidden="1"/>
    <row r="38181" hidden="1"/>
    <row r="38182" hidden="1"/>
    <row r="38183" hidden="1"/>
    <row r="38184" hidden="1"/>
    <row r="38185" hidden="1"/>
    <row r="38186" hidden="1"/>
    <row r="38187" hidden="1"/>
    <row r="38188" hidden="1"/>
    <row r="38189" hidden="1"/>
    <row r="38190" hidden="1"/>
    <row r="38191" hidden="1"/>
    <row r="38192" hidden="1"/>
    <row r="38193" hidden="1"/>
    <row r="38194" hidden="1"/>
    <row r="38195" hidden="1"/>
    <row r="38196" hidden="1"/>
    <row r="38197" hidden="1"/>
    <row r="38198" hidden="1"/>
    <row r="38199" hidden="1"/>
    <row r="38200" hidden="1"/>
    <row r="38201" hidden="1"/>
    <row r="38202" hidden="1"/>
    <row r="38203" hidden="1"/>
    <row r="38204" hidden="1"/>
    <row r="38205" hidden="1"/>
    <row r="38206" hidden="1"/>
    <row r="38207" hidden="1"/>
    <row r="38208" hidden="1"/>
    <row r="38209" hidden="1"/>
    <row r="38210" hidden="1"/>
    <row r="38211" hidden="1"/>
    <row r="38212" hidden="1"/>
    <row r="38213" hidden="1"/>
    <row r="38214" hidden="1"/>
    <row r="38215" hidden="1"/>
    <row r="38216" hidden="1"/>
    <row r="38217" hidden="1"/>
    <row r="38218" hidden="1"/>
    <row r="38219" hidden="1"/>
    <row r="38220" hidden="1"/>
    <row r="38221" hidden="1"/>
    <row r="38222" hidden="1"/>
    <row r="38223" hidden="1"/>
    <row r="38224" hidden="1"/>
    <row r="38225" hidden="1"/>
    <row r="38226" hidden="1"/>
    <row r="38227" hidden="1"/>
    <row r="38228" hidden="1"/>
    <row r="38229" hidden="1"/>
    <row r="38230" hidden="1"/>
    <row r="38231" hidden="1"/>
    <row r="38232" hidden="1"/>
    <row r="38233" hidden="1"/>
    <row r="38234" hidden="1"/>
    <row r="38235" hidden="1"/>
    <row r="38236" hidden="1"/>
    <row r="38237" hidden="1"/>
    <row r="38238" hidden="1"/>
    <row r="38239" hidden="1"/>
    <row r="38240" hidden="1"/>
    <row r="38241" hidden="1"/>
    <row r="38242" hidden="1"/>
    <row r="38243" hidden="1"/>
    <row r="38244" hidden="1"/>
    <row r="38245" hidden="1"/>
    <row r="38246" hidden="1"/>
    <row r="38247" hidden="1"/>
    <row r="38248" hidden="1"/>
    <row r="38249" hidden="1"/>
    <row r="38250" hidden="1"/>
    <row r="38251" hidden="1"/>
    <row r="38252" hidden="1"/>
    <row r="38253" hidden="1"/>
    <row r="38254" hidden="1"/>
    <row r="38255" hidden="1"/>
    <row r="38256" hidden="1"/>
    <row r="38257" hidden="1"/>
    <row r="38258" hidden="1"/>
    <row r="38259" hidden="1"/>
    <row r="38260" hidden="1"/>
    <row r="38261" hidden="1"/>
    <row r="38262" hidden="1"/>
    <row r="38263" hidden="1"/>
    <row r="38264" hidden="1"/>
    <row r="38265" hidden="1"/>
    <row r="38266" hidden="1"/>
    <row r="38267" hidden="1"/>
    <row r="38268" hidden="1"/>
    <row r="38269" hidden="1"/>
    <row r="38270" hidden="1"/>
    <row r="38271" hidden="1"/>
    <row r="38272" hidden="1"/>
    <row r="38273" hidden="1"/>
    <row r="38274" hidden="1"/>
    <row r="38275" hidden="1"/>
    <row r="38276" hidden="1"/>
    <row r="38277" hidden="1"/>
    <row r="38278" hidden="1"/>
    <row r="38279" hidden="1"/>
    <row r="38280" hidden="1"/>
    <row r="38281" hidden="1"/>
    <row r="38282" hidden="1"/>
    <row r="38283" hidden="1"/>
    <row r="38284" hidden="1"/>
    <row r="38285" hidden="1"/>
    <row r="38286" hidden="1"/>
    <row r="38287" hidden="1"/>
    <row r="38288" hidden="1"/>
    <row r="38289" hidden="1"/>
    <row r="38290" hidden="1"/>
    <row r="38291" hidden="1"/>
    <row r="38292" hidden="1"/>
    <row r="38293" hidden="1"/>
    <row r="38294" hidden="1"/>
    <row r="38295" hidden="1"/>
    <row r="38296" hidden="1"/>
    <row r="38297" hidden="1"/>
    <row r="38298" hidden="1"/>
    <row r="38299" hidden="1"/>
    <row r="38300" hidden="1"/>
    <row r="38301" hidden="1"/>
    <row r="38302" hidden="1"/>
    <row r="38303" hidden="1"/>
    <row r="38304" hidden="1"/>
    <row r="38305" hidden="1"/>
    <row r="38306" hidden="1"/>
    <row r="38307" hidden="1"/>
    <row r="38308" hidden="1"/>
    <row r="38309" hidden="1"/>
    <row r="38310" hidden="1"/>
    <row r="38311" hidden="1"/>
    <row r="38312" hidden="1"/>
    <row r="38313" hidden="1"/>
    <row r="38314" hidden="1"/>
    <row r="38315" hidden="1"/>
    <row r="38316" hidden="1"/>
    <row r="38317" hidden="1"/>
    <row r="38318" hidden="1"/>
    <row r="38319" hidden="1"/>
    <row r="38320" hidden="1"/>
    <row r="38321" hidden="1"/>
    <row r="38322" hidden="1"/>
    <row r="38323" hidden="1"/>
    <row r="38324" hidden="1"/>
    <row r="38325" hidden="1"/>
    <row r="38326" hidden="1"/>
    <row r="38327" hidden="1"/>
    <row r="38328" hidden="1"/>
    <row r="38329" hidden="1"/>
    <row r="38330" hidden="1"/>
    <row r="38331" hidden="1"/>
    <row r="38332" hidden="1"/>
    <row r="38333" hidden="1"/>
    <row r="38334" hidden="1"/>
    <row r="38335" hidden="1"/>
    <row r="38336" hidden="1"/>
    <row r="38337" hidden="1"/>
    <row r="38338" hidden="1"/>
    <row r="38339" hidden="1"/>
    <row r="38340" hidden="1"/>
    <row r="38341" hidden="1"/>
    <row r="38342" hidden="1"/>
    <row r="38343" hidden="1"/>
    <row r="38344" hidden="1"/>
    <row r="38345" hidden="1"/>
    <row r="38346" hidden="1"/>
    <row r="38347" hidden="1"/>
    <row r="38348" hidden="1"/>
    <row r="38349" hidden="1"/>
    <row r="38350" hidden="1"/>
    <row r="38351" hidden="1"/>
    <row r="38352" hidden="1"/>
    <row r="38353" hidden="1"/>
    <row r="38354" hidden="1"/>
    <row r="38355" hidden="1"/>
    <row r="38356" hidden="1"/>
    <row r="38357" hidden="1"/>
    <row r="38358" hidden="1"/>
    <row r="38359" hidden="1"/>
    <row r="38360" hidden="1"/>
    <row r="38361" hidden="1"/>
    <row r="38362" hidden="1"/>
    <row r="38363" hidden="1"/>
    <row r="38364" hidden="1"/>
    <row r="38365" hidden="1"/>
    <row r="38366" hidden="1"/>
    <row r="38367" hidden="1"/>
    <row r="38368" hidden="1"/>
    <row r="38369" hidden="1"/>
    <row r="38370" hidden="1"/>
    <row r="38371" hidden="1"/>
    <row r="38372" hidden="1"/>
    <row r="38373" hidden="1"/>
    <row r="38374" hidden="1"/>
    <row r="38375" hidden="1"/>
    <row r="38376" hidden="1"/>
    <row r="38377" hidden="1"/>
    <row r="38378" hidden="1"/>
    <row r="38379" hidden="1"/>
    <row r="38380" hidden="1"/>
    <row r="38381" hidden="1"/>
    <row r="38382" hidden="1"/>
    <row r="38383" hidden="1"/>
    <row r="38384" hidden="1"/>
    <row r="38385" hidden="1"/>
    <row r="38386" hidden="1"/>
    <row r="38387" hidden="1"/>
    <row r="38388" hidden="1"/>
    <row r="38389" hidden="1"/>
    <row r="38390" hidden="1"/>
    <row r="38391" hidden="1"/>
    <row r="38392" hidden="1"/>
    <row r="38393" hidden="1"/>
    <row r="38394" hidden="1"/>
    <row r="38395" hidden="1"/>
    <row r="38396" hidden="1"/>
    <row r="38397" hidden="1"/>
    <row r="38398" hidden="1"/>
    <row r="38399" hidden="1"/>
    <row r="38400" hidden="1"/>
    <row r="38401" hidden="1"/>
    <row r="38402" hidden="1"/>
    <row r="38403" hidden="1"/>
    <row r="38404" hidden="1"/>
    <row r="38405" hidden="1"/>
    <row r="38406" hidden="1"/>
    <row r="38407" hidden="1"/>
    <row r="38408" hidden="1"/>
    <row r="38409" hidden="1"/>
    <row r="38410" hidden="1"/>
    <row r="38411" hidden="1"/>
    <row r="38412" hidden="1"/>
    <row r="38413" hidden="1"/>
    <row r="38414" hidden="1"/>
    <row r="38415" hidden="1"/>
    <row r="38416" hidden="1"/>
    <row r="38417" hidden="1"/>
    <row r="38418" hidden="1"/>
    <row r="38419" hidden="1"/>
    <row r="38420" hidden="1"/>
    <row r="38421" hidden="1"/>
    <row r="38422" hidden="1"/>
    <row r="38423" hidden="1"/>
    <row r="38424" hidden="1"/>
    <row r="38425" hidden="1"/>
    <row r="38426" hidden="1"/>
    <row r="38427" hidden="1"/>
    <row r="38428" hidden="1"/>
    <row r="38429" hidden="1"/>
    <row r="38430" hidden="1"/>
    <row r="38431" hidden="1"/>
    <row r="38432" hidden="1"/>
    <row r="38433" hidden="1"/>
    <row r="38434" hidden="1"/>
    <row r="38435" hidden="1"/>
    <row r="38436" hidden="1"/>
    <row r="38437" hidden="1"/>
    <row r="38438" hidden="1"/>
    <row r="38439" hidden="1"/>
    <row r="38440" hidden="1"/>
    <row r="38441" hidden="1"/>
    <row r="38442" hidden="1"/>
    <row r="38443" hidden="1"/>
    <row r="38444" hidden="1"/>
    <row r="38445" hidden="1"/>
    <row r="38446" hidden="1"/>
    <row r="38447" hidden="1"/>
    <row r="38448" hidden="1"/>
    <row r="38449" hidden="1"/>
    <row r="38450" hidden="1"/>
    <row r="38451" hidden="1"/>
    <row r="38452" hidden="1"/>
    <row r="38453" hidden="1"/>
    <row r="38454" hidden="1"/>
    <row r="38455" hidden="1"/>
    <row r="38456" hidden="1"/>
    <row r="38457" hidden="1"/>
    <row r="38458" hidden="1"/>
    <row r="38459" hidden="1"/>
    <row r="38460" hidden="1"/>
    <row r="38461" hidden="1"/>
    <row r="38462" hidden="1"/>
    <row r="38463" hidden="1"/>
    <row r="38464" hidden="1"/>
    <row r="38465" hidden="1"/>
    <row r="38466" hidden="1"/>
    <row r="38467" hidden="1"/>
    <row r="38468" hidden="1"/>
    <row r="38469" hidden="1"/>
    <row r="38470" hidden="1"/>
    <row r="38471" hidden="1"/>
    <row r="38472" hidden="1"/>
    <row r="38473" hidden="1"/>
    <row r="38474" hidden="1"/>
    <row r="38475" hidden="1"/>
    <row r="38476" hidden="1"/>
    <row r="38477" hidden="1"/>
    <row r="38478" hidden="1"/>
    <row r="38479" hidden="1"/>
    <row r="38480" hidden="1"/>
    <row r="38481" hidden="1"/>
    <row r="38482" hidden="1"/>
    <row r="38483" hidden="1"/>
    <row r="38484" hidden="1"/>
    <row r="38485" hidden="1"/>
    <row r="38486" hidden="1"/>
    <row r="38487" hidden="1"/>
    <row r="38488" hidden="1"/>
    <row r="38489" hidden="1"/>
    <row r="38490" hidden="1"/>
    <row r="38491" hidden="1"/>
    <row r="38492" hidden="1"/>
    <row r="38493" hidden="1"/>
    <row r="38494" hidden="1"/>
    <row r="38495" hidden="1"/>
    <row r="38496" hidden="1"/>
    <row r="38497" hidden="1"/>
    <row r="38498" hidden="1"/>
    <row r="38499" hidden="1"/>
    <row r="38500" hidden="1"/>
    <row r="38501" hidden="1"/>
    <row r="38502" hidden="1"/>
    <row r="38503" hidden="1"/>
    <row r="38504" hidden="1"/>
    <row r="38505" hidden="1"/>
    <row r="38506" hidden="1"/>
    <row r="38507" hidden="1"/>
    <row r="38508" hidden="1"/>
    <row r="38509" hidden="1"/>
    <row r="38510" hidden="1"/>
    <row r="38511" hidden="1"/>
    <row r="38512" hidden="1"/>
    <row r="38513" hidden="1"/>
    <row r="38514" hidden="1"/>
    <row r="38515" hidden="1"/>
    <row r="38516" hidden="1"/>
    <row r="38517" hidden="1"/>
    <row r="38518" hidden="1"/>
    <row r="38519" hidden="1"/>
    <row r="38520" hidden="1"/>
    <row r="38521" hidden="1"/>
    <row r="38522" hidden="1"/>
    <row r="38523" hidden="1"/>
    <row r="38524" hidden="1"/>
    <row r="38525" hidden="1"/>
    <row r="38526" hidden="1"/>
    <row r="38527" hidden="1"/>
    <row r="38528" hidden="1"/>
    <row r="38529" hidden="1"/>
    <row r="38530" hidden="1"/>
    <row r="38531" hidden="1"/>
    <row r="38532" hidden="1"/>
    <row r="38533" hidden="1"/>
    <row r="38534" hidden="1"/>
    <row r="38535" hidden="1"/>
    <row r="38536" hidden="1"/>
    <row r="38537" hidden="1"/>
    <row r="38538" hidden="1"/>
    <row r="38539" hidden="1"/>
    <row r="38540" hidden="1"/>
    <row r="38541" hidden="1"/>
    <row r="38542" hidden="1"/>
    <row r="38543" hidden="1"/>
    <row r="38544" hidden="1"/>
    <row r="38545" hidden="1"/>
    <row r="38546" hidden="1"/>
    <row r="38547" hidden="1"/>
    <row r="38548" hidden="1"/>
    <row r="38549" hidden="1"/>
    <row r="38550" hidden="1"/>
    <row r="38551" hidden="1"/>
    <row r="38552" hidden="1"/>
    <row r="38553" hidden="1"/>
    <row r="38554" hidden="1"/>
    <row r="38555" hidden="1"/>
    <row r="38556" hidden="1"/>
    <row r="38557" hidden="1"/>
    <row r="38558" hidden="1"/>
    <row r="38559" hidden="1"/>
    <row r="38560" hidden="1"/>
    <row r="38561" hidden="1"/>
    <row r="38562" hidden="1"/>
    <row r="38563" hidden="1"/>
    <row r="38564" hidden="1"/>
    <row r="38565" hidden="1"/>
    <row r="38566" hidden="1"/>
    <row r="38567" hidden="1"/>
    <row r="38568" hidden="1"/>
    <row r="38569" hidden="1"/>
    <row r="38570" hidden="1"/>
    <row r="38571" hidden="1"/>
    <row r="38572" hidden="1"/>
    <row r="38573" hidden="1"/>
    <row r="38574" hidden="1"/>
    <row r="38575" hidden="1"/>
    <row r="38576" hidden="1"/>
    <row r="38577" hidden="1"/>
    <row r="38578" hidden="1"/>
    <row r="38579" hidden="1"/>
    <row r="38580" hidden="1"/>
    <row r="38581" hidden="1"/>
    <row r="38582" hidden="1"/>
    <row r="38583" hidden="1"/>
    <row r="38584" hidden="1"/>
    <row r="38585" hidden="1"/>
    <row r="38586" hidden="1"/>
    <row r="38587" hidden="1"/>
    <row r="38588" hidden="1"/>
    <row r="38589" hidden="1"/>
    <row r="38590" hidden="1"/>
    <row r="38591" hidden="1"/>
    <row r="38592" hidden="1"/>
    <row r="38593" hidden="1"/>
    <row r="38594" hidden="1"/>
    <row r="38595" hidden="1"/>
    <row r="38596" hidden="1"/>
    <row r="38597" hidden="1"/>
    <row r="38598" hidden="1"/>
    <row r="38599" hidden="1"/>
    <row r="38600" hidden="1"/>
    <row r="38601" hidden="1"/>
    <row r="38602" hidden="1"/>
    <row r="38603" hidden="1"/>
    <row r="38604" hidden="1"/>
    <row r="38605" hidden="1"/>
    <row r="38606" hidden="1"/>
    <row r="38607" hidden="1"/>
    <row r="38608" hidden="1"/>
    <row r="38609" hidden="1"/>
    <row r="38610" hidden="1"/>
    <row r="38611" hidden="1"/>
    <row r="38612" hidden="1"/>
    <row r="38613" hidden="1"/>
    <row r="38614" hidden="1"/>
    <row r="38615" hidden="1"/>
    <row r="38616" hidden="1"/>
    <row r="38617" hidden="1"/>
    <row r="38618" hidden="1"/>
    <row r="38619" hidden="1"/>
    <row r="38620" hidden="1"/>
    <row r="38621" hidden="1"/>
    <row r="38622" hidden="1"/>
    <row r="38623" hidden="1"/>
    <row r="38624" hidden="1"/>
    <row r="38625" hidden="1"/>
    <row r="38626" hidden="1"/>
    <row r="38627" hidden="1"/>
    <row r="38628" hidden="1"/>
    <row r="38629" hidden="1"/>
    <row r="38630" hidden="1"/>
    <row r="38631" hidden="1"/>
    <row r="38632" hidden="1"/>
    <row r="38633" hidden="1"/>
    <row r="38634" hidden="1"/>
    <row r="38635" hidden="1"/>
    <row r="38636" hidden="1"/>
    <row r="38637" hidden="1"/>
    <row r="38638" hidden="1"/>
    <row r="38639" hidden="1"/>
    <row r="38640" hidden="1"/>
    <row r="38641" hidden="1"/>
    <row r="38642" hidden="1"/>
    <row r="38643" hidden="1"/>
    <row r="38644" hidden="1"/>
    <row r="38645" hidden="1"/>
    <row r="38646" hidden="1"/>
    <row r="38647" hidden="1"/>
    <row r="38648" hidden="1"/>
    <row r="38649" hidden="1"/>
    <row r="38650" hidden="1"/>
    <row r="38651" hidden="1"/>
    <row r="38652" hidden="1"/>
    <row r="38653" hidden="1"/>
    <row r="38654" hidden="1"/>
    <row r="38655" hidden="1"/>
    <row r="38656" hidden="1"/>
    <row r="38657" hidden="1"/>
    <row r="38658" hidden="1"/>
    <row r="38659" hidden="1"/>
    <row r="38660" hidden="1"/>
    <row r="38661" hidden="1"/>
    <row r="38662" hidden="1"/>
    <row r="38663" hidden="1"/>
    <row r="38664" hidden="1"/>
    <row r="38665" hidden="1"/>
    <row r="38666" hidden="1"/>
    <row r="38667" hidden="1"/>
    <row r="38668" hidden="1"/>
    <row r="38669" hidden="1"/>
    <row r="38670" hidden="1"/>
    <row r="38671" hidden="1"/>
    <row r="38672" hidden="1"/>
    <row r="38673" hidden="1"/>
    <row r="38674" hidden="1"/>
    <row r="38675" hidden="1"/>
    <row r="38676" hidden="1"/>
    <row r="38677" hidden="1"/>
    <row r="38678" hidden="1"/>
    <row r="38679" hidden="1"/>
    <row r="38680" hidden="1"/>
    <row r="38681" hidden="1"/>
    <row r="38682" hidden="1"/>
    <row r="38683" hidden="1"/>
    <row r="38684" hidden="1"/>
    <row r="38685" hidden="1"/>
    <row r="38686" hidden="1"/>
    <row r="38687" hidden="1"/>
    <row r="38688" hidden="1"/>
    <row r="38689" hidden="1"/>
    <row r="38690" hidden="1"/>
    <row r="38691" hidden="1"/>
    <row r="38692" hidden="1"/>
    <row r="38693" hidden="1"/>
    <row r="38694" hidden="1"/>
    <row r="38695" hidden="1"/>
    <row r="38696" hidden="1"/>
    <row r="38697" hidden="1"/>
    <row r="38698" hidden="1"/>
    <row r="38699" hidden="1"/>
    <row r="38700" hidden="1"/>
    <row r="38701" hidden="1"/>
    <row r="38702" hidden="1"/>
    <row r="38703" hidden="1"/>
    <row r="38704" hidden="1"/>
    <row r="38705" hidden="1"/>
    <row r="38706" hidden="1"/>
    <row r="38707" hidden="1"/>
    <row r="38708" hidden="1"/>
    <row r="38709" hidden="1"/>
    <row r="38710" hidden="1"/>
    <row r="38711" hidden="1"/>
    <row r="38712" hidden="1"/>
    <row r="38713" hidden="1"/>
    <row r="38714" hidden="1"/>
    <row r="38715" hidden="1"/>
    <row r="38716" hidden="1"/>
    <row r="38717" hidden="1"/>
    <row r="38718" hidden="1"/>
    <row r="38719" hidden="1"/>
    <row r="38720" hidden="1"/>
    <row r="38721" hidden="1"/>
    <row r="38722" hidden="1"/>
    <row r="38723" hidden="1"/>
    <row r="38724" hidden="1"/>
    <row r="38725" hidden="1"/>
    <row r="38726" hidden="1"/>
    <row r="38727" hidden="1"/>
    <row r="38728" hidden="1"/>
    <row r="38729" hidden="1"/>
    <row r="38730" hidden="1"/>
    <row r="38731" hidden="1"/>
    <row r="38732" hidden="1"/>
    <row r="38733" hidden="1"/>
    <row r="38734" hidden="1"/>
    <row r="38735" hidden="1"/>
    <row r="38736" hidden="1"/>
    <row r="38737" hidden="1"/>
    <row r="38738" hidden="1"/>
    <row r="38739" hidden="1"/>
    <row r="38740" hidden="1"/>
    <row r="38741" hidden="1"/>
    <row r="38742" hidden="1"/>
    <row r="38743" hidden="1"/>
    <row r="38744" hidden="1"/>
    <row r="38745" hidden="1"/>
    <row r="38746" hidden="1"/>
    <row r="38747" hidden="1"/>
    <row r="38748" hidden="1"/>
    <row r="38749" hidden="1"/>
    <row r="38750" hidden="1"/>
    <row r="38751" hidden="1"/>
    <row r="38752" hidden="1"/>
    <row r="38753" hidden="1"/>
    <row r="38754" hidden="1"/>
    <row r="38755" hidden="1"/>
    <row r="38756" hidden="1"/>
    <row r="38757" hidden="1"/>
    <row r="38758" hidden="1"/>
    <row r="38759" hidden="1"/>
    <row r="38760" hidden="1"/>
    <row r="38761" hidden="1"/>
    <row r="38762" hidden="1"/>
    <row r="38763" hidden="1"/>
    <row r="38764" hidden="1"/>
    <row r="38765" hidden="1"/>
    <row r="38766" hidden="1"/>
    <row r="38767" hidden="1"/>
    <row r="38768" hidden="1"/>
    <row r="38769" hidden="1"/>
    <row r="38770" hidden="1"/>
    <row r="38771" hidden="1"/>
    <row r="38772" hidden="1"/>
    <row r="38773" hidden="1"/>
    <row r="38774" hidden="1"/>
    <row r="38775" hidden="1"/>
    <row r="38776" hidden="1"/>
    <row r="38777" hidden="1"/>
    <row r="38778" hidden="1"/>
    <row r="38779" hidden="1"/>
    <row r="38780" hidden="1"/>
    <row r="38781" hidden="1"/>
    <row r="38782" hidden="1"/>
    <row r="38783" hidden="1"/>
    <row r="38784" hidden="1"/>
    <row r="38785" hidden="1"/>
    <row r="38786" hidden="1"/>
    <row r="38787" hidden="1"/>
    <row r="38788" hidden="1"/>
    <row r="38789" hidden="1"/>
    <row r="38790" hidden="1"/>
    <row r="38791" hidden="1"/>
    <row r="38792" hidden="1"/>
    <row r="38793" hidden="1"/>
    <row r="38794" hidden="1"/>
    <row r="38795" hidden="1"/>
    <row r="38796" hidden="1"/>
    <row r="38797" hidden="1"/>
    <row r="38798" hidden="1"/>
    <row r="38799" hidden="1"/>
    <row r="38800" hidden="1"/>
    <row r="38801" hidden="1"/>
    <row r="38802" hidden="1"/>
    <row r="38803" hidden="1"/>
    <row r="38804" hidden="1"/>
    <row r="38805" hidden="1"/>
    <row r="38806" hidden="1"/>
    <row r="38807" hidden="1"/>
    <row r="38808" hidden="1"/>
    <row r="38809" hidden="1"/>
    <row r="38810" hidden="1"/>
    <row r="38811" hidden="1"/>
    <row r="38812" hidden="1"/>
    <row r="38813" hidden="1"/>
    <row r="38814" hidden="1"/>
    <row r="38815" hidden="1"/>
    <row r="38816" hidden="1"/>
    <row r="38817" hidden="1"/>
    <row r="38818" hidden="1"/>
    <row r="38819" hidden="1"/>
    <row r="38820" hidden="1"/>
    <row r="38821" hidden="1"/>
    <row r="38822" hidden="1"/>
    <row r="38823" hidden="1"/>
    <row r="38824" hidden="1"/>
    <row r="38825" hidden="1"/>
    <row r="38826" hidden="1"/>
    <row r="38827" hidden="1"/>
    <row r="38828" hidden="1"/>
    <row r="38829" hidden="1"/>
    <row r="38830" hidden="1"/>
    <row r="38831" hidden="1"/>
    <row r="38832" hidden="1"/>
    <row r="38833" hidden="1"/>
    <row r="38834" hidden="1"/>
    <row r="38835" hidden="1"/>
    <row r="38836" hidden="1"/>
    <row r="38837" hidden="1"/>
    <row r="38838" hidden="1"/>
    <row r="38839" hidden="1"/>
    <row r="38840" hidden="1"/>
    <row r="38841" hidden="1"/>
    <row r="38842" hidden="1"/>
    <row r="38843" hidden="1"/>
    <row r="38844" hidden="1"/>
    <row r="38845" hidden="1"/>
    <row r="38846" hidden="1"/>
    <row r="38847" hidden="1"/>
    <row r="38848" hidden="1"/>
    <row r="38849" hidden="1"/>
    <row r="38850" hidden="1"/>
    <row r="38851" hidden="1"/>
    <row r="38852" hidden="1"/>
    <row r="38853" hidden="1"/>
    <row r="38854" hidden="1"/>
    <row r="38855" hidden="1"/>
    <row r="38856" hidden="1"/>
    <row r="38857" hidden="1"/>
    <row r="38858" hidden="1"/>
    <row r="38859" hidden="1"/>
    <row r="38860" hidden="1"/>
    <row r="38861" hidden="1"/>
    <row r="38862" hidden="1"/>
    <row r="38863" hidden="1"/>
    <row r="38864" hidden="1"/>
    <row r="38865" hidden="1"/>
    <row r="38866" hidden="1"/>
    <row r="38867" hidden="1"/>
    <row r="38868" hidden="1"/>
    <row r="38869" hidden="1"/>
    <row r="38870" hidden="1"/>
    <row r="38871" hidden="1"/>
    <row r="38872" hidden="1"/>
    <row r="38873" hidden="1"/>
    <row r="38874" hidden="1"/>
    <row r="38875" hidden="1"/>
    <row r="38876" hidden="1"/>
    <row r="38877" hidden="1"/>
    <row r="38878" hidden="1"/>
    <row r="38879" hidden="1"/>
    <row r="38880" hidden="1"/>
    <row r="38881" hidden="1"/>
    <row r="38882" hidden="1"/>
    <row r="38883" hidden="1"/>
    <row r="38884" hidden="1"/>
    <row r="38885" hidden="1"/>
    <row r="38886" hidden="1"/>
    <row r="38887" hidden="1"/>
    <row r="38888" hidden="1"/>
    <row r="38889" hidden="1"/>
    <row r="38890" hidden="1"/>
    <row r="38891" hidden="1"/>
    <row r="38892" hidden="1"/>
    <row r="38893" hidden="1"/>
    <row r="38894" hidden="1"/>
    <row r="38895" hidden="1"/>
    <row r="38896" hidden="1"/>
    <row r="38897" hidden="1"/>
    <row r="38898" hidden="1"/>
    <row r="38899" hidden="1"/>
    <row r="38900" hidden="1"/>
    <row r="38901" hidden="1"/>
    <row r="38902" hidden="1"/>
    <row r="38903" hidden="1"/>
    <row r="38904" hidden="1"/>
    <row r="38905" hidden="1"/>
    <row r="38906" hidden="1"/>
    <row r="38907" hidden="1"/>
    <row r="38908" hidden="1"/>
    <row r="38909" hidden="1"/>
    <row r="38910" hidden="1"/>
    <row r="38911" hidden="1"/>
    <row r="38912" hidden="1"/>
    <row r="38913" hidden="1"/>
    <row r="38914" hidden="1"/>
    <row r="38915" hidden="1"/>
    <row r="38916" hidden="1"/>
    <row r="38917" hidden="1"/>
    <row r="38918" hidden="1"/>
    <row r="38919" hidden="1"/>
    <row r="38920" hidden="1"/>
    <row r="38921" hidden="1"/>
    <row r="38922" hidden="1"/>
    <row r="38923" hidden="1"/>
    <row r="38924" hidden="1"/>
    <row r="38925" hidden="1"/>
    <row r="38926" hidden="1"/>
    <row r="38927" hidden="1"/>
    <row r="38928" hidden="1"/>
    <row r="38929" hidden="1"/>
    <row r="38930" hidden="1"/>
    <row r="38931" hidden="1"/>
    <row r="38932" hidden="1"/>
    <row r="38933" hidden="1"/>
    <row r="38934" hidden="1"/>
    <row r="38935" hidden="1"/>
    <row r="38936" hidden="1"/>
    <row r="38937" hidden="1"/>
    <row r="38938" hidden="1"/>
    <row r="38939" hidden="1"/>
    <row r="38940" hidden="1"/>
    <row r="38941" hidden="1"/>
    <row r="38942" hidden="1"/>
    <row r="38943" hidden="1"/>
    <row r="38944" hidden="1"/>
    <row r="38945" hidden="1"/>
    <row r="38946" hidden="1"/>
    <row r="38947" hidden="1"/>
    <row r="38948" hidden="1"/>
    <row r="38949" hidden="1"/>
    <row r="38950" hidden="1"/>
    <row r="38951" hidden="1"/>
    <row r="38952" hidden="1"/>
    <row r="38953" hidden="1"/>
    <row r="38954" hidden="1"/>
    <row r="38955" hidden="1"/>
    <row r="38956" hidden="1"/>
    <row r="38957" hidden="1"/>
    <row r="38958" hidden="1"/>
    <row r="38959" hidden="1"/>
    <row r="38960" hidden="1"/>
    <row r="38961" hidden="1"/>
    <row r="38962" hidden="1"/>
    <row r="38963" hidden="1"/>
    <row r="38964" hidden="1"/>
    <row r="38965" hidden="1"/>
    <row r="38966" hidden="1"/>
    <row r="38967" hidden="1"/>
    <row r="38968" hidden="1"/>
    <row r="38969" hidden="1"/>
    <row r="38970" hidden="1"/>
    <row r="38971" hidden="1"/>
    <row r="38972" hidden="1"/>
    <row r="38973" hidden="1"/>
    <row r="38974" hidden="1"/>
    <row r="38975" hidden="1"/>
    <row r="38976" hidden="1"/>
    <row r="38977" hidden="1"/>
    <row r="38978" hidden="1"/>
    <row r="38979" hidden="1"/>
    <row r="38980" hidden="1"/>
    <row r="38981" hidden="1"/>
    <row r="38982" hidden="1"/>
    <row r="38983" hidden="1"/>
    <row r="38984" hidden="1"/>
    <row r="38985" hidden="1"/>
    <row r="38986" hidden="1"/>
    <row r="38987" hidden="1"/>
    <row r="38988" hidden="1"/>
    <row r="38989" hidden="1"/>
    <row r="38990" hidden="1"/>
    <row r="38991" hidden="1"/>
    <row r="38992" hidden="1"/>
    <row r="38993" hidden="1"/>
    <row r="38994" hidden="1"/>
    <row r="38995" hidden="1"/>
    <row r="38996" hidden="1"/>
    <row r="38997" hidden="1"/>
    <row r="38998" hidden="1"/>
    <row r="38999" hidden="1"/>
    <row r="39000" hidden="1"/>
    <row r="39001" hidden="1"/>
    <row r="39002" hidden="1"/>
    <row r="39003" hidden="1"/>
    <row r="39004" hidden="1"/>
    <row r="39005" hidden="1"/>
    <row r="39006" hidden="1"/>
    <row r="39007" hidden="1"/>
    <row r="39008" hidden="1"/>
    <row r="39009" hidden="1"/>
    <row r="39010" hidden="1"/>
    <row r="39011" hidden="1"/>
    <row r="39012" hidden="1"/>
    <row r="39013" hidden="1"/>
    <row r="39014" hidden="1"/>
    <row r="39015" hidden="1"/>
    <row r="39016" hidden="1"/>
    <row r="39017" hidden="1"/>
    <row r="39018" hidden="1"/>
    <row r="39019" hidden="1"/>
    <row r="39020" hidden="1"/>
    <row r="39021" hidden="1"/>
    <row r="39022" hidden="1"/>
    <row r="39023" hidden="1"/>
    <row r="39024" hidden="1"/>
    <row r="39025" hidden="1"/>
    <row r="39026" hidden="1"/>
    <row r="39027" hidden="1"/>
    <row r="39028" hidden="1"/>
    <row r="39029" hidden="1"/>
    <row r="39030" hidden="1"/>
    <row r="39031" hidden="1"/>
    <row r="39032" hidden="1"/>
    <row r="39033" hidden="1"/>
    <row r="39034" hidden="1"/>
    <row r="39035" hidden="1"/>
    <row r="39036" hidden="1"/>
    <row r="39037" hidden="1"/>
    <row r="39038" hidden="1"/>
    <row r="39039" hidden="1"/>
    <row r="39040" hidden="1"/>
    <row r="39041" hidden="1"/>
    <row r="39042" hidden="1"/>
    <row r="39043" hidden="1"/>
    <row r="39044" hidden="1"/>
    <row r="39045" hidden="1"/>
    <row r="39046" hidden="1"/>
    <row r="39047" hidden="1"/>
    <row r="39048" hidden="1"/>
    <row r="39049" hidden="1"/>
    <row r="39050" hidden="1"/>
    <row r="39051" hidden="1"/>
    <row r="39052" hidden="1"/>
    <row r="39053" hidden="1"/>
    <row r="39054" hidden="1"/>
    <row r="39055" hidden="1"/>
    <row r="39056" hidden="1"/>
    <row r="39057" hidden="1"/>
    <row r="39058" hidden="1"/>
    <row r="39059" hidden="1"/>
    <row r="39060" hidden="1"/>
    <row r="39061" hidden="1"/>
    <row r="39062" hidden="1"/>
    <row r="39063" hidden="1"/>
    <row r="39064" hidden="1"/>
    <row r="39065" hidden="1"/>
    <row r="39066" hidden="1"/>
    <row r="39067" hidden="1"/>
    <row r="39068" hidden="1"/>
    <row r="39069" hidden="1"/>
    <row r="39070" hidden="1"/>
    <row r="39071" hidden="1"/>
    <row r="39072" hidden="1"/>
    <row r="39073" hidden="1"/>
    <row r="39074" hidden="1"/>
    <row r="39075" hidden="1"/>
    <row r="39076" hidden="1"/>
    <row r="39077" hidden="1"/>
    <row r="39078" hidden="1"/>
    <row r="39079" hidden="1"/>
    <row r="39080" hidden="1"/>
    <row r="39081" hidden="1"/>
    <row r="39082" hidden="1"/>
    <row r="39083" hidden="1"/>
    <row r="39084" hidden="1"/>
    <row r="39085" hidden="1"/>
    <row r="39086" hidden="1"/>
    <row r="39087" hidden="1"/>
    <row r="39088" hidden="1"/>
    <row r="39089" hidden="1"/>
    <row r="39090" hidden="1"/>
    <row r="39091" hidden="1"/>
    <row r="39092" hidden="1"/>
    <row r="39093" hidden="1"/>
    <row r="39094" hidden="1"/>
    <row r="39095" hidden="1"/>
    <row r="39096" hidden="1"/>
    <row r="39097" hidden="1"/>
    <row r="39098" hidden="1"/>
    <row r="39099" hidden="1"/>
    <row r="39100" hidden="1"/>
    <row r="39101" hidden="1"/>
    <row r="39102" hidden="1"/>
    <row r="39103" hidden="1"/>
    <row r="39104" hidden="1"/>
    <row r="39105" hidden="1"/>
    <row r="39106" hidden="1"/>
    <row r="39107" hidden="1"/>
    <row r="39108" hidden="1"/>
    <row r="39109" hidden="1"/>
    <row r="39110" hidden="1"/>
    <row r="39111" hidden="1"/>
    <row r="39112" hidden="1"/>
    <row r="39113" hidden="1"/>
    <row r="39114" hidden="1"/>
    <row r="39115" hidden="1"/>
    <row r="39116" hidden="1"/>
    <row r="39117" hidden="1"/>
    <row r="39118" hidden="1"/>
    <row r="39119" hidden="1"/>
    <row r="39120" hidden="1"/>
    <row r="39121" hidden="1"/>
    <row r="39122" hidden="1"/>
    <row r="39123" hidden="1"/>
    <row r="39124" hidden="1"/>
    <row r="39125" hidden="1"/>
    <row r="39126" hidden="1"/>
    <row r="39127" hidden="1"/>
    <row r="39128" hidden="1"/>
    <row r="39129" hidden="1"/>
    <row r="39130" hidden="1"/>
    <row r="39131" hidden="1"/>
    <row r="39132" hidden="1"/>
    <row r="39133" hidden="1"/>
    <row r="39134" hidden="1"/>
    <row r="39135" hidden="1"/>
    <row r="39136" hidden="1"/>
    <row r="39137" hidden="1"/>
    <row r="39138" hidden="1"/>
    <row r="39139" hidden="1"/>
    <row r="39140" hidden="1"/>
    <row r="39141" hidden="1"/>
    <row r="39142" hidden="1"/>
    <row r="39143" hidden="1"/>
    <row r="39144" hidden="1"/>
    <row r="39145" hidden="1"/>
    <row r="39146" hidden="1"/>
    <row r="39147" hidden="1"/>
    <row r="39148" hidden="1"/>
    <row r="39149" hidden="1"/>
    <row r="39150" hidden="1"/>
    <row r="39151" hidden="1"/>
    <row r="39152" hidden="1"/>
    <row r="39153" hidden="1"/>
    <row r="39154" hidden="1"/>
    <row r="39155" hidden="1"/>
    <row r="39156" hidden="1"/>
    <row r="39157" hidden="1"/>
    <row r="39158" hidden="1"/>
    <row r="39159" hidden="1"/>
    <row r="39160" hidden="1"/>
    <row r="39161" hidden="1"/>
    <row r="39162" hidden="1"/>
    <row r="39163" hidden="1"/>
    <row r="39164" hidden="1"/>
    <row r="39165" hidden="1"/>
    <row r="39166" hidden="1"/>
    <row r="39167" hidden="1"/>
    <row r="39168" hidden="1"/>
    <row r="39169" hidden="1"/>
    <row r="39170" hidden="1"/>
    <row r="39171" hidden="1"/>
    <row r="39172" hidden="1"/>
    <row r="39173" hidden="1"/>
    <row r="39174" hidden="1"/>
    <row r="39175" hidden="1"/>
    <row r="39176" hidden="1"/>
    <row r="39177" hidden="1"/>
    <row r="39178" hidden="1"/>
    <row r="39179" hidden="1"/>
    <row r="39180" hidden="1"/>
    <row r="39181" hidden="1"/>
    <row r="39182" hidden="1"/>
    <row r="39183" hidden="1"/>
    <row r="39184" hidden="1"/>
    <row r="39185" hidden="1"/>
    <row r="39186" hidden="1"/>
    <row r="39187" hidden="1"/>
    <row r="39188" hidden="1"/>
    <row r="39189" hidden="1"/>
    <row r="39190" hidden="1"/>
    <row r="39191" hidden="1"/>
    <row r="39192" hidden="1"/>
    <row r="39193" hidden="1"/>
    <row r="39194" hidden="1"/>
    <row r="39195" hidden="1"/>
    <row r="39196" hidden="1"/>
    <row r="39197" hidden="1"/>
    <row r="39198" hidden="1"/>
    <row r="39199" hidden="1"/>
    <row r="39200" hidden="1"/>
    <row r="39201" hidden="1"/>
    <row r="39202" hidden="1"/>
    <row r="39203" hidden="1"/>
    <row r="39204" hidden="1"/>
    <row r="39205" hidden="1"/>
    <row r="39206" hidden="1"/>
    <row r="39207" hidden="1"/>
    <row r="39208" hidden="1"/>
    <row r="39209" hidden="1"/>
    <row r="39210" hidden="1"/>
    <row r="39211" hidden="1"/>
    <row r="39212" hidden="1"/>
    <row r="39213" hidden="1"/>
    <row r="39214" hidden="1"/>
    <row r="39215" hidden="1"/>
    <row r="39216" hidden="1"/>
    <row r="39217" hidden="1"/>
    <row r="39218" hidden="1"/>
    <row r="39219" hidden="1"/>
    <row r="39220" hidden="1"/>
    <row r="39221" hidden="1"/>
    <row r="39222" hidden="1"/>
    <row r="39223" hidden="1"/>
    <row r="39224" hidden="1"/>
    <row r="39225" hidden="1"/>
    <row r="39226" hidden="1"/>
    <row r="39227" hidden="1"/>
    <row r="39228" hidden="1"/>
    <row r="39229" hidden="1"/>
    <row r="39230" hidden="1"/>
    <row r="39231" hidden="1"/>
    <row r="39232" hidden="1"/>
    <row r="39233" hidden="1"/>
    <row r="39234" hidden="1"/>
    <row r="39235" hidden="1"/>
    <row r="39236" hidden="1"/>
    <row r="39237" hidden="1"/>
    <row r="39238" hidden="1"/>
    <row r="39239" hidden="1"/>
    <row r="39240" hidden="1"/>
    <row r="39241" hidden="1"/>
    <row r="39242" hidden="1"/>
    <row r="39243" hidden="1"/>
    <row r="39244" hidden="1"/>
    <row r="39245" hidden="1"/>
    <row r="39246" hidden="1"/>
    <row r="39247" hidden="1"/>
    <row r="39248" hidden="1"/>
    <row r="39249" hidden="1"/>
    <row r="39250" hidden="1"/>
    <row r="39251" hidden="1"/>
    <row r="39252" hidden="1"/>
    <row r="39253" hidden="1"/>
    <row r="39254" hidden="1"/>
    <row r="39255" hidden="1"/>
    <row r="39256" hidden="1"/>
    <row r="39257" hidden="1"/>
    <row r="39258" hidden="1"/>
    <row r="39259" hidden="1"/>
    <row r="39260" hidden="1"/>
    <row r="39261" hidden="1"/>
    <row r="39262" hidden="1"/>
    <row r="39263" hidden="1"/>
    <row r="39264" hidden="1"/>
    <row r="39265" hidden="1"/>
    <row r="39266" hidden="1"/>
    <row r="39267" hidden="1"/>
    <row r="39268" hidden="1"/>
    <row r="39269" hidden="1"/>
    <row r="39270" hidden="1"/>
    <row r="39271" hidden="1"/>
    <row r="39272" hidden="1"/>
    <row r="39273" hidden="1"/>
    <row r="39274" hidden="1"/>
    <row r="39275" hidden="1"/>
    <row r="39276" hidden="1"/>
    <row r="39277" hidden="1"/>
    <row r="39278" hidden="1"/>
    <row r="39279" hidden="1"/>
    <row r="39280" hidden="1"/>
    <row r="39281" hidden="1"/>
    <row r="39282" hidden="1"/>
    <row r="39283" hidden="1"/>
    <row r="39284" hidden="1"/>
    <row r="39285" hidden="1"/>
    <row r="39286" hidden="1"/>
    <row r="39287" hidden="1"/>
    <row r="39288" hidden="1"/>
    <row r="39289" hidden="1"/>
    <row r="39290" hidden="1"/>
    <row r="39291" hidden="1"/>
    <row r="39292" hidden="1"/>
    <row r="39293" hidden="1"/>
    <row r="39294" hidden="1"/>
    <row r="39295" hidden="1"/>
    <row r="39296" hidden="1"/>
    <row r="39297" hidden="1"/>
    <row r="39298" hidden="1"/>
    <row r="39299" hidden="1"/>
    <row r="39300" hidden="1"/>
    <row r="39301" hidden="1"/>
    <row r="39302" hidden="1"/>
    <row r="39303" hidden="1"/>
    <row r="39304" hidden="1"/>
    <row r="39305" hidden="1"/>
    <row r="39306" hidden="1"/>
    <row r="39307" hidden="1"/>
    <row r="39308" hidden="1"/>
    <row r="39309" hidden="1"/>
    <row r="39310" hidden="1"/>
    <row r="39311" hidden="1"/>
    <row r="39312" hidden="1"/>
    <row r="39313" hidden="1"/>
    <row r="39314" hidden="1"/>
    <row r="39315" hidden="1"/>
    <row r="39316" hidden="1"/>
    <row r="39317" hidden="1"/>
    <row r="39318" hidden="1"/>
    <row r="39319" hidden="1"/>
    <row r="39320" hidden="1"/>
    <row r="39321" hidden="1"/>
    <row r="39322" hidden="1"/>
    <row r="39323" hidden="1"/>
    <row r="39324" hidden="1"/>
    <row r="39325" hidden="1"/>
    <row r="39326" hidden="1"/>
    <row r="39327" hidden="1"/>
    <row r="39328" hidden="1"/>
    <row r="39329" hidden="1"/>
    <row r="39330" hidden="1"/>
    <row r="39331" hidden="1"/>
    <row r="39332" hidden="1"/>
    <row r="39333" hidden="1"/>
    <row r="39334" hidden="1"/>
    <row r="39335" hidden="1"/>
    <row r="39336" hidden="1"/>
    <row r="39337" hidden="1"/>
    <row r="39338" hidden="1"/>
    <row r="39339" hidden="1"/>
    <row r="39340" hidden="1"/>
    <row r="39341" hidden="1"/>
    <row r="39342" hidden="1"/>
    <row r="39343" hidden="1"/>
    <row r="39344" hidden="1"/>
    <row r="39345" hidden="1"/>
    <row r="39346" hidden="1"/>
    <row r="39347" hidden="1"/>
    <row r="39348" hidden="1"/>
    <row r="39349" hidden="1"/>
    <row r="39350" hidden="1"/>
    <row r="39351" hidden="1"/>
    <row r="39352" hidden="1"/>
    <row r="39353" hidden="1"/>
    <row r="39354" hidden="1"/>
    <row r="39355" hidden="1"/>
    <row r="39356" hidden="1"/>
    <row r="39357" hidden="1"/>
    <row r="39358" hidden="1"/>
    <row r="39359" hidden="1"/>
    <row r="39360" hidden="1"/>
    <row r="39361" hidden="1"/>
    <row r="39362" hidden="1"/>
    <row r="39363" hidden="1"/>
    <row r="39364" hidden="1"/>
    <row r="39365" hidden="1"/>
    <row r="39366" hidden="1"/>
    <row r="39367" hidden="1"/>
    <row r="39368" hidden="1"/>
    <row r="39369" hidden="1"/>
    <row r="39370" hidden="1"/>
    <row r="39371" hidden="1"/>
    <row r="39372" hidden="1"/>
    <row r="39373" hidden="1"/>
    <row r="39374" hidden="1"/>
    <row r="39375" hidden="1"/>
    <row r="39376" hidden="1"/>
    <row r="39377" hidden="1"/>
    <row r="39378" hidden="1"/>
    <row r="39379" hidden="1"/>
    <row r="39380" hidden="1"/>
    <row r="39381" hidden="1"/>
    <row r="39382" hidden="1"/>
    <row r="39383" hidden="1"/>
    <row r="39384" hidden="1"/>
    <row r="39385" hidden="1"/>
    <row r="39386" hidden="1"/>
    <row r="39387" hidden="1"/>
    <row r="39388" hidden="1"/>
    <row r="39389" hidden="1"/>
    <row r="39390" hidden="1"/>
    <row r="39391" hidden="1"/>
    <row r="39392" hidden="1"/>
    <row r="39393" hidden="1"/>
    <row r="39394" hidden="1"/>
    <row r="39395" hidden="1"/>
    <row r="39396" hidden="1"/>
    <row r="39397" hidden="1"/>
    <row r="39398" hidden="1"/>
    <row r="39399" hidden="1"/>
    <row r="39400" hidden="1"/>
    <row r="39401" hidden="1"/>
    <row r="39402" hidden="1"/>
    <row r="39403" hidden="1"/>
    <row r="39404" hidden="1"/>
    <row r="39405" hidden="1"/>
    <row r="39406" hidden="1"/>
    <row r="39407" hidden="1"/>
    <row r="39408" hidden="1"/>
    <row r="39409" hidden="1"/>
    <row r="39410" hidden="1"/>
    <row r="39411" hidden="1"/>
    <row r="39412" hidden="1"/>
    <row r="39413" hidden="1"/>
    <row r="39414" hidden="1"/>
    <row r="39415" hidden="1"/>
    <row r="39416" hidden="1"/>
    <row r="39417" hidden="1"/>
    <row r="39418" hidden="1"/>
    <row r="39419" hidden="1"/>
    <row r="39420" hidden="1"/>
    <row r="39421" hidden="1"/>
    <row r="39422" hidden="1"/>
    <row r="39423" hidden="1"/>
    <row r="39424" hidden="1"/>
    <row r="39425" hidden="1"/>
    <row r="39426" hidden="1"/>
    <row r="39427" hidden="1"/>
    <row r="39428" hidden="1"/>
    <row r="39429" hidden="1"/>
    <row r="39430" hidden="1"/>
    <row r="39431" hidden="1"/>
    <row r="39432" hidden="1"/>
    <row r="39433" hidden="1"/>
    <row r="39434" hidden="1"/>
    <row r="39435" hidden="1"/>
    <row r="39436" hidden="1"/>
    <row r="39437" hidden="1"/>
    <row r="39438" hidden="1"/>
    <row r="39439" hidden="1"/>
    <row r="39440" hidden="1"/>
    <row r="39441" hidden="1"/>
    <row r="39442" hidden="1"/>
    <row r="39443" hidden="1"/>
    <row r="39444" hidden="1"/>
    <row r="39445" hidden="1"/>
    <row r="39446" hidden="1"/>
    <row r="39447" hidden="1"/>
    <row r="39448" hidden="1"/>
    <row r="39449" hidden="1"/>
    <row r="39450" hidden="1"/>
    <row r="39451" hidden="1"/>
    <row r="39452" hidden="1"/>
    <row r="39453" hidden="1"/>
    <row r="39454" hidden="1"/>
    <row r="39455" hidden="1"/>
    <row r="39456" hidden="1"/>
    <row r="39457" hidden="1"/>
    <row r="39458" hidden="1"/>
    <row r="39459" hidden="1"/>
    <row r="39460" hidden="1"/>
    <row r="39461" hidden="1"/>
    <row r="39462" hidden="1"/>
    <row r="39463" hidden="1"/>
    <row r="39464" hidden="1"/>
    <row r="39465" hidden="1"/>
    <row r="39466" hidden="1"/>
    <row r="39467" hidden="1"/>
    <row r="39468" hidden="1"/>
    <row r="39469" hidden="1"/>
    <row r="39470" hidden="1"/>
    <row r="39471" hidden="1"/>
    <row r="39472" hidden="1"/>
    <row r="39473" hidden="1"/>
    <row r="39474" hidden="1"/>
    <row r="39475" hidden="1"/>
    <row r="39476" hidden="1"/>
    <row r="39477" hidden="1"/>
    <row r="39478" hidden="1"/>
    <row r="39479" hidden="1"/>
    <row r="39480" hidden="1"/>
    <row r="39481" hidden="1"/>
    <row r="39482" hidden="1"/>
    <row r="39483" hidden="1"/>
    <row r="39484" hidden="1"/>
    <row r="39485" hidden="1"/>
    <row r="39486" hidden="1"/>
    <row r="39487" hidden="1"/>
    <row r="39488" hidden="1"/>
    <row r="39489" hidden="1"/>
    <row r="39490" hidden="1"/>
    <row r="39491" hidden="1"/>
    <row r="39492" hidden="1"/>
    <row r="39493" hidden="1"/>
    <row r="39494" hidden="1"/>
    <row r="39495" hidden="1"/>
    <row r="39496" hidden="1"/>
    <row r="39497" hidden="1"/>
    <row r="39498" hidden="1"/>
    <row r="39499" hidden="1"/>
    <row r="39500" hidden="1"/>
    <row r="39501" hidden="1"/>
    <row r="39502" hidden="1"/>
    <row r="39503" hidden="1"/>
    <row r="39504" hidden="1"/>
    <row r="39505" hidden="1"/>
    <row r="39506" hidden="1"/>
    <row r="39507" hidden="1"/>
    <row r="39508" hidden="1"/>
    <row r="39509" hidden="1"/>
    <row r="39510" hidden="1"/>
    <row r="39511" hidden="1"/>
    <row r="39512" hidden="1"/>
    <row r="39513" hidden="1"/>
    <row r="39514" hidden="1"/>
    <row r="39515" hidden="1"/>
    <row r="39516" hidden="1"/>
    <row r="39517" hidden="1"/>
    <row r="39518" hidden="1"/>
    <row r="39519" hidden="1"/>
    <row r="39520" hidden="1"/>
    <row r="39521" hidden="1"/>
    <row r="39522" hidden="1"/>
    <row r="39523" hidden="1"/>
    <row r="39524" hidden="1"/>
    <row r="39525" hidden="1"/>
    <row r="39526" hidden="1"/>
    <row r="39527" hidden="1"/>
    <row r="39528" hidden="1"/>
    <row r="39529" hidden="1"/>
    <row r="39530" hidden="1"/>
    <row r="39531" hidden="1"/>
    <row r="39532" hidden="1"/>
    <row r="39533" hidden="1"/>
    <row r="39534" hidden="1"/>
    <row r="39535" hidden="1"/>
    <row r="39536" hidden="1"/>
    <row r="39537" hidden="1"/>
    <row r="39538" hidden="1"/>
    <row r="39539" hidden="1"/>
    <row r="39540" hidden="1"/>
    <row r="39541" hidden="1"/>
    <row r="39542" hidden="1"/>
    <row r="39543" hidden="1"/>
    <row r="39544" hidden="1"/>
    <row r="39545" hidden="1"/>
    <row r="39546" hidden="1"/>
    <row r="39547" hidden="1"/>
    <row r="39548" hidden="1"/>
    <row r="39549" hidden="1"/>
    <row r="39550" hidden="1"/>
    <row r="39551" hidden="1"/>
    <row r="39552" hidden="1"/>
    <row r="39553" hidden="1"/>
    <row r="39554" hidden="1"/>
    <row r="39555" hidden="1"/>
    <row r="39556" hidden="1"/>
    <row r="39557" hidden="1"/>
    <row r="39558" hidden="1"/>
    <row r="39559" hidden="1"/>
    <row r="39560" hidden="1"/>
    <row r="39561" hidden="1"/>
    <row r="39562" hidden="1"/>
    <row r="39563" hidden="1"/>
    <row r="39564" hidden="1"/>
    <row r="39565" hidden="1"/>
    <row r="39566" hidden="1"/>
    <row r="39567" hidden="1"/>
    <row r="39568" hidden="1"/>
    <row r="39569" hidden="1"/>
    <row r="39570" hidden="1"/>
    <row r="39571" hidden="1"/>
    <row r="39572" hidden="1"/>
    <row r="39573" hidden="1"/>
    <row r="39574" hidden="1"/>
    <row r="39575" hidden="1"/>
    <row r="39576" hidden="1"/>
    <row r="39577" hidden="1"/>
    <row r="39578" hidden="1"/>
    <row r="39579" hidden="1"/>
    <row r="39580" hidden="1"/>
    <row r="39581" hidden="1"/>
    <row r="39582" hidden="1"/>
    <row r="39583" hidden="1"/>
    <row r="39584" hidden="1"/>
    <row r="39585" hidden="1"/>
    <row r="39586" hidden="1"/>
    <row r="39587" hidden="1"/>
    <row r="39588" hidden="1"/>
    <row r="39589" hidden="1"/>
    <row r="39590" hidden="1"/>
    <row r="39591" hidden="1"/>
    <row r="39592" hidden="1"/>
    <row r="39593" hidden="1"/>
    <row r="39594" hidden="1"/>
    <row r="39595" hidden="1"/>
    <row r="39596" hidden="1"/>
    <row r="39597" hidden="1"/>
    <row r="39598" hidden="1"/>
    <row r="39599" hidden="1"/>
    <row r="39600" hidden="1"/>
    <row r="39601" hidden="1"/>
    <row r="39602" hidden="1"/>
    <row r="39603" hidden="1"/>
    <row r="39604" hidden="1"/>
    <row r="39605" hidden="1"/>
    <row r="39606" hidden="1"/>
    <row r="39607" hidden="1"/>
    <row r="39608" hidden="1"/>
    <row r="39609" hidden="1"/>
    <row r="39610" hidden="1"/>
    <row r="39611" hidden="1"/>
    <row r="39612" hidden="1"/>
    <row r="39613" hidden="1"/>
    <row r="39614" hidden="1"/>
    <row r="39615" hidden="1"/>
    <row r="39616" hidden="1"/>
    <row r="39617" hidden="1"/>
    <row r="39618" hidden="1"/>
    <row r="39619" hidden="1"/>
    <row r="39620" hidden="1"/>
    <row r="39621" hidden="1"/>
    <row r="39622" hidden="1"/>
    <row r="39623" hidden="1"/>
    <row r="39624" hidden="1"/>
    <row r="39625" hidden="1"/>
    <row r="39626" hidden="1"/>
    <row r="39627" hidden="1"/>
    <row r="39628" hidden="1"/>
    <row r="39629" hidden="1"/>
    <row r="39630" hidden="1"/>
    <row r="39631" hidden="1"/>
    <row r="39632" hidden="1"/>
    <row r="39633" hidden="1"/>
    <row r="39634" hidden="1"/>
    <row r="39635" hidden="1"/>
    <row r="39636" hidden="1"/>
    <row r="39637" hidden="1"/>
    <row r="39638" hidden="1"/>
    <row r="39639" hidden="1"/>
    <row r="39640" hidden="1"/>
    <row r="39641" hidden="1"/>
    <row r="39642" hidden="1"/>
    <row r="39643" hidden="1"/>
    <row r="39644" hidden="1"/>
    <row r="39645" hidden="1"/>
    <row r="39646" hidden="1"/>
    <row r="39647" hidden="1"/>
    <row r="39648" hidden="1"/>
    <row r="39649" hidden="1"/>
    <row r="39650" hidden="1"/>
    <row r="39651" hidden="1"/>
    <row r="39652" hidden="1"/>
    <row r="39653" hidden="1"/>
    <row r="39654" hidden="1"/>
    <row r="39655" hidden="1"/>
    <row r="39656" hidden="1"/>
    <row r="39657" hidden="1"/>
    <row r="39658" hidden="1"/>
    <row r="39659" hidden="1"/>
    <row r="39660" hidden="1"/>
    <row r="39661" hidden="1"/>
    <row r="39662" hidden="1"/>
    <row r="39663" hidden="1"/>
    <row r="39664" hidden="1"/>
    <row r="39665" hidden="1"/>
    <row r="39666" hidden="1"/>
    <row r="39667" hidden="1"/>
    <row r="39668" hidden="1"/>
    <row r="39669" hidden="1"/>
    <row r="39670" hidden="1"/>
    <row r="39671" hidden="1"/>
    <row r="39672" hidden="1"/>
    <row r="39673" hidden="1"/>
    <row r="39674" hidden="1"/>
    <row r="39675" hidden="1"/>
    <row r="39676" hidden="1"/>
    <row r="39677" hidden="1"/>
    <row r="39678" hidden="1"/>
    <row r="39679" hidden="1"/>
    <row r="39680" hidden="1"/>
    <row r="39681" hidden="1"/>
    <row r="39682" hidden="1"/>
    <row r="39683" hidden="1"/>
    <row r="39684" hidden="1"/>
    <row r="39685" hidden="1"/>
    <row r="39686" hidden="1"/>
    <row r="39687" hidden="1"/>
    <row r="39688" hidden="1"/>
    <row r="39689" hidden="1"/>
    <row r="39690" hidden="1"/>
    <row r="39691" hidden="1"/>
    <row r="39692" hidden="1"/>
    <row r="39693" hidden="1"/>
    <row r="39694" hidden="1"/>
    <row r="39695" hidden="1"/>
    <row r="39696" hidden="1"/>
    <row r="39697" hidden="1"/>
    <row r="39698" hidden="1"/>
    <row r="39699" hidden="1"/>
    <row r="39700" hidden="1"/>
    <row r="39701" hidden="1"/>
    <row r="39702" hidden="1"/>
    <row r="39703" hidden="1"/>
    <row r="39704" hidden="1"/>
    <row r="39705" hidden="1"/>
    <row r="39706" hidden="1"/>
    <row r="39707" hidden="1"/>
    <row r="39708" hidden="1"/>
    <row r="39709" hidden="1"/>
    <row r="39710" hidden="1"/>
    <row r="39711" hidden="1"/>
    <row r="39712" hidden="1"/>
    <row r="39713" hidden="1"/>
    <row r="39714" hidden="1"/>
    <row r="39715" hidden="1"/>
    <row r="39716" hidden="1"/>
    <row r="39717" hidden="1"/>
    <row r="39718" hidden="1"/>
    <row r="39719" hidden="1"/>
    <row r="39720" hidden="1"/>
    <row r="39721" hidden="1"/>
    <row r="39722" hidden="1"/>
    <row r="39723" hidden="1"/>
    <row r="39724" hidden="1"/>
    <row r="39725" hidden="1"/>
    <row r="39726" hidden="1"/>
    <row r="39727" hidden="1"/>
    <row r="39728" hidden="1"/>
    <row r="39729" hidden="1"/>
    <row r="39730" hidden="1"/>
    <row r="39731" hidden="1"/>
    <row r="39732" hidden="1"/>
    <row r="39733" hidden="1"/>
    <row r="39734" hidden="1"/>
    <row r="39735" hidden="1"/>
    <row r="39736" hidden="1"/>
    <row r="39737" hidden="1"/>
    <row r="39738" hidden="1"/>
    <row r="39739" hidden="1"/>
    <row r="39740" hidden="1"/>
    <row r="39741" hidden="1"/>
    <row r="39742" hidden="1"/>
    <row r="39743" hidden="1"/>
    <row r="39744" hidden="1"/>
    <row r="39745" hidden="1"/>
    <row r="39746" hidden="1"/>
    <row r="39747" hidden="1"/>
    <row r="39748" hidden="1"/>
    <row r="39749" hidden="1"/>
    <row r="39750" hidden="1"/>
    <row r="39751" hidden="1"/>
    <row r="39752" hidden="1"/>
    <row r="39753" hidden="1"/>
    <row r="39754" hidden="1"/>
    <row r="39755" hidden="1"/>
    <row r="39756" hidden="1"/>
    <row r="39757" hidden="1"/>
    <row r="39758" hidden="1"/>
    <row r="39759" hidden="1"/>
    <row r="39760" hidden="1"/>
    <row r="39761" hidden="1"/>
    <row r="39762" hidden="1"/>
    <row r="39763" hidden="1"/>
    <row r="39764" hidden="1"/>
    <row r="39765" hidden="1"/>
    <row r="39766" hidden="1"/>
    <row r="39767" hidden="1"/>
    <row r="39768" hidden="1"/>
    <row r="39769" hidden="1"/>
    <row r="39770" hidden="1"/>
    <row r="39771" hidden="1"/>
    <row r="39772" hidden="1"/>
    <row r="39773" hidden="1"/>
    <row r="39774" hidden="1"/>
    <row r="39775" hidden="1"/>
    <row r="39776" hidden="1"/>
    <row r="39777" hidden="1"/>
    <row r="39778" hidden="1"/>
    <row r="39779" hidden="1"/>
    <row r="39780" hidden="1"/>
    <row r="39781" hidden="1"/>
    <row r="39782" hidden="1"/>
    <row r="39783" hidden="1"/>
    <row r="39784" hidden="1"/>
    <row r="39785" hidden="1"/>
    <row r="39786" hidden="1"/>
    <row r="39787" hidden="1"/>
    <row r="39788" hidden="1"/>
    <row r="39789" hidden="1"/>
    <row r="39790" hidden="1"/>
    <row r="39791" hidden="1"/>
    <row r="39792" hidden="1"/>
    <row r="39793" hidden="1"/>
    <row r="39794" hidden="1"/>
    <row r="39795" hidden="1"/>
    <row r="39796" hidden="1"/>
    <row r="39797" hidden="1"/>
    <row r="39798" hidden="1"/>
    <row r="39799" hidden="1"/>
    <row r="39800" hidden="1"/>
    <row r="39801" hidden="1"/>
    <row r="39802" hidden="1"/>
    <row r="39803" hidden="1"/>
    <row r="39804" hidden="1"/>
    <row r="39805" hidden="1"/>
    <row r="39806" hidden="1"/>
    <row r="39807" hidden="1"/>
    <row r="39808" hidden="1"/>
    <row r="39809" hidden="1"/>
    <row r="39810" hidden="1"/>
    <row r="39811" hidden="1"/>
    <row r="39812" hidden="1"/>
    <row r="39813" hidden="1"/>
    <row r="39814" hidden="1"/>
    <row r="39815" hidden="1"/>
    <row r="39816" hidden="1"/>
    <row r="39817" hidden="1"/>
    <row r="39818" hidden="1"/>
    <row r="39819" hidden="1"/>
    <row r="39820" hidden="1"/>
    <row r="39821" hidden="1"/>
    <row r="39822" hidden="1"/>
    <row r="39823" hidden="1"/>
    <row r="39824" hidden="1"/>
    <row r="39825" hidden="1"/>
    <row r="39826" hidden="1"/>
    <row r="39827" hidden="1"/>
    <row r="39828" hidden="1"/>
    <row r="39829" hidden="1"/>
    <row r="39830" hidden="1"/>
    <row r="39831" hidden="1"/>
    <row r="39832" hidden="1"/>
    <row r="39833" hidden="1"/>
    <row r="39834" hidden="1"/>
    <row r="39835" hidden="1"/>
    <row r="39836" hidden="1"/>
    <row r="39837" hidden="1"/>
    <row r="39838" hidden="1"/>
    <row r="39839" hidden="1"/>
    <row r="39840" hidden="1"/>
    <row r="39841" hidden="1"/>
    <row r="39842" hidden="1"/>
    <row r="39843" hidden="1"/>
    <row r="39844" hidden="1"/>
    <row r="39845" hidden="1"/>
    <row r="39846" hidden="1"/>
    <row r="39847" hidden="1"/>
    <row r="39848" hidden="1"/>
    <row r="39849" hidden="1"/>
    <row r="39850" hidden="1"/>
    <row r="39851" hidden="1"/>
    <row r="39852" hidden="1"/>
    <row r="39853" hidden="1"/>
    <row r="39854" hidden="1"/>
    <row r="39855" hidden="1"/>
    <row r="39856" hidden="1"/>
    <row r="39857" hidden="1"/>
    <row r="39858" hidden="1"/>
    <row r="39859" hidden="1"/>
    <row r="39860" hidden="1"/>
    <row r="39861" hidden="1"/>
    <row r="39862" hidden="1"/>
    <row r="39863" hidden="1"/>
    <row r="39864" hidden="1"/>
    <row r="39865" hidden="1"/>
    <row r="39866" hidden="1"/>
    <row r="39867" hidden="1"/>
    <row r="39868" hidden="1"/>
    <row r="39869" hidden="1"/>
    <row r="39870" hidden="1"/>
    <row r="39871" hidden="1"/>
    <row r="39872" hidden="1"/>
    <row r="39873" hidden="1"/>
    <row r="39874" hidden="1"/>
    <row r="39875" hidden="1"/>
    <row r="39876" hidden="1"/>
    <row r="39877" hidden="1"/>
    <row r="39878" hidden="1"/>
    <row r="39879" hidden="1"/>
    <row r="39880" hidden="1"/>
    <row r="39881" hidden="1"/>
    <row r="39882" hidden="1"/>
    <row r="39883" hidden="1"/>
    <row r="39884" hidden="1"/>
    <row r="39885" hidden="1"/>
    <row r="39886" hidden="1"/>
    <row r="39887" hidden="1"/>
    <row r="39888" hidden="1"/>
    <row r="39889" hidden="1"/>
    <row r="39890" hidden="1"/>
    <row r="39891" hidden="1"/>
    <row r="39892" hidden="1"/>
    <row r="39893" hidden="1"/>
    <row r="39894" hidden="1"/>
    <row r="39895" hidden="1"/>
    <row r="39896" hidden="1"/>
    <row r="39897" hidden="1"/>
    <row r="39898" hidden="1"/>
    <row r="39899" hidden="1"/>
    <row r="39900" hidden="1"/>
    <row r="39901" hidden="1"/>
    <row r="39902" hidden="1"/>
    <row r="39903" hidden="1"/>
    <row r="39904" hidden="1"/>
    <row r="39905" hidden="1"/>
    <row r="39906" hidden="1"/>
    <row r="39907" hidden="1"/>
    <row r="39908" hidden="1"/>
    <row r="39909" hidden="1"/>
    <row r="39910" hidden="1"/>
    <row r="39911" hidden="1"/>
    <row r="39912" hidden="1"/>
    <row r="39913" hidden="1"/>
    <row r="39914" hidden="1"/>
    <row r="39915" hidden="1"/>
    <row r="39916" hidden="1"/>
    <row r="39917" hidden="1"/>
    <row r="39918" hidden="1"/>
    <row r="39919" hidden="1"/>
    <row r="39920" hidden="1"/>
    <row r="39921" hidden="1"/>
    <row r="39922" hidden="1"/>
    <row r="39923" hidden="1"/>
    <row r="39924" hidden="1"/>
    <row r="39925" hidden="1"/>
    <row r="39926" hidden="1"/>
    <row r="39927" hidden="1"/>
    <row r="39928" hidden="1"/>
    <row r="39929" hidden="1"/>
    <row r="39930" hidden="1"/>
    <row r="39931" hidden="1"/>
    <row r="39932" hidden="1"/>
    <row r="39933" hidden="1"/>
    <row r="39934" hidden="1"/>
    <row r="39935" hidden="1"/>
    <row r="39936" hidden="1"/>
    <row r="39937" hidden="1"/>
    <row r="39938" hidden="1"/>
    <row r="39939" hidden="1"/>
    <row r="39940" hidden="1"/>
    <row r="39941" hidden="1"/>
    <row r="39942" hidden="1"/>
    <row r="39943" hidden="1"/>
    <row r="39944" hidden="1"/>
    <row r="39945" hidden="1"/>
    <row r="39946" hidden="1"/>
    <row r="39947" hidden="1"/>
    <row r="39948" hidden="1"/>
    <row r="39949" hidden="1"/>
    <row r="39950" hidden="1"/>
    <row r="39951" hidden="1"/>
    <row r="39952" hidden="1"/>
    <row r="39953" hidden="1"/>
    <row r="39954" hidden="1"/>
    <row r="39955" hidden="1"/>
    <row r="39956" hidden="1"/>
    <row r="39957" hidden="1"/>
    <row r="39958" hidden="1"/>
    <row r="39959" hidden="1"/>
    <row r="39960" hidden="1"/>
    <row r="39961" hidden="1"/>
    <row r="39962" hidden="1"/>
    <row r="39963" hidden="1"/>
    <row r="39964" hidden="1"/>
    <row r="39965" hidden="1"/>
    <row r="39966" hidden="1"/>
    <row r="39967" hidden="1"/>
    <row r="39968" hidden="1"/>
    <row r="39969" hidden="1"/>
    <row r="39970" hidden="1"/>
    <row r="39971" hidden="1"/>
    <row r="39972" hidden="1"/>
    <row r="39973" hidden="1"/>
    <row r="39974" hidden="1"/>
    <row r="39975" hidden="1"/>
    <row r="39976" hidden="1"/>
    <row r="39977" hidden="1"/>
    <row r="39978" hidden="1"/>
    <row r="39979" hidden="1"/>
    <row r="39980" hidden="1"/>
    <row r="39981" hidden="1"/>
    <row r="39982" hidden="1"/>
    <row r="39983" hidden="1"/>
    <row r="39984" hidden="1"/>
    <row r="39985" hidden="1"/>
    <row r="39986" hidden="1"/>
    <row r="39987" hidden="1"/>
    <row r="39988" hidden="1"/>
    <row r="39989" hidden="1"/>
    <row r="39990" hidden="1"/>
    <row r="39991" hidden="1"/>
    <row r="39992" hidden="1"/>
    <row r="39993" hidden="1"/>
    <row r="39994" hidden="1"/>
    <row r="39995" hidden="1"/>
    <row r="39996" hidden="1"/>
    <row r="39997" hidden="1"/>
    <row r="39998" hidden="1"/>
    <row r="39999" hidden="1"/>
    <row r="40000" hidden="1"/>
    <row r="40001" hidden="1"/>
    <row r="40002" hidden="1"/>
    <row r="40003" hidden="1"/>
    <row r="40004" hidden="1"/>
    <row r="40005" hidden="1"/>
    <row r="40006" hidden="1"/>
    <row r="40007" hidden="1"/>
    <row r="40008" hidden="1"/>
    <row r="40009" hidden="1"/>
    <row r="40010" hidden="1"/>
    <row r="40011" hidden="1"/>
    <row r="40012" hidden="1"/>
    <row r="40013" hidden="1"/>
    <row r="40014" hidden="1"/>
    <row r="40015" hidden="1"/>
    <row r="40016" hidden="1"/>
    <row r="40017" hidden="1"/>
    <row r="40018" hidden="1"/>
    <row r="40019" hidden="1"/>
    <row r="40020" hidden="1"/>
    <row r="40021" hidden="1"/>
    <row r="40022" hidden="1"/>
    <row r="40023" hidden="1"/>
    <row r="40024" hidden="1"/>
    <row r="40025" hidden="1"/>
    <row r="40026" hidden="1"/>
    <row r="40027" hidden="1"/>
    <row r="40028" hidden="1"/>
    <row r="40029" hidden="1"/>
    <row r="40030" hidden="1"/>
    <row r="40031" hidden="1"/>
    <row r="40032" hidden="1"/>
    <row r="40033" hidden="1"/>
    <row r="40034" hidden="1"/>
    <row r="40035" hidden="1"/>
    <row r="40036" hidden="1"/>
    <row r="40037" hidden="1"/>
    <row r="40038" hidden="1"/>
    <row r="40039" hidden="1"/>
    <row r="40040" hidden="1"/>
    <row r="40041" hidden="1"/>
    <row r="40042" hidden="1"/>
    <row r="40043" hidden="1"/>
    <row r="40044" hidden="1"/>
    <row r="40045" hidden="1"/>
    <row r="40046" hidden="1"/>
    <row r="40047" hidden="1"/>
    <row r="40048" hidden="1"/>
    <row r="40049" hidden="1"/>
    <row r="40050" hidden="1"/>
    <row r="40051" hidden="1"/>
    <row r="40052" hidden="1"/>
    <row r="40053" hidden="1"/>
    <row r="40054" hidden="1"/>
    <row r="40055" hidden="1"/>
    <row r="40056" hidden="1"/>
    <row r="40057" hidden="1"/>
    <row r="40058" hidden="1"/>
    <row r="40059" hidden="1"/>
    <row r="40060" hidden="1"/>
    <row r="40061" hidden="1"/>
    <row r="40062" hidden="1"/>
    <row r="40063" hidden="1"/>
    <row r="40064" hidden="1"/>
    <row r="40065" hidden="1"/>
    <row r="40066" hidden="1"/>
    <row r="40067" hidden="1"/>
    <row r="40068" hidden="1"/>
    <row r="40069" hidden="1"/>
    <row r="40070" hidden="1"/>
    <row r="40071" hidden="1"/>
    <row r="40072" hidden="1"/>
    <row r="40073" hidden="1"/>
    <row r="40074" hidden="1"/>
    <row r="40075" hidden="1"/>
    <row r="40076" hidden="1"/>
    <row r="40077" hidden="1"/>
    <row r="40078" hidden="1"/>
    <row r="40079" hidden="1"/>
    <row r="40080" hidden="1"/>
    <row r="40081" hidden="1"/>
    <row r="40082" hidden="1"/>
    <row r="40083" hidden="1"/>
    <row r="40084" hidden="1"/>
    <row r="40085" hidden="1"/>
    <row r="40086" hidden="1"/>
    <row r="40087" hidden="1"/>
    <row r="40088" hidden="1"/>
    <row r="40089" hidden="1"/>
    <row r="40090" hidden="1"/>
    <row r="40091" hidden="1"/>
    <row r="40092" hidden="1"/>
    <row r="40093" hidden="1"/>
    <row r="40094" hidden="1"/>
    <row r="40095" hidden="1"/>
    <row r="40096" hidden="1"/>
    <row r="40097" hidden="1"/>
    <row r="40098" hidden="1"/>
    <row r="40099" hidden="1"/>
    <row r="40100" hidden="1"/>
    <row r="40101" hidden="1"/>
    <row r="40102" hidden="1"/>
    <row r="40103" hidden="1"/>
    <row r="40104" hidden="1"/>
    <row r="40105" hidden="1"/>
    <row r="40106" hidden="1"/>
    <row r="40107" hidden="1"/>
    <row r="40108" hidden="1"/>
    <row r="40109" hidden="1"/>
    <row r="40110" hidden="1"/>
    <row r="40111" hidden="1"/>
    <row r="40112" hidden="1"/>
    <row r="40113" hidden="1"/>
    <row r="40114" hidden="1"/>
    <row r="40115" hidden="1"/>
    <row r="40116" hidden="1"/>
    <row r="40117" hidden="1"/>
    <row r="40118" hidden="1"/>
    <row r="40119" hidden="1"/>
    <row r="40120" hidden="1"/>
    <row r="40121" hidden="1"/>
    <row r="40122" hidden="1"/>
    <row r="40123" hidden="1"/>
    <row r="40124" hidden="1"/>
    <row r="40125" hidden="1"/>
    <row r="40126" hidden="1"/>
    <row r="40127" hidden="1"/>
    <row r="40128" hidden="1"/>
    <row r="40129" hidden="1"/>
    <row r="40130" hidden="1"/>
    <row r="40131" hidden="1"/>
    <row r="40132" hidden="1"/>
    <row r="40133" hidden="1"/>
    <row r="40134" hidden="1"/>
    <row r="40135" hidden="1"/>
    <row r="40136" hidden="1"/>
    <row r="40137" hidden="1"/>
    <row r="40138" hidden="1"/>
    <row r="40139" hidden="1"/>
    <row r="40140" hidden="1"/>
    <row r="40141" hidden="1"/>
    <row r="40142" hidden="1"/>
    <row r="40143" hidden="1"/>
    <row r="40144" hidden="1"/>
    <row r="40145" hidden="1"/>
    <row r="40146" hidden="1"/>
    <row r="40147" hidden="1"/>
    <row r="40148" hidden="1"/>
    <row r="40149" hidden="1"/>
    <row r="40150" hidden="1"/>
    <row r="40151" hidden="1"/>
    <row r="40152" hidden="1"/>
    <row r="40153" hidden="1"/>
    <row r="40154" hidden="1"/>
    <row r="40155" hidden="1"/>
    <row r="40156" hidden="1"/>
    <row r="40157" hidden="1"/>
    <row r="40158" hidden="1"/>
    <row r="40159" hidden="1"/>
    <row r="40160" hidden="1"/>
    <row r="40161" hidden="1"/>
    <row r="40162" hidden="1"/>
    <row r="40163" hidden="1"/>
    <row r="40164" hidden="1"/>
    <row r="40165" hidden="1"/>
    <row r="40166" hidden="1"/>
    <row r="40167" hidden="1"/>
    <row r="40168" hidden="1"/>
    <row r="40169" hidden="1"/>
    <row r="40170" hidden="1"/>
    <row r="40171" hidden="1"/>
    <row r="40172" hidden="1"/>
    <row r="40173" hidden="1"/>
    <row r="40174" hidden="1"/>
    <row r="40175" hidden="1"/>
    <row r="40176" hidden="1"/>
    <row r="40177" hidden="1"/>
    <row r="40178" hidden="1"/>
    <row r="40179" hidden="1"/>
    <row r="40180" hidden="1"/>
    <row r="40181" hidden="1"/>
    <row r="40182" hidden="1"/>
    <row r="40183" hidden="1"/>
    <row r="40184" hidden="1"/>
    <row r="40185" hidden="1"/>
    <row r="40186" hidden="1"/>
    <row r="40187" hidden="1"/>
    <row r="40188" hidden="1"/>
    <row r="40189" hidden="1"/>
    <row r="40190" hidden="1"/>
    <row r="40191" hidden="1"/>
    <row r="40192" hidden="1"/>
    <row r="40193" hidden="1"/>
    <row r="40194" hidden="1"/>
    <row r="40195" hidden="1"/>
    <row r="40196" hidden="1"/>
    <row r="40197" hidden="1"/>
    <row r="40198" hidden="1"/>
    <row r="40199" hidden="1"/>
    <row r="40200" hidden="1"/>
    <row r="40201" hidden="1"/>
    <row r="40202" hidden="1"/>
    <row r="40203" hidden="1"/>
    <row r="40204" hidden="1"/>
    <row r="40205" hidden="1"/>
    <row r="40206" hidden="1"/>
    <row r="40207" hidden="1"/>
    <row r="40208" hidden="1"/>
    <row r="40209" hidden="1"/>
    <row r="40210" hidden="1"/>
    <row r="40211" hidden="1"/>
    <row r="40212" hidden="1"/>
    <row r="40213" hidden="1"/>
    <row r="40214" hidden="1"/>
    <row r="40215" hidden="1"/>
    <row r="40216" hidden="1"/>
    <row r="40217" hidden="1"/>
    <row r="40218" hidden="1"/>
    <row r="40219" hidden="1"/>
    <row r="40220" hidden="1"/>
    <row r="40221" hidden="1"/>
    <row r="40222" hidden="1"/>
    <row r="40223" hidden="1"/>
    <row r="40224" hidden="1"/>
    <row r="40225" hidden="1"/>
    <row r="40226" hidden="1"/>
    <row r="40227" hidden="1"/>
    <row r="40228" hidden="1"/>
    <row r="40229" hidden="1"/>
    <row r="40230" hidden="1"/>
    <row r="40231" hidden="1"/>
    <row r="40232" hidden="1"/>
    <row r="40233" hidden="1"/>
    <row r="40234" hidden="1"/>
    <row r="40235" hidden="1"/>
    <row r="40236" hidden="1"/>
    <row r="40237" hidden="1"/>
    <row r="40238" hidden="1"/>
    <row r="40239" hidden="1"/>
    <row r="40240" hidden="1"/>
    <row r="40241" hidden="1"/>
    <row r="40242" hidden="1"/>
    <row r="40243" hidden="1"/>
    <row r="40244" hidden="1"/>
    <row r="40245" hidden="1"/>
    <row r="40246" hidden="1"/>
    <row r="40247" hidden="1"/>
    <row r="40248" hidden="1"/>
    <row r="40249" hidden="1"/>
    <row r="40250" hidden="1"/>
    <row r="40251" hidden="1"/>
    <row r="40252" hidden="1"/>
    <row r="40253" hidden="1"/>
    <row r="40254" hidden="1"/>
    <row r="40255" hidden="1"/>
    <row r="40256" hidden="1"/>
    <row r="40257" hidden="1"/>
    <row r="40258" hidden="1"/>
    <row r="40259" hidden="1"/>
    <row r="40260" hidden="1"/>
    <row r="40261" hidden="1"/>
    <row r="40262" hidden="1"/>
    <row r="40263" hidden="1"/>
    <row r="40264" hidden="1"/>
    <row r="40265" hidden="1"/>
    <row r="40266" hidden="1"/>
    <row r="40267" hidden="1"/>
    <row r="40268" hidden="1"/>
    <row r="40269" hidden="1"/>
    <row r="40270" hidden="1"/>
    <row r="40271" hidden="1"/>
    <row r="40272" hidden="1"/>
    <row r="40273" hidden="1"/>
    <row r="40274" hidden="1"/>
    <row r="40275" hidden="1"/>
    <row r="40276" hidden="1"/>
    <row r="40277" hidden="1"/>
    <row r="40278" hidden="1"/>
    <row r="40279" hidden="1"/>
    <row r="40280" hidden="1"/>
    <row r="40281" hidden="1"/>
    <row r="40282" hidden="1"/>
    <row r="40283" hidden="1"/>
    <row r="40284" hidden="1"/>
    <row r="40285" hidden="1"/>
    <row r="40286" hidden="1"/>
    <row r="40287" hidden="1"/>
    <row r="40288" hidden="1"/>
    <row r="40289" hidden="1"/>
    <row r="40290" hidden="1"/>
    <row r="40291" hidden="1"/>
    <row r="40292" hidden="1"/>
    <row r="40293" hidden="1"/>
    <row r="40294" hidden="1"/>
    <row r="40295" hidden="1"/>
    <row r="40296" hidden="1"/>
    <row r="40297" hidden="1"/>
    <row r="40298" hidden="1"/>
    <row r="40299" hidden="1"/>
    <row r="40300" hidden="1"/>
    <row r="40301" hidden="1"/>
    <row r="40302" hidden="1"/>
    <row r="40303" hidden="1"/>
    <row r="40304" hidden="1"/>
    <row r="40305" hidden="1"/>
    <row r="40306" hidden="1"/>
    <row r="40307" hidden="1"/>
    <row r="40308" hidden="1"/>
    <row r="40309" hidden="1"/>
    <row r="40310" hidden="1"/>
    <row r="40311" hidden="1"/>
    <row r="40312" hidden="1"/>
    <row r="40313" hidden="1"/>
    <row r="40314" hidden="1"/>
    <row r="40315" hidden="1"/>
    <row r="40316" hidden="1"/>
    <row r="40317" hidden="1"/>
    <row r="40318" hidden="1"/>
    <row r="40319" hidden="1"/>
    <row r="40320" hidden="1"/>
    <row r="40321" hidden="1"/>
    <row r="40322" hidden="1"/>
    <row r="40323" hidden="1"/>
    <row r="40324" hidden="1"/>
    <row r="40325" hidden="1"/>
    <row r="40326" hidden="1"/>
    <row r="40327" hidden="1"/>
    <row r="40328" hidden="1"/>
    <row r="40329" hidden="1"/>
    <row r="40330" hidden="1"/>
    <row r="40331" hidden="1"/>
    <row r="40332" hidden="1"/>
    <row r="40333" hidden="1"/>
    <row r="40334" hidden="1"/>
    <row r="40335" hidden="1"/>
    <row r="40336" hidden="1"/>
    <row r="40337" hidden="1"/>
    <row r="40338" hidden="1"/>
    <row r="40339" hidden="1"/>
    <row r="40340" hidden="1"/>
    <row r="40341" hidden="1"/>
    <row r="40342" hidden="1"/>
    <row r="40343" hidden="1"/>
    <row r="40344" hidden="1"/>
    <row r="40345" hidden="1"/>
    <row r="40346" hidden="1"/>
    <row r="40347" hidden="1"/>
    <row r="40348" hidden="1"/>
    <row r="40349" hidden="1"/>
    <row r="40350" hidden="1"/>
    <row r="40351" hidden="1"/>
    <row r="40352" hidden="1"/>
    <row r="40353" hidden="1"/>
    <row r="40354" hidden="1"/>
    <row r="40355" hidden="1"/>
    <row r="40356" hidden="1"/>
    <row r="40357" hidden="1"/>
    <row r="40358" hidden="1"/>
    <row r="40359" hidden="1"/>
    <row r="40360" hidden="1"/>
    <row r="40361" hidden="1"/>
    <row r="40362" hidden="1"/>
    <row r="40363" hidden="1"/>
    <row r="40364" hidden="1"/>
    <row r="40365" hidden="1"/>
    <row r="40366" hidden="1"/>
    <row r="40367" hidden="1"/>
    <row r="40368" hidden="1"/>
    <row r="40369" hidden="1"/>
    <row r="40370" hidden="1"/>
    <row r="40371" hidden="1"/>
    <row r="40372" hidden="1"/>
    <row r="40373" hidden="1"/>
    <row r="40374" hidden="1"/>
    <row r="40375" hidden="1"/>
    <row r="40376" hidden="1"/>
    <row r="40377" hidden="1"/>
    <row r="40378" hidden="1"/>
    <row r="40379" hidden="1"/>
    <row r="40380" hidden="1"/>
    <row r="40381" hidden="1"/>
    <row r="40382" hidden="1"/>
    <row r="40383" hidden="1"/>
    <row r="40384" hidden="1"/>
    <row r="40385" hidden="1"/>
    <row r="40386" hidden="1"/>
    <row r="40387" hidden="1"/>
    <row r="40388" hidden="1"/>
    <row r="40389" hidden="1"/>
    <row r="40390" hidden="1"/>
    <row r="40391" hidden="1"/>
    <row r="40392" hidden="1"/>
    <row r="40393" hidden="1"/>
    <row r="40394" hidden="1"/>
    <row r="40395" hidden="1"/>
    <row r="40396" hidden="1"/>
    <row r="40397" hidden="1"/>
    <row r="40398" hidden="1"/>
    <row r="40399" hidden="1"/>
    <row r="40400" hidden="1"/>
    <row r="40401" hidden="1"/>
    <row r="40402" hidden="1"/>
    <row r="40403" hidden="1"/>
    <row r="40404" hidden="1"/>
    <row r="40405" hidden="1"/>
    <row r="40406" hidden="1"/>
    <row r="40407" hidden="1"/>
    <row r="40408" hidden="1"/>
    <row r="40409" hidden="1"/>
    <row r="40410" hidden="1"/>
    <row r="40411" hidden="1"/>
    <row r="40412" hidden="1"/>
    <row r="40413" hidden="1"/>
    <row r="40414" hidden="1"/>
    <row r="40415" hidden="1"/>
    <row r="40416" hidden="1"/>
    <row r="40417" hidden="1"/>
    <row r="40418" hidden="1"/>
    <row r="40419" hidden="1"/>
    <row r="40420" hidden="1"/>
    <row r="40421" hidden="1"/>
    <row r="40422" hidden="1"/>
    <row r="40423" hidden="1"/>
    <row r="40424" hidden="1"/>
    <row r="40425" hidden="1"/>
    <row r="40426" hidden="1"/>
    <row r="40427" hidden="1"/>
    <row r="40428" hidden="1"/>
    <row r="40429" hidden="1"/>
    <row r="40430" hidden="1"/>
    <row r="40431" hidden="1"/>
    <row r="40432" hidden="1"/>
    <row r="40433" hidden="1"/>
    <row r="40434" hidden="1"/>
    <row r="40435" hidden="1"/>
    <row r="40436" hidden="1"/>
    <row r="40437" hidden="1"/>
    <row r="40438" hidden="1"/>
    <row r="40439" hidden="1"/>
    <row r="40440" hidden="1"/>
    <row r="40441" hidden="1"/>
    <row r="40442" hidden="1"/>
    <row r="40443" hidden="1"/>
    <row r="40444" hidden="1"/>
    <row r="40445" hidden="1"/>
    <row r="40446" hidden="1"/>
    <row r="40447" hidden="1"/>
    <row r="40448" hidden="1"/>
    <row r="40449" hidden="1"/>
    <row r="40450" hidden="1"/>
    <row r="40451" hidden="1"/>
    <row r="40452" hidden="1"/>
    <row r="40453" hidden="1"/>
    <row r="40454" hidden="1"/>
    <row r="40455" hidden="1"/>
    <row r="40456" hidden="1"/>
    <row r="40457" hidden="1"/>
    <row r="40458" hidden="1"/>
    <row r="40459" hidden="1"/>
    <row r="40460" hidden="1"/>
    <row r="40461" hidden="1"/>
    <row r="40462" hidden="1"/>
    <row r="40463" hidden="1"/>
    <row r="40464" hidden="1"/>
    <row r="40465" hidden="1"/>
    <row r="40466" hidden="1"/>
    <row r="40467" hidden="1"/>
    <row r="40468" hidden="1"/>
    <row r="40469" hidden="1"/>
    <row r="40470" hidden="1"/>
    <row r="40471" hidden="1"/>
    <row r="40472" hidden="1"/>
    <row r="40473" hidden="1"/>
    <row r="40474" hidden="1"/>
    <row r="40475" hidden="1"/>
    <row r="40476" hidden="1"/>
    <row r="40477" hidden="1"/>
    <row r="40478" hidden="1"/>
    <row r="40479" hidden="1"/>
    <row r="40480" hidden="1"/>
    <row r="40481" hidden="1"/>
    <row r="40482" hidden="1"/>
    <row r="40483" hidden="1"/>
    <row r="40484" hidden="1"/>
    <row r="40485" hidden="1"/>
    <row r="40486" hidden="1"/>
    <row r="40487" hidden="1"/>
    <row r="40488" hidden="1"/>
    <row r="40489" hidden="1"/>
    <row r="40490" hidden="1"/>
    <row r="40491" hidden="1"/>
    <row r="40492" hidden="1"/>
    <row r="40493" hidden="1"/>
    <row r="40494" hidden="1"/>
    <row r="40495" hidden="1"/>
    <row r="40496" hidden="1"/>
    <row r="40497" hidden="1"/>
    <row r="40498" hidden="1"/>
    <row r="40499" hidden="1"/>
    <row r="40500" hidden="1"/>
    <row r="40501" hidden="1"/>
    <row r="40502" hidden="1"/>
    <row r="40503" hidden="1"/>
    <row r="40504" hidden="1"/>
    <row r="40505" hidden="1"/>
    <row r="40506" hidden="1"/>
    <row r="40507" hidden="1"/>
    <row r="40508" hidden="1"/>
    <row r="40509" hidden="1"/>
    <row r="40510" hidden="1"/>
    <row r="40511" hidden="1"/>
    <row r="40512" hidden="1"/>
    <row r="40513" hidden="1"/>
    <row r="40514" hidden="1"/>
    <row r="40515" hidden="1"/>
    <row r="40516" hidden="1"/>
    <row r="40517" hidden="1"/>
    <row r="40518" hidden="1"/>
    <row r="40519" hidden="1"/>
    <row r="40520" hidden="1"/>
    <row r="40521" hidden="1"/>
    <row r="40522" hidden="1"/>
    <row r="40523" hidden="1"/>
    <row r="40524" hidden="1"/>
    <row r="40525" hidden="1"/>
    <row r="40526" hidden="1"/>
    <row r="40527" hidden="1"/>
    <row r="40528" hidden="1"/>
    <row r="40529" hidden="1"/>
    <row r="40530" hidden="1"/>
    <row r="40531" hidden="1"/>
    <row r="40532" hidden="1"/>
    <row r="40533" hidden="1"/>
    <row r="40534" hidden="1"/>
    <row r="40535" hidden="1"/>
    <row r="40536" hidden="1"/>
    <row r="40537" hidden="1"/>
    <row r="40538" hidden="1"/>
    <row r="40539" hidden="1"/>
    <row r="40540" hidden="1"/>
    <row r="40541" hidden="1"/>
    <row r="40542" hidden="1"/>
    <row r="40543" hidden="1"/>
    <row r="40544" hidden="1"/>
    <row r="40545" hidden="1"/>
    <row r="40546" hidden="1"/>
    <row r="40547" hidden="1"/>
    <row r="40548" hidden="1"/>
    <row r="40549" hidden="1"/>
    <row r="40550" hidden="1"/>
    <row r="40551" hidden="1"/>
    <row r="40552" hidden="1"/>
    <row r="40553" hidden="1"/>
    <row r="40554" hidden="1"/>
    <row r="40555" hidden="1"/>
    <row r="40556" hidden="1"/>
    <row r="40557" hidden="1"/>
    <row r="40558" hidden="1"/>
    <row r="40559" hidden="1"/>
    <row r="40560" hidden="1"/>
    <row r="40561" hidden="1"/>
    <row r="40562" hidden="1"/>
    <row r="40563" hidden="1"/>
    <row r="40564" hidden="1"/>
    <row r="40565" hidden="1"/>
    <row r="40566" hidden="1"/>
    <row r="40567" hidden="1"/>
    <row r="40568" hidden="1"/>
    <row r="40569" hidden="1"/>
    <row r="40570" hidden="1"/>
    <row r="40571" hidden="1"/>
    <row r="40572" hidden="1"/>
    <row r="40573" hidden="1"/>
    <row r="40574" hidden="1"/>
    <row r="40575" hidden="1"/>
    <row r="40576" hidden="1"/>
    <row r="40577" hidden="1"/>
    <row r="40578" hidden="1"/>
    <row r="40579" hidden="1"/>
    <row r="40580" hidden="1"/>
    <row r="40581" hidden="1"/>
    <row r="40582" hidden="1"/>
    <row r="40583" hidden="1"/>
    <row r="40584" hidden="1"/>
    <row r="40585" hidden="1"/>
    <row r="40586" hidden="1"/>
    <row r="40587" hidden="1"/>
    <row r="40588" hidden="1"/>
    <row r="40589" hidden="1"/>
    <row r="40590" hidden="1"/>
    <row r="40591" hidden="1"/>
    <row r="40592" hidden="1"/>
    <row r="40593" hidden="1"/>
    <row r="40594" hidden="1"/>
    <row r="40595" hidden="1"/>
    <row r="40596" hidden="1"/>
    <row r="40597" hidden="1"/>
    <row r="40598" hidden="1"/>
    <row r="40599" hidden="1"/>
    <row r="40600" hidden="1"/>
    <row r="40601" hidden="1"/>
    <row r="40602" hidden="1"/>
    <row r="40603" hidden="1"/>
    <row r="40604" hidden="1"/>
    <row r="40605" hidden="1"/>
    <row r="40606" hidden="1"/>
    <row r="40607" hidden="1"/>
    <row r="40608" hidden="1"/>
    <row r="40609" hidden="1"/>
    <row r="40610" hidden="1"/>
    <row r="40611" hidden="1"/>
    <row r="40612" hidden="1"/>
    <row r="40613" hidden="1"/>
    <row r="40614" hidden="1"/>
    <row r="40615" hidden="1"/>
    <row r="40616" hidden="1"/>
    <row r="40617" hidden="1"/>
    <row r="40618" hidden="1"/>
    <row r="40619" hidden="1"/>
    <row r="40620" hidden="1"/>
    <row r="40621" hidden="1"/>
    <row r="40622" hidden="1"/>
    <row r="40623" hidden="1"/>
    <row r="40624" hidden="1"/>
    <row r="40625" hidden="1"/>
    <row r="40626" hidden="1"/>
    <row r="40627" hidden="1"/>
    <row r="40628" hidden="1"/>
    <row r="40629" hidden="1"/>
    <row r="40630" hidden="1"/>
    <row r="40631" hidden="1"/>
    <row r="40632" hidden="1"/>
    <row r="40633" hidden="1"/>
    <row r="40634" hidden="1"/>
    <row r="40635" hidden="1"/>
    <row r="40636" hidden="1"/>
    <row r="40637" hidden="1"/>
    <row r="40638" hidden="1"/>
    <row r="40639" hidden="1"/>
    <row r="40640" hidden="1"/>
    <row r="40641" hidden="1"/>
    <row r="40642" hidden="1"/>
    <row r="40643" hidden="1"/>
    <row r="40644" hidden="1"/>
    <row r="40645" hidden="1"/>
    <row r="40646" hidden="1"/>
    <row r="40647" hidden="1"/>
    <row r="40648" hidden="1"/>
    <row r="40649" hidden="1"/>
    <row r="40650" hidden="1"/>
    <row r="40651" hidden="1"/>
    <row r="40652" hidden="1"/>
    <row r="40653" hidden="1"/>
    <row r="40654" hidden="1"/>
    <row r="40655" hidden="1"/>
    <row r="40656" hidden="1"/>
    <row r="40657" hidden="1"/>
    <row r="40658" hidden="1"/>
    <row r="40659" hidden="1"/>
    <row r="40660" hidden="1"/>
    <row r="40661" hidden="1"/>
    <row r="40662" hidden="1"/>
    <row r="40663" hidden="1"/>
    <row r="40664" hidden="1"/>
    <row r="40665" hidden="1"/>
    <row r="40666" hidden="1"/>
    <row r="40667" hidden="1"/>
    <row r="40668" hidden="1"/>
    <row r="40669" hidden="1"/>
    <row r="40670" hidden="1"/>
    <row r="40671" hidden="1"/>
    <row r="40672" hidden="1"/>
    <row r="40673" hidden="1"/>
    <row r="40674" hidden="1"/>
    <row r="40675" hidden="1"/>
    <row r="40676" hidden="1"/>
    <row r="40677" hidden="1"/>
    <row r="40678" hidden="1"/>
    <row r="40679" hidden="1"/>
    <row r="40680" hidden="1"/>
    <row r="40681" hidden="1"/>
    <row r="40682" hidden="1"/>
    <row r="40683" hidden="1"/>
    <row r="40684" hidden="1"/>
    <row r="40685" hidden="1"/>
    <row r="40686" hidden="1"/>
    <row r="40687" hidden="1"/>
    <row r="40688" hidden="1"/>
    <row r="40689" hidden="1"/>
    <row r="40690" hidden="1"/>
    <row r="40691" hidden="1"/>
    <row r="40692" hidden="1"/>
    <row r="40693" hidden="1"/>
    <row r="40694" hidden="1"/>
    <row r="40695" hidden="1"/>
    <row r="40696" hidden="1"/>
    <row r="40697" hidden="1"/>
    <row r="40698" hidden="1"/>
    <row r="40699" hidden="1"/>
    <row r="40700" hidden="1"/>
    <row r="40701" hidden="1"/>
    <row r="40702" hidden="1"/>
    <row r="40703" hidden="1"/>
    <row r="40704" hidden="1"/>
    <row r="40705" hidden="1"/>
    <row r="40706" hidden="1"/>
    <row r="40707" hidden="1"/>
    <row r="40708" hidden="1"/>
    <row r="40709" hidden="1"/>
    <row r="40710" hidden="1"/>
    <row r="40711" hidden="1"/>
    <row r="40712" hidden="1"/>
    <row r="40713" hidden="1"/>
    <row r="40714" hidden="1"/>
    <row r="40715" hidden="1"/>
    <row r="40716" hidden="1"/>
    <row r="40717" hidden="1"/>
    <row r="40718" hidden="1"/>
    <row r="40719" hidden="1"/>
    <row r="40720" hidden="1"/>
    <row r="40721" hidden="1"/>
    <row r="40722" hidden="1"/>
    <row r="40723" hidden="1"/>
    <row r="40724" hidden="1"/>
    <row r="40725" hidden="1"/>
    <row r="40726" hidden="1"/>
    <row r="40727" hidden="1"/>
    <row r="40728" hidden="1"/>
    <row r="40729" hidden="1"/>
    <row r="40730" hidden="1"/>
    <row r="40731" hidden="1"/>
    <row r="40732" hidden="1"/>
    <row r="40733" hidden="1"/>
    <row r="40734" hidden="1"/>
    <row r="40735" hidden="1"/>
    <row r="40736" hidden="1"/>
    <row r="40737" hidden="1"/>
    <row r="40738" hidden="1"/>
    <row r="40739" hidden="1"/>
    <row r="40740" hidden="1"/>
    <row r="40741" hidden="1"/>
    <row r="40742" hidden="1"/>
    <row r="40743" hidden="1"/>
    <row r="40744" hidden="1"/>
    <row r="40745" hidden="1"/>
    <row r="40746" hidden="1"/>
    <row r="40747" hidden="1"/>
    <row r="40748" hidden="1"/>
    <row r="40749" hidden="1"/>
    <row r="40750" hidden="1"/>
    <row r="40751" hidden="1"/>
    <row r="40752" hidden="1"/>
    <row r="40753" hidden="1"/>
    <row r="40754" hidden="1"/>
    <row r="40755" hidden="1"/>
    <row r="40756" hidden="1"/>
    <row r="40757" hidden="1"/>
    <row r="40758" hidden="1"/>
    <row r="40759" hidden="1"/>
    <row r="40760" hidden="1"/>
    <row r="40761" hidden="1"/>
    <row r="40762" hidden="1"/>
    <row r="40763" hidden="1"/>
    <row r="40764" hidden="1"/>
    <row r="40765" hidden="1"/>
    <row r="40766" hidden="1"/>
    <row r="40767" hidden="1"/>
    <row r="40768" hidden="1"/>
    <row r="40769" hidden="1"/>
    <row r="40770" hidden="1"/>
    <row r="40771" hidden="1"/>
    <row r="40772" hidden="1"/>
    <row r="40773" hidden="1"/>
    <row r="40774" hidden="1"/>
    <row r="40775" hidden="1"/>
    <row r="40776" hidden="1"/>
    <row r="40777" hidden="1"/>
    <row r="40778" hidden="1"/>
    <row r="40779" hidden="1"/>
    <row r="40780" hidden="1"/>
    <row r="40781" hidden="1"/>
    <row r="40782" hidden="1"/>
    <row r="40783" hidden="1"/>
    <row r="40784" hidden="1"/>
    <row r="40785" hidden="1"/>
    <row r="40786" hidden="1"/>
    <row r="40787" hidden="1"/>
    <row r="40788" hidden="1"/>
    <row r="40789" hidden="1"/>
    <row r="40790" hidden="1"/>
    <row r="40791" hidden="1"/>
    <row r="40792" hidden="1"/>
    <row r="40793" hidden="1"/>
    <row r="40794" hidden="1"/>
    <row r="40795" hidden="1"/>
    <row r="40796" hidden="1"/>
    <row r="40797" hidden="1"/>
    <row r="40798" hidden="1"/>
    <row r="40799" hidden="1"/>
    <row r="40800" hidden="1"/>
    <row r="40801" hidden="1"/>
    <row r="40802" hidden="1"/>
    <row r="40803" hidden="1"/>
    <row r="40804" hidden="1"/>
    <row r="40805" hidden="1"/>
    <row r="40806" hidden="1"/>
    <row r="40807" hidden="1"/>
    <row r="40808" hidden="1"/>
    <row r="40809" hidden="1"/>
    <row r="40810" hidden="1"/>
    <row r="40811" hidden="1"/>
    <row r="40812" hidden="1"/>
    <row r="40813" hidden="1"/>
    <row r="40814" hidden="1"/>
    <row r="40815" hidden="1"/>
    <row r="40816" hidden="1"/>
    <row r="40817" hidden="1"/>
    <row r="40818" hidden="1"/>
    <row r="40819" hidden="1"/>
    <row r="40820" hidden="1"/>
    <row r="40821" hidden="1"/>
    <row r="40822" hidden="1"/>
    <row r="40823" hidden="1"/>
    <row r="40824" hidden="1"/>
    <row r="40825" hidden="1"/>
    <row r="40826" hidden="1"/>
    <row r="40827" hidden="1"/>
    <row r="40828" hidden="1"/>
    <row r="40829" hidden="1"/>
    <row r="40830" hidden="1"/>
    <row r="40831" hidden="1"/>
    <row r="40832" hidden="1"/>
    <row r="40833" hidden="1"/>
    <row r="40834" hidden="1"/>
    <row r="40835" hidden="1"/>
    <row r="40836" hidden="1"/>
    <row r="40837" hidden="1"/>
    <row r="40838" hidden="1"/>
    <row r="40839" hidden="1"/>
    <row r="40840" hidden="1"/>
    <row r="40841" hidden="1"/>
    <row r="40842" hidden="1"/>
    <row r="40843" hidden="1"/>
    <row r="40844" hidden="1"/>
    <row r="40845" hidden="1"/>
    <row r="40846" hidden="1"/>
    <row r="40847" hidden="1"/>
    <row r="40848" hidden="1"/>
    <row r="40849" hidden="1"/>
    <row r="40850" hidden="1"/>
    <row r="40851" hidden="1"/>
    <row r="40852" hidden="1"/>
    <row r="40853" hidden="1"/>
    <row r="40854" hidden="1"/>
    <row r="40855" hidden="1"/>
    <row r="40856" hidden="1"/>
    <row r="40857" hidden="1"/>
    <row r="40858" hidden="1"/>
    <row r="40859" hidden="1"/>
    <row r="40860" hidden="1"/>
    <row r="40861" hidden="1"/>
    <row r="40862" hidden="1"/>
    <row r="40863" hidden="1"/>
    <row r="40864" hidden="1"/>
    <row r="40865" hidden="1"/>
    <row r="40866" hidden="1"/>
    <row r="40867" hidden="1"/>
    <row r="40868" hidden="1"/>
    <row r="40869" hidden="1"/>
    <row r="40870" hidden="1"/>
    <row r="40871" hidden="1"/>
    <row r="40872" hidden="1"/>
    <row r="40873" hidden="1"/>
    <row r="40874" hidden="1"/>
    <row r="40875" hidden="1"/>
    <row r="40876" hidden="1"/>
    <row r="40877" hidden="1"/>
    <row r="40878" hidden="1"/>
    <row r="40879" hidden="1"/>
    <row r="40880" hidden="1"/>
    <row r="40881" hidden="1"/>
    <row r="40882" hidden="1"/>
    <row r="40883" hidden="1"/>
    <row r="40884" hidden="1"/>
    <row r="40885" hidden="1"/>
    <row r="40886" hidden="1"/>
    <row r="40887" hidden="1"/>
    <row r="40888" hidden="1"/>
    <row r="40889" hidden="1"/>
    <row r="40890" hidden="1"/>
    <row r="40891" hidden="1"/>
    <row r="40892" hidden="1"/>
    <row r="40893" hidden="1"/>
    <row r="40894" hidden="1"/>
    <row r="40895" hidden="1"/>
    <row r="40896" hidden="1"/>
    <row r="40897" hidden="1"/>
    <row r="40898" hidden="1"/>
    <row r="40899" hidden="1"/>
    <row r="40900" hidden="1"/>
    <row r="40901" hidden="1"/>
    <row r="40902" hidden="1"/>
    <row r="40903" hidden="1"/>
    <row r="40904" hidden="1"/>
    <row r="40905" hidden="1"/>
    <row r="40906" hidden="1"/>
    <row r="40907" hidden="1"/>
    <row r="40908" hidden="1"/>
    <row r="40909" hidden="1"/>
    <row r="40910" hidden="1"/>
    <row r="40911" hidden="1"/>
    <row r="40912" hidden="1"/>
    <row r="40913" hidden="1"/>
    <row r="40914" hidden="1"/>
    <row r="40915" hidden="1"/>
    <row r="40916" hidden="1"/>
    <row r="40917" hidden="1"/>
    <row r="40918" hidden="1"/>
    <row r="40919" hidden="1"/>
    <row r="40920" hidden="1"/>
    <row r="40921" hidden="1"/>
    <row r="40922" hidden="1"/>
    <row r="40923" hidden="1"/>
    <row r="40924" hidden="1"/>
    <row r="40925" hidden="1"/>
    <row r="40926" hidden="1"/>
    <row r="40927" hidden="1"/>
    <row r="40928" hidden="1"/>
    <row r="40929" hidden="1"/>
    <row r="40930" hidden="1"/>
    <row r="40931" hidden="1"/>
    <row r="40932" hidden="1"/>
    <row r="40933" hidden="1"/>
    <row r="40934" hidden="1"/>
    <row r="40935" hidden="1"/>
    <row r="40936" hidden="1"/>
    <row r="40937" hidden="1"/>
    <row r="40938" hidden="1"/>
    <row r="40939" hidden="1"/>
    <row r="40940" hidden="1"/>
    <row r="40941" hidden="1"/>
    <row r="40942" hidden="1"/>
    <row r="40943" hidden="1"/>
    <row r="40944" hidden="1"/>
    <row r="40945" hidden="1"/>
    <row r="40946" hidden="1"/>
    <row r="40947" hidden="1"/>
    <row r="40948" hidden="1"/>
    <row r="40949" hidden="1"/>
    <row r="40950" hidden="1"/>
    <row r="40951" hidden="1"/>
    <row r="40952" hidden="1"/>
    <row r="40953" hidden="1"/>
    <row r="40954" hidden="1"/>
    <row r="40955" hidden="1"/>
    <row r="40956" hidden="1"/>
    <row r="40957" hidden="1"/>
    <row r="40958" hidden="1"/>
    <row r="40959" hidden="1"/>
    <row r="40960" hidden="1"/>
    <row r="40961" hidden="1"/>
    <row r="40962" hidden="1"/>
    <row r="40963" hidden="1"/>
    <row r="40964" hidden="1"/>
    <row r="40965" hidden="1"/>
    <row r="40966" hidden="1"/>
    <row r="40967" hidden="1"/>
    <row r="40968" hidden="1"/>
    <row r="40969" hidden="1"/>
    <row r="40970" hidden="1"/>
    <row r="40971" hidden="1"/>
    <row r="40972" hidden="1"/>
    <row r="40973" hidden="1"/>
    <row r="40974" hidden="1"/>
    <row r="40975" hidden="1"/>
    <row r="40976" hidden="1"/>
    <row r="40977" hidden="1"/>
    <row r="40978" hidden="1"/>
    <row r="40979" hidden="1"/>
    <row r="40980" hidden="1"/>
    <row r="40981" hidden="1"/>
    <row r="40982" hidden="1"/>
    <row r="40983" hidden="1"/>
    <row r="40984" hidden="1"/>
    <row r="40985" hidden="1"/>
    <row r="40986" hidden="1"/>
    <row r="40987" hidden="1"/>
    <row r="40988" hidden="1"/>
    <row r="40989" hidden="1"/>
    <row r="40990" hidden="1"/>
    <row r="40991" hidden="1"/>
    <row r="40992" hidden="1"/>
    <row r="40993" hidden="1"/>
    <row r="40994" hidden="1"/>
    <row r="40995" hidden="1"/>
    <row r="40996" hidden="1"/>
    <row r="40997" hidden="1"/>
    <row r="40998" hidden="1"/>
    <row r="40999" hidden="1"/>
    <row r="41000" hidden="1"/>
    <row r="41001" hidden="1"/>
    <row r="41002" hidden="1"/>
    <row r="41003" hidden="1"/>
    <row r="41004" hidden="1"/>
    <row r="41005" hidden="1"/>
    <row r="41006" hidden="1"/>
    <row r="41007" hidden="1"/>
    <row r="41008" hidden="1"/>
    <row r="41009" hidden="1"/>
    <row r="41010" hidden="1"/>
    <row r="41011" hidden="1"/>
    <row r="41012" hidden="1"/>
    <row r="41013" hidden="1"/>
    <row r="41014" hidden="1"/>
    <row r="41015" hidden="1"/>
    <row r="41016" hidden="1"/>
    <row r="41017" hidden="1"/>
    <row r="41018" hidden="1"/>
    <row r="41019" hidden="1"/>
    <row r="41020" hidden="1"/>
    <row r="41021" hidden="1"/>
    <row r="41022" hidden="1"/>
    <row r="41023" hidden="1"/>
    <row r="41024" hidden="1"/>
    <row r="41025" hidden="1"/>
    <row r="41026" hidden="1"/>
    <row r="41027" hidden="1"/>
    <row r="41028" hidden="1"/>
    <row r="41029" hidden="1"/>
    <row r="41030" hidden="1"/>
    <row r="41031" hidden="1"/>
    <row r="41032" hidden="1"/>
    <row r="41033" hidden="1"/>
    <row r="41034" hidden="1"/>
    <row r="41035" hidden="1"/>
    <row r="41036" hidden="1"/>
    <row r="41037" hidden="1"/>
    <row r="41038" hidden="1"/>
    <row r="41039" hidden="1"/>
    <row r="41040" hidden="1"/>
    <row r="41041" hidden="1"/>
    <row r="41042" hidden="1"/>
    <row r="41043" hidden="1"/>
    <row r="41044" hidden="1"/>
    <row r="41045" hidden="1"/>
    <row r="41046" hidden="1"/>
    <row r="41047" hidden="1"/>
    <row r="41048" hidden="1"/>
    <row r="41049" hidden="1"/>
    <row r="41050" hidden="1"/>
    <row r="41051" hidden="1"/>
    <row r="41052" hidden="1"/>
    <row r="41053" hidden="1"/>
    <row r="41054" hidden="1"/>
    <row r="41055" hidden="1"/>
    <row r="41056" hidden="1"/>
    <row r="41057" hidden="1"/>
    <row r="41058" hidden="1"/>
    <row r="41059" hidden="1"/>
    <row r="41060" hidden="1"/>
    <row r="41061" hidden="1"/>
    <row r="41062" hidden="1"/>
    <row r="41063" hidden="1"/>
    <row r="41064" hidden="1"/>
    <row r="41065" hidden="1"/>
    <row r="41066" hidden="1"/>
    <row r="41067" hidden="1"/>
    <row r="41068" hidden="1"/>
    <row r="41069" hidden="1"/>
    <row r="41070" hidden="1"/>
    <row r="41071" hidden="1"/>
    <row r="41072" hidden="1"/>
    <row r="41073" hidden="1"/>
    <row r="41074" hidden="1"/>
    <row r="41075" hidden="1"/>
    <row r="41076" hidden="1"/>
    <row r="41077" hidden="1"/>
    <row r="41078" hidden="1"/>
    <row r="41079" hidden="1"/>
    <row r="41080" hidden="1"/>
    <row r="41081" hidden="1"/>
    <row r="41082" hidden="1"/>
    <row r="41083" hidden="1"/>
    <row r="41084" hidden="1"/>
    <row r="41085" hidden="1"/>
    <row r="41086" hidden="1"/>
    <row r="41087" hidden="1"/>
    <row r="41088" hidden="1"/>
    <row r="41089" hidden="1"/>
    <row r="41090" hidden="1"/>
    <row r="41091" hidden="1"/>
    <row r="41092" hidden="1"/>
    <row r="41093" hidden="1"/>
    <row r="41094" hidden="1"/>
    <row r="41095" hidden="1"/>
    <row r="41096" hidden="1"/>
    <row r="41097" hidden="1"/>
    <row r="41098" hidden="1"/>
    <row r="41099" hidden="1"/>
    <row r="41100" hidden="1"/>
    <row r="41101" hidden="1"/>
    <row r="41102" hidden="1"/>
    <row r="41103" hidden="1"/>
    <row r="41104" hidden="1"/>
    <row r="41105" hidden="1"/>
    <row r="41106" hidden="1"/>
    <row r="41107" hidden="1"/>
    <row r="41108" hidden="1"/>
    <row r="41109" hidden="1"/>
    <row r="41110" hidden="1"/>
    <row r="41111" hidden="1"/>
    <row r="41112" hidden="1"/>
    <row r="41113" hidden="1"/>
    <row r="41114" hidden="1"/>
    <row r="41115" hidden="1"/>
    <row r="41116" hidden="1"/>
    <row r="41117" hidden="1"/>
    <row r="41118" hidden="1"/>
    <row r="41119" hidden="1"/>
    <row r="41120" hidden="1"/>
    <row r="41121" hidden="1"/>
    <row r="41122" hidden="1"/>
    <row r="41123" hidden="1"/>
    <row r="41124" hidden="1"/>
    <row r="41125" hidden="1"/>
    <row r="41126" hidden="1"/>
    <row r="41127" hidden="1"/>
    <row r="41128" hidden="1"/>
    <row r="41129" hidden="1"/>
    <row r="41130" hidden="1"/>
    <row r="41131" hidden="1"/>
    <row r="41132" hidden="1"/>
    <row r="41133" hidden="1"/>
    <row r="41134" hidden="1"/>
    <row r="41135" hidden="1"/>
    <row r="41136" hidden="1"/>
    <row r="41137" hidden="1"/>
    <row r="41138" hidden="1"/>
    <row r="41139" hidden="1"/>
    <row r="41140" hidden="1"/>
    <row r="41141" hidden="1"/>
    <row r="41142" hidden="1"/>
    <row r="41143" hidden="1"/>
    <row r="41144" hidden="1"/>
    <row r="41145" hidden="1"/>
    <row r="41146" hidden="1"/>
    <row r="41147" hidden="1"/>
    <row r="41148" hidden="1"/>
    <row r="41149" hidden="1"/>
    <row r="41150" hidden="1"/>
    <row r="41151" hidden="1"/>
    <row r="41152" hidden="1"/>
    <row r="41153" hidden="1"/>
    <row r="41154" hidden="1"/>
    <row r="41155" hidden="1"/>
    <row r="41156" hidden="1"/>
    <row r="41157" hidden="1"/>
    <row r="41158" hidden="1"/>
    <row r="41159" hidden="1"/>
    <row r="41160" hidden="1"/>
    <row r="41161" hidden="1"/>
    <row r="41162" hidden="1"/>
    <row r="41163" hidden="1"/>
    <row r="41164" hidden="1"/>
    <row r="41165" hidden="1"/>
    <row r="41166" hidden="1"/>
    <row r="41167" hidden="1"/>
    <row r="41168" hidden="1"/>
    <row r="41169" hidden="1"/>
    <row r="41170" hidden="1"/>
    <row r="41171" hidden="1"/>
    <row r="41172" hidden="1"/>
    <row r="41173" hidden="1"/>
    <row r="41174" hidden="1"/>
    <row r="41175" hidden="1"/>
    <row r="41176" hidden="1"/>
    <row r="41177" hidden="1"/>
    <row r="41178" hidden="1"/>
    <row r="41179" hidden="1"/>
    <row r="41180" hidden="1"/>
    <row r="41181" hidden="1"/>
    <row r="41182" hidden="1"/>
    <row r="41183" hidden="1"/>
    <row r="41184" hidden="1"/>
    <row r="41185" hidden="1"/>
    <row r="41186" hidden="1"/>
    <row r="41187" hidden="1"/>
    <row r="41188" hidden="1"/>
    <row r="41189" hidden="1"/>
    <row r="41190" hidden="1"/>
    <row r="41191" hidden="1"/>
    <row r="41192" hidden="1"/>
    <row r="41193" hidden="1"/>
    <row r="41194" hidden="1"/>
    <row r="41195" hidden="1"/>
    <row r="41196" hidden="1"/>
    <row r="41197" hidden="1"/>
    <row r="41198" hidden="1"/>
    <row r="41199" hidden="1"/>
    <row r="41200" hidden="1"/>
    <row r="41201" hidden="1"/>
    <row r="41202" hidden="1"/>
    <row r="41203" hidden="1"/>
    <row r="41204" hidden="1"/>
    <row r="41205" hidden="1"/>
    <row r="41206" hidden="1"/>
    <row r="41207" hidden="1"/>
    <row r="41208" hidden="1"/>
    <row r="41209" hidden="1"/>
    <row r="41210" hidden="1"/>
    <row r="41211" hidden="1"/>
    <row r="41212" hidden="1"/>
    <row r="41213" hidden="1"/>
    <row r="41214" hidden="1"/>
    <row r="41215" hidden="1"/>
    <row r="41216" hidden="1"/>
    <row r="41217" hidden="1"/>
    <row r="41218" hidden="1"/>
    <row r="41219" hidden="1"/>
    <row r="41220" hidden="1"/>
    <row r="41221" hidden="1"/>
    <row r="41222" hidden="1"/>
    <row r="41223" hidden="1"/>
    <row r="41224" hidden="1"/>
    <row r="41225" hidden="1"/>
    <row r="41226" hidden="1"/>
    <row r="41227" hidden="1"/>
    <row r="41228" hidden="1"/>
    <row r="41229" hidden="1"/>
    <row r="41230" hidden="1"/>
    <row r="41231" hidden="1"/>
    <row r="41232" hidden="1"/>
    <row r="41233" hidden="1"/>
    <row r="41234" hidden="1"/>
    <row r="41235" hidden="1"/>
    <row r="41236" hidden="1"/>
    <row r="41237" hidden="1"/>
    <row r="41238" hidden="1"/>
    <row r="41239" hidden="1"/>
    <row r="41240" hidden="1"/>
    <row r="41241" hidden="1"/>
    <row r="41242" hidden="1"/>
    <row r="41243" hidden="1"/>
    <row r="41244" hidden="1"/>
    <row r="41245" hidden="1"/>
    <row r="41246" hidden="1"/>
    <row r="41247" hidden="1"/>
    <row r="41248" hidden="1"/>
    <row r="41249" hidden="1"/>
    <row r="41250" hidden="1"/>
    <row r="41251" hidden="1"/>
    <row r="41252" hidden="1"/>
    <row r="41253" hidden="1"/>
    <row r="41254" hidden="1"/>
    <row r="41255" hidden="1"/>
    <row r="41256" hidden="1"/>
    <row r="41257" hidden="1"/>
    <row r="41258" hidden="1"/>
    <row r="41259" hidden="1"/>
    <row r="41260" hidden="1"/>
    <row r="41261" hidden="1"/>
    <row r="41262" hidden="1"/>
    <row r="41263" hidden="1"/>
    <row r="41264" hidden="1"/>
    <row r="41265" hidden="1"/>
    <row r="41266" hidden="1"/>
    <row r="41267" hidden="1"/>
    <row r="41268" hidden="1"/>
    <row r="41269" hidden="1"/>
    <row r="41270" hidden="1"/>
    <row r="41271" hidden="1"/>
    <row r="41272" hidden="1"/>
    <row r="41273" hidden="1"/>
    <row r="41274" hidden="1"/>
    <row r="41275" hidden="1"/>
    <row r="41276" hidden="1"/>
    <row r="41277" hidden="1"/>
    <row r="41278" hidden="1"/>
    <row r="41279" hidden="1"/>
    <row r="41280" hidden="1"/>
    <row r="41281" hidden="1"/>
    <row r="41282" hidden="1"/>
    <row r="41283" hidden="1"/>
    <row r="41284" hidden="1"/>
    <row r="41285" hidden="1"/>
    <row r="41286" hidden="1"/>
    <row r="41287" hidden="1"/>
    <row r="41288" hidden="1"/>
    <row r="41289" hidden="1"/>
    <row r="41290" hidden="1"/>
    <row r="41291" hidden="1"/>
    <row r="41292" hidden="1"/>
    <row r="41293" hidden="1"/>
    <row r="41294" hidden="1"/>
    <row r="41295" hidden="1"/>
    <row r="41296" hidden="1"/>
    <row r="41297" hidden="1"/>
    <row r="41298" hidden="1"/>
    <row r="41299" hidden="1"/>
    <row r="41300" hidden="1"/>
    <row r="41301" hidden="1"/>
    <row r="41302" hidden="1"/>
    <row r="41303" hidden="1"/>
    <row r="41304" hidden="1"/>
    <row r="41305" hidden="1"/>
    <row r="41306" hidden="1"/>
    <row r="41307" hidden="1"/>
    <row r="41308" hidden="1"/>
    <row r="41309" hidden="1"/>
    <row r="41310" hidden="1"/>
    <row r="41311" hidden="1"/>
    <row r="41312" hidden="1"/>
    <row r="41313" hidden="1"/>
    <row r="41314" hidden="1"/>
    <row r="41315" hidden="1"/>
    <row r="41316" hidden="1"/>
    <row r="41317" hidden="1"/>
    <row r="41318" hidden="1"/>
    <row r="41319" hidden="1"/>
    <row r="41320" hidden="1"/>
    <row r="41321" hidden="1"/>
    <row r="41322" hidden="1"/>
    <row r="41323" hidden="1"/>
    <row r="41324" hidden="1"/>
    <row r="41325" hidden="1"/>
    <row r="41326" hidden="1"/>
    <row r="41327" hidden="1"/>
    <row r="41328" hidden="1"/>
    <row r="41329" hidden="1"/>
    <row r="41330" hidden="1"/>
    <row r="41331" hidden="1"/>
    <row r="41332" hidden="1"/>
    <row r="41333" hidden="1"/>
    <row r="41334" hidden="1"/>
    <row r="41335" hidden="1"/>
    <row r="41336" hidden="1"/>
    <row r="41337" hidden="1"/>
    <row r="41338" hidden="1"/>
    <row r="41339" hidden="1"/>
    <row r="41340" hidden="1"/>
    <row r="41341" hidden="1"/>
    <row r="41342" hidden="1"/>
    <row r="41343" hidden="1"/>
    <row r="41344" hidden="1"/>
    <row r="41345" hidden="1"/>
    <row r="41346" hidden="1"/>
    <row r="41347" hidden="1"/>
    <row r="41348" hidden="1"/>
    <row r="41349" hidden="1"/>
    <row r="41350" hidden="1"/>
    <row r="41351" hidden="1"/>
    <row r="41352" hidden="1"/>
    <row r="41353" hidden="1"/>
    <row r="41354" hidden="1"/>
    <row r="41355" hidden="1"/>
    <row r="41356" hidden="1"/>
    <row r="41357" hidden="1"/>
    <row r="41358" hidden="1"/>
    <row r="41359" hidden="1"/>
    <row r="41360" hidden="1"/>
    <row r="41361" hidden="1"/>
    <row r="41362" hidden="1"/>
    <row r="41363" hidden="1"/>
    <row r="41364" hidden="1"/>
    <row r="41365" hidden="1"/>
    <row r="41366" hidden="1"/>
    <row r="41367" hidden="1"/>
    <row r="41368" hidden="1"/>
    <row r="41369" hidden="1"/>
    <row r="41370" hidden="1"/>
    <row r="41371" hidden="1"/>
    <row r="41372" hidden="1"/>
    <row r="41373" hidden="1"/>
    <row r="41374" hidden="1"/>
    <row r="41375" hidden="1"/>
    <row r="41376" hidden="1"/>
    <row r="41377" hidden="1"/>
    <row r="41378" hidden="1"/>
    <row r="41379" hidden="1"/>
    <row r="41380" hidden="1"/>
    <row r="41381" hidden="1"/>
    <row r="41382" hidden="1"/>
    <row r="41383" hidden="1"/>
    <row r="41384" hidden="1"/>
    <row r="41385" hidden="1"/>
    <row r="41386" hidden="1"/>
    <row r="41387" hidden="1"/>
    <row r="41388" hidden="1"/>
    <row r="41389" hidden="1"/>
    <row r="41390" hidden="1"/>
    <row r="41391" hidden="1"/>
    <row r="41392" hidden="1"/>
    <row r="41393" hidden="1"/>
    <row r="41394" hidden="1"/>
    <row r="41395" hidden="1"/>
    <row r="41396" hidden="1"/>
    <row r="41397" hidden="1"/>
    <row r="41398" hidden="1"/>
    <row r="41399" hidden="1"/>
    <row r="41400" hidden="1"/>
    <row r="41401" hidden="1"/>
    <row r="41402" hidden="1"/>
    <row r="41403" hidden="1"/>
    <row r="41404" hidden="1"/>
    <row r="41405" hidden="1"/>
    <row r="41406" hidden="1"/>
    <row r="41407" hidden="1"/>
    <row r="41408" hidden="1"/>
    <row r="41409" hidden="1"/>
    <row r="41410" hidden="1"/>
    <row r="41411" hidden="1"/>
    <row r="41412" hidden="1"/>
    <row r="41413" hidden="1"/>
    <row r="41414" hidden="1"/>
    <row r="41415" hidden="1"/>
    <row r="41416" hidden="1"/>
    <row r="41417" hidden="1"/>
    <row r="41418" hidden="1"/>
    <row r="41419" hidden="1"/>
    <row r="41420" hidden="1"/>
    <row r="41421" hidden="1"/>
    <row r="41422" hidden="1"/>
    <row r="41423" hidden="1"/>
    <row r="41424" hidden="1"/>
    <row r="41425" hidden="1"/>
    <row r="41426" hidden="1"/>
    <row r="41427" hidden="1"/>
    <row r="41428" hidden="1"/>
    <row r="41429" hidden="1"/>
    <row r="41430" hidden="1"/>
    <row r="41431" hidden="1"/>
    <row r="41432" hidden="1"/>
    <row r="41433" hidden="1"/>
    <row r="41434" hidden="1"/>
    <row r="41435" hidden="1"/>
    <row r="41436" hidden="1"/>
    <row r="41437" hidden="1"/>
    <row r="41438" hidden="1"/>
    <row r="41439" hidden="1"/>
    <row r="41440" hidden="1"/>
    <row r="41441" hidden="1"/>
    <row r="41442" hidden="1"/>
    <row r="41443" hidden="1"/>
    <row r="41444" hidden="1"/>
    <row r="41445" hidden="1"/>
    <row r="41446" hidden="1"/>
    <row r="41447" hidden="1"/>
    <row r="41448" hidden="1"/>
    <row r="41449" hidden="1"/>
    <row r="41450" hidden="1"/>
    <row r="41451" hidden="1"/>
    <row r="41452" hidden="1"/>
    <row r="41453" hidden="1"/>
    <row r="41454" hidden="1"/>
    <row r="41455" hidden="1"/>
    <row r="41456" hidden="1"/>
    <row r="41457" hidden="1"/>
    <row r="41458" hidden="1"/>
    <row r="41459" hidden="1"/>
    <row r="41460" hidden="1"/>
    <row r="41461" hidden="1"/>
    <row r="41462" hidden="1"/>
    <row r="41463" hidden="1"/>
    <row r="41464" hidden="1"/>
    <row r="41465" hidden="1"/>
    <row r="41466" hidden="1"/>
    <row r="41467" hidden="1"/>
    <row r="41468" hidden="1"/>
    <row r="41469" hidden="1"/>
    <row r="41470" hidden="1"/>
    <row r="41471" hidden="1"/>
    <row r="41472" hidden="1"/>
    <row r="41473" hidden="1"/>
    <row r="41474" hidden="1"/>
    <row r="41475" hidden="1"/>
    <row r="41476" hidden="1"/>
    <row r="41477" hidden="1"/>
    <row r="41478" hidden="1"/>
    <row r="41479" hidden="1"/>
    <row r="41480" hidden="1"/>
    <row r="41481" hidden="1"/>
    <row r="41482" hidden="1"/>
    <row r="41483" hidden="1"/>
    <row r="41484" hidden="1"/>
    <row r="41485" hidden="1"/>
    <row r="41486" hidden="1"/>
    <row r="41487" hidden="1"/>
    <row r="41488" hidden="1"/>
    <row r="41489" hidden="1"/>
    <row r="41490" hidden="1"/>
    <row r="41491" hidden="1"/>
    <row r="41492" hidden="1"/>
    <row r="41493" hidden="1"/>
    <row r="41494" hidden="1"/>
    <row r="41495" hidden="1"/>
    <row r="41496" hidden="1"/>
    <row r="41497" hidden="1"/>
    <row r="41498" hidden="1"/>
    <row r="41499" hidden="1"/>
    <row r="41500" hidden="1"/>
    <row r="41501" hidden="1"/>
    <row r="41502" hidden="1"/>
    <row r="41503" hidden="1"/>
    <row r="41504" hidden="1"/>
    <row r="41505" hidden="1"/>
    <row r="41506" hidden="1"/>
    <row r="41507" hidden="1"/>
    <row r="41508" hidden="1"/>
    <row r="41509" hidden="1"/>
    <row r="41510" hidden="1"/>
    <row r="41511" hidden="1"/>
    <row r="41512" hidden="1"/>
    <row r="41513" hidden="1"/>
    <row r="41514" hidden="1"/>
    <row r="41515" hidden="1"/>
    <row r="41516" hidden="1"/>
    <row r="41517" hidden="1"/>
    <row r="41518" hidden="1"/>
    <row r="41519" hidden="1"/>
    <row r="41520" hidden="1"/>
    <row r="41521" hidden="1"/>
    <row r="41522" hidden="1"/>
    <row r="41523" hidden="1"/>
    <row r="41524" hidden="1"/>
    <row r="41525" hidden="1"/>
    <row r="41526" hidden="1"/>
    <row r="41527" hidden="1"/>
    <row r="41528" hidden="1"/>
    <row r="41529" hidden="1"/>
    <row r="41530" hidden="1"/>
    <row r="41531" hidden="1"/>
    <row r="41532" hidden="1"/>
    <row r="41533" hidden="1"/>
    <row r="41534" hidden="1"/>
    <row r="41535" hidden="1"/>
    <row r="41536" hidden="1"/>
    <row r="41537" hidden="1"/>
    <row r="41538" hidden="1"/>
    <row r="41539" hidden="1"/>
    <row r="41540" hidden="1"/>
    <row r="41541" hidden="1"/>
    <row r="41542" hidden="1"/>
    <row r="41543" hidden="1"/>
    <row r="41544" hidden="1"/>
    <row r="41545" hidden="1"/>
    <row r="41546" hidden="1"/>
    <row r="41547" hidden="1"/>
    <row r="41548" hidden="1"/>
    <row r="41549" hidden="1"/>
    <row r="41550" hidden="1"/>
    <row r="41551" hidden="1"/>
    <row r="41552" hidden="1"/>
    <row r="41553" hidden="1"/>
    <row r="41554" hidden="1"/>
    <row r="41555" hidden="1"/>
    <row r="41556" hidden="1"/>
    <row r="41557" hidden="1"/>
    <row r="41558" hidden="1"/>
    <row r="41559" hidden="1"/>
    <row r="41560" hidden="1"/>
    <row r="41561" hidden="1"/>
    <row r="41562" hidden="1"/>
    <row r="41563" hidden="1"/>
    <row r="41564" hidden="1"/>
    <row r="41565" hidden="1"/>
    <row r="41566" hidden="1"/>
    <row r="41567" hidden="1"/>
    <row r="41568" hidden="1"/>
    <row r="41569" hidden="1"/>
    <row r="41570" hidden="1"/>
    <row r="41571" hidden="1"/>
    <row r="41572" hidden="1"/>
    <row r="41573" hidden="1"/>
    <row r="41574" hidden="1"/>
    <row r="41575" hidden="1"/>
    <row r="41576" hidden="1"/>
    <row r="41577" hidden="1"/>
    <row r="41578" hidden="1"/>
    <row r="41579" hidden="1"/>
    <row r="41580" hidden="1"/>
    <row r="41581" hidden="1"/>
    <row r="41582" hidden="1"/>
    <row r="41583" hidden="1"/>
    <row r="41584" hidden="1"/>
    <row r="41585" hidden="1"/>
    <row r="41586" hidden="1"/>
    <row r="41587" hidden="1"/>
    <row r="41588" hidden="1"/>
    <row r="41589" hidden="1"/>
    <row r="41590" hidden="1"/>
    <row r="41591" hidden="1"/>
    <row r="41592" hidden="1"/>
    <row r="41593" hidden="1"/>
    <row r="41594" hidden="1"/>
    <row r="41595" hidden="1"/>
    <row r="41596" hidden="1"/>
    <row r="41597" hidden="1"/>
    <row r="41598" hidden="1"/>
    <row r="41599" hidden="1"/>
    <row r="41600" hidden="1"/>
    <row r="41601" hidden="1"/>
    <row r="41602" hidden="1"/>
    <row r="41603" hidden="1"/>
    <row r="41604" hidden="1"/>
    <row r="41605" hidden="1"/>
    <row r="41606" hidden="1"/>
    <row r="41607" hidden="1"/>
    <row r="41608" hidden="1"/>
    <row r="41609" hidden="1"/>
    <row r="41610" hidden="1"/>
    <row r="41611" hidden="1"/>
    <row r="41612" hidden="1"/>
    <row r="41613" hidden="1"/>
    <row r="41614" hidden="1"/>
    <row r="41615" hidden="1"/>
    <row r="41616" hidden="1"/>
    <row r="41617" hidden="1"/>
    <row r="41618" hidden="1"/>
    <row r="41619" hidden="1"/>
    <row r="41620" hidden="1"/>
    <row r="41621" hidden="1"/>
    <row r="41622" hidden="1"/>
    <row r="41623" hidden="1"/>
    <row r="41624" hidden="1"/>
    <row r="41625" hidden="1"/>
    <row r="41626" hidden="1"/>
    <row r="41627" hidden="1"/>
    <row r="41628" hidden="1"/>
    <row r="41629" hidden="1"/>
    <row r="41630" hidden="1"/>
    <row r="41631" hidden="1"/>
    <row r="41632" hidden="1"/>
    <row r="41633" hidden="1"/>
    <row r="41634" hidden="1"/>
    <row r="41635" hidden="1"/>
    <row r="41636" hidden="1"/>
    <row r="41637" hidden="1"/>
    <row r="41638" hidden="1"/>
    <row r="41639" hidden="1"/>
    <row r="41640" hidden="1"/>
    <row r="41641" hidden="1"/>
    <row r="41642" hidden="1"/>
    <row r="41643" hidden="1"/>
    <row r="41644" hidden="1"/>
    <row r="41645" hidden="1"/>
    <row r="41646" hidden="1"/>
    <row r="41647" hidden="1"/>
    <row r="41648" hidden="1"/>
    <row r="41649" hidden="1"/>
    <row r="41650" hidden="1"/>
    <row r="41651" hidden="1"/>
    <row r="41652" hidden="1"/>
    <row r="41653" hidden="1"/>
    <row r="41654" hidden="1"/>
    <row r="41655" hidden="1"/>
    <row r="41656" hidden="1"/>
    <row r="41657" hidden="1"/>
    <row r="41658" hidden="1"/>
    <row r="41659" hidden="1"/>
    <row r="41660" hidden="1"/>
    <row r="41661" hidden="1"/>
    <row r="41662" hidden="1"/>
    <row r="41663" hidden="1"/>
    <row r="41664" hidden="1"/>
    <row r="41665" hidden="1"/>
    <row r="41666" hidden="1"/>
    <row r="41667" hidden="1"/>
    <row r="41668" hidden="1"/>
    <row r="41669" hidden="1"/>
    <row r="41670" hidden="1"/>
    <row r="41671" hidden="1"/>
    <row r="41672" hidden="1"/>
    <row r="41673" hidden="1"/>
    <row r="41674" hidden="1"/>
    <row r="41675" hidden="1"/>
    <row r="41676" hidden="1"/>
    <row r="41677" hidden="1"/>
    <row r="41678" hidden="1"/>
    <row r="41679" hidden="1"/>
    <row r="41680" hidden="1"/>
    <row r="41681" hidden="1"/>
    <row r="41682" hidden="1"/>
    <row r="41683" hidden="1"/>
    <row r="41684" hidden="1"/>
    <row r="41685" hidden="1"/>
    <row r="41686" hidden="1"/>
    <row r="41687" hidden="1"/>
    <row r="41688" hidden="1"/>
    <row r="41689" hidden="1"/>
    <row r="41690" hidden="1"/>
    <row r="41691" hidden="1"/>
    <row r="41692" hidden="1"/>
    <row r="41693" hidden="1"/>
    <row r="41694" hidden="1"/>
    <row r="41695" hidden="1"/>
    <row r="41696" hidden="1"/>
    <row r="41697" hidden="1"/>
    <row r="41698" hidden="1"/>
    <row r="41699" hidden="1"/>
    <row r="41700" hidden="1"/>
    <row r="41701" hidden="1"/>
    <row r="41702" hidden="1"/>
    <row r="41703" hidden="1"/>
    <row r="41704" hidden="1"/>
    <row r="41705" hidden="1"/>
    <row r="41706" hidden="1"/>
    <row r="41707" hidden="1"/>
    <row r="41708" hidden="1"/>
    <row r="41709" hidden="1"/>
    <row r="41710" hidden="1"/>
    <row r="41711" hidden="1"/>
    <row r="41712" hidden="1"/>
    <row r="41713" hidden="1"/>
    <row r="41714" hidden="1"/>
    <row r="41715" hidden="1"/>
    <row r="41716" hidden="1"/>
    <row r="41717" hidden="1"/>
    <row r="41718" hidden="1"/>
    <row r="41719" hidden="1"/>
    <row r="41720" hidden="1"/>
    <row r="41721" hidden="1"/>
    <row r="41722" hidden="1"/>
    <row r="41723" hidden="1"/>
    <row r="41724" hidden="1"/>
    <row r="41725" hidden="1"/>
    <row r="41726" hidden="1"/>
    <row r="41727" hidden="1"/>
    <row r="41728" hidden="1"/>
    <row r="41729" hidden="1"/>
    <row r="41730" hidden="1"/>
    <row r="41731" hidden="1"/>
    <row r="41732" hidden="1"/>
    <row r="41733" hidden="1"/>
    <row r="41734" hidden="1"/>
    <row r="41735" hidden="1"/>
    <row r="41736" hidden="1"/>
    <row r="41737" hidden="1"/>
    <row r="41738" hidden="1"/>
    <row r="41739" hidden="1"/>
    <row r="41740" hidden="1"/>
    <row r="41741" hidden="1"/>
    <row r="41742" hidden="1"/>
    <row r="41743" hidden="1"/>
    <row r="41744" hidden="1"/>
    <row r="41745" hidden="1"/>
    <row r="41746" hidden="1"/>
    <row r="41747" hidden="1"/>
    <row r="41748" hidden="1"/>
    <row r="41749" hidden="1"/>
    <row r="41750" hidden="1"/>
    <row r="41751" hidden="1"/>
    <row r="41752" hidden="1"/>
    <row r="41753" hidden="1"/>
    <row r="41754" hidden="1"/>
    <row r="41755" hidden="1"/>
    <row r="41756" hidden="1"/>
    <row r="41757" hidden="1"/>
    <row r="41758" hidden="1"/>
    <row r="41759" hidden="1"/>
    <row r="41760" hidden="1"/>
    <row r="41761" hidden="1"/>
    <row r="41762" hidden="1"/>
    <row r="41763" hidden="1"/>
    <row r="41764" hidden="1"/>
    <row r="41765" hidden="1"/>
    <row r="41766" hidden="1"/>
    <row r="41767" hidden="1"/>
    <row r="41768" hidden="1"/>
    <row r="41769" hidden="1"/>
    <row r="41770" hidden="1"/>
    <row r="41771" hidden="1"/>
    <row r="41772" hidden="1"/>
    <row r="41773" hidden="1"/>
    <row r="41774" hidden="1"/>
    <row r="41775" hidden="1"/>
    <row r="41776" hidden="1"/>
    <row r="41777" hidden="1"/>
    <row r="41778" hidden="1"/>
    <row r="41779" hidden="1"/>
    <row r="41780" hidden="1"/>
    <row r="41781" hidden="1"/>
    <row r="41782" hidden="1"/>
    <row r="41783" hidden="1"/>
    <row r="41784" hidden="1"/>
    <row r="41785" hidden="1"/>
    <row r="41786" hidden="1"/>
    <row r="41787" hidden="1"/>
    <row r="41788" hidden="1"/>
    <row r="41789" hidden="1"/>
    <row r="41790" hidden="1"/>
    <row r="41791" hidden="1"/>
    <row r="41792" hidden="1"/>
    <row r="41793" hidden="1"/>
    <row r="41794" hidden="1"/>
    <row r="41795" hidden="1"/>
    <row r="41796" hidden="1"/>
    <row r="41797" hidden="1"/>
    <row r="41798" hidden="1"/>
    <row r="41799" hidden="1"/>
    <row r="41800" hidden="1"/>
    <row r="41801" hidden="1"/>
    <row r="41802" hidden="1"/>
    <row r="41803" hidden="1"/>
    <row r="41804" hidden="1"/>
    <row r="41805" hidden="1"/>
    <row r="41806" hidden="1"/>
    <row r="41807" hidden="1"/>
    <row r="41808" hidden="1"/>
    <row r="41809" hidden="1"/>
    <row r="41810" hidden="1"/>
    <row r="41811" hidden="1"/>
    <row r="41812" hidden="1"/>
    <row r="41813" hidden="1"/>
    <row r="41814" hidden="1"/>
    <row r="41815" hidden="1"/>
    <row r="41816" hidden="1"/>
    <row r="41817" hidden="1"/>
    <row r="41818" hidden="1"/>
    <row r="41819" hidden="1"/>
    <row r="41820" hidden="1"/>
    <row r="41821" hidden="1"/>
    <row r="41822" hidden="1"/>
    <row r="41823" hidden="1"/>
    <row r="41824" hidden="1"/>
    <row r="41825" hidden="1"/>
    <row r="41826" hidden="1"/>
    <row r="41827" hidden="1"/>
    <row r="41828" hidden="1"/>
    <row r="41829" hidden="1"/>
    <row r="41830" hidden="1"/>
    <row r="41831" hidden="1"/>
    <row r="41832" hidden="1"/>
    <row r="41833" hidden="1"/>
    <row r="41834" hidden="1"/>
    <row r="41835" hidden="1"/>
    <row r="41836" hidden="1"/>
    <row r="41837" hidden="1"/>
    <row r="41838" hidden="1"/>
    <row r="41839" hidden="1"/>
    <row r="41840" hidden="1"/>
    <row r="41841" hidden="1"/>
    <row r="41842" hidden="1"/>
    <row r="41843" hidden="1"/>
    <row r="41844" hidden="1"/>
    <row r="41845" hidden="1"/>
    <row r="41846" hidden="1"/>
    <row r="41847" hidden="1"/>
    <row r="41848" hidden="1"/>
    <row r="41849" hidden="1"/>
    <row r="41850" hidden="1"/>
    <row r="41851" hidden="1"/>
    <row r="41852" hidden="1"/>
    <row r="41853" hidden="1"/>
    <row r="41854" hidden="1"/>
    <row r="41855" hidden="1"/>
    <row r="41856" hidden="1"/>
    <row r="41857" hidden="1"/>
    <row r="41858" hidden="1"/>
    <row r="41859" hidden="1"/>
    <row r="41860" hidden="1"/>
    <row r="41861" hidden="1"/>
    <row r="41862" hidden="1"/>
    <row r="41863" hidden="1"/>
    <row r="41864" hidden="1"/>
    <row r="41865" hidden="1"/>
    <row r="41866" hidden="1"/>
    <row r="41867" hidden="1"/>
    <row r="41868" hidden="1"/>
    <row r="41869" hidden="1"/>
    <row r="41870" hidden="1"/>
    <row r="41871" hidden="1"/>
    <row r="41872" hidden="1"/>
    <row r="41873" hidden="1"/>
    <row r="41874" hidden="1"/>
    <row r="41875" hidden="1"/>
    <row r="41876" hidden="1"/>
    <row r="41877" hidden="1"/>
    <row r="41878" hidden="1"/>
    <row r="41879" hidden="1"/>
    <row r="41880" hidden="1"/>
    <row r="41881" hidden="1"/>
    <row r="41882" hidden="1"/>
    <row r="41883" hidden="1"/>
    <row r="41884" hidden="1"/>
    <row r="41885" hidden="1"/>
    <row r="41886" hidden="1"/>
    <row r="41887" hidden="1"/>
    <row r="41888" hidden="1"/>
    <row r="41889" hidden="1"/>
    <row r="41890" hidden="1"/>
    <row r="41891" hidden="1"/>
    <row r="41892" hidden="1"/>
    <row r="41893" hidden="1"/>
    <row r="41894" hidden="1"/>
    <row r="41895" hidden="1"/>
    <row r="41896" hidden="1"/>
    <row r="41897" hidden="1"/>
    <row r="41898" hidden="1"/>
    <row r="41899" hidden="1"/>
    <row r="41900" hidden="1"/>
    <row r="41901" hidden="1"/>
    <row r="41902" hidden="1"/>
    <row r="41903" hidden="1"/>
    <row r="41904" hidden="1"/>
    <row r="41905" hidden="1"/>
    <row r="41906" hidden="1"/>
    <row r="41907" hidden="1"/>
    <row r="41908" hidden="1"/>
    <row r="41909" hidden="1"/>
    <row r="41910" hidden="1"/>
    <row r="41911" hidden="1"/>
    <row r="41912" hidden="1"/>
    <row r="41913" hidden="1"/>
    <row r="41914" hidden="1"/>
    <row r="41915" hidden="1"/>
    <row r="41916" hidden="1"/>
    <row r="41917" hidden="1"/>
    <row r="41918" hidden="1"/>
    <row r="41919" hidden="1"/>
    <row r="41920" hidden="1"/>
    <row r="41921" hidden="1"/>
    <row r="41922" hidden="1"/>
    <row r="41923" hidden="1"/>
    <row r="41924" hidden="1"/>
    <row r="41925" hidden="1"/>
    <row r="41926" hidden="1"/>
    <row r="41927" hidden="1"/>
    <row r="41928" hidden="1"/>
    <row r="41929" hidden="1"/>
    <row r="41930" hidden="1"/>
    <row r="41931" hidden="1"/>
    <row r="41932" hidden="1"/>
    <row r="41933" hidden="1"/>
    <row r="41934" hidden="1"/>
    <row r="41935" hidden="1"/>
    <row r="41936" hidden="1"/>
    <row r="41937" hidden="1"/>
    <row r="41938" hidden="1"/>
    <row r="41939" hidden="1"/>
    <row r="41940" hidden="1"/>
    <row r="41941" hidden="1"/>
    <row r="41942" hidden="1"/>
    <row r="41943" hidden="1"/>
    <row r="41944" hidden="1"/>
    <row r="41945" hidden="1"/>
    <row r="41946" hidden="1"/>
    <row r="41947" hidden="1"/>
    <row r="41948" hidden="1"/>
    <row r="41949" hidden="1"/>
    <row r="41950" hidden="1"/>
    <row r="41951" hidden="1"/>
    <row r="41952" hidden="1"/>
    <row r="41953" hidden="1"/>
    <row r="41954" hidden="1"/>
    <row r="41955" hidden="1"/>
    <row r="41956" hidden="1"/>
    <row r="41957" hidden="1"/>
    <row r="41958" hidden="1"/>
    <row r="41959" hidden="1"/>
    <row r="41960" hidden="1"/>
    <row r="41961" hidden="1"/>
    <row r="41962" hidden="1"/>
    <row r="41963" hidden="1"/>
    <row r="41964" hidden="1"/>
    <row r="41965" hidden="1"/>
    <row r="41966" hidden="1"/>
    <row r="41967" hidden="1"/>
    <row r="41968" hidden="1"/>
    <row r="41969" hidden="1"/>
    <row r="41970" hidden="1"/>
    <row r="41971" hidden="1"/>
    <row r="41972" hidden="1"/>
    <row r="41973" hidden="1"/>
    <row r="41974" hidden="1"/>
    <row r="41975" hidden="1"/>
    <row r="41976" hidden="1"/>
    <row r="41977" hidden="1"/>
    <row r="41978" hidden="1"/>
    <row r="41979" hidden="1"/>
    <row r="41980" hidden="1"/>
    <row r="41981" hidden="1"/>
    <row r="41982" hidden="1"/>
    <row r="41983" hidden="1"/>
    <row r="41984" hidden="1"/>
    <row r="41985" hidden="1"/>
    <row r="41986" hidden="1"/>
    <row r="41987" hidden="1"/>
    <row r="41988" hidden="1"/>
    <row r="41989" hidden="1"/>
    <row r="41990" hidden="1"/>
    <row r="41991" hidden="1"/>
    <row r="41992" hidden="1"/>
    <row r="41993" hidden="1"/>
    <row r="41994" hidden="1"/>
    <row r="41995" hidden="1"/>
    <row r="41996" hidden="1"/>
    <row r="41997" hidden="1"/>
    <row r="41998" hidden="1"/>
    <row r="41999" hidden="1"/>
    <row r="42000" hidden="1"/>
    <row r="42001" hidden="1"/>
    <row r="42002" hidden="1"/>
    <row r="42003" hidden="1"/>
    <row r="42004" hidden="1"/>
    <row r="42005" hidden="1"/>
    <row r="42006" hidden="1"/>
    <row r="42007" hidden="1"/>
    <row r="42008" hidden="1"/>
    <row r="42009" hidden="1"/>
    <row r="42010" hidden="1"/>
    <row r="42011" hidden="1"/>
    <row r="42012" hidden="1"/>
    <row r="42013" hidden="1"/>
    <row r="42014" hidden="1"/>
    <row r="42015" hidden="1"/>
    <row r="42016" hidden="1"/>
    <row r="42017" hidden="1"/>
    <row r="42018" hidden="1"/>
    <row r="42019" hidden="1"/>
    <row r="42020" hidden="1"/>
    <row r="42021" hidden="1"/>
    <row r="42022" hidden="1"/>
    <row r="42023" hidden="1"/>
    <row r="42024" hidden="1"/>
    <row r="42025" hidden="1"/>
    <row r="42026" hidden="1"/>
    <row r="42027" hidden="1"/>
    <row r="42028" hidden="1"/>
    <row r="42029" hidden="1"/>
    <row r="42030" hidden="1"/>
    <row r="42031" hidden="1"/>
    <row r="42032" hidden="1"/>
    <row r="42033" hidden="1"/>
    <row r="42034" hidden="1"/>
    <row r="42035" hidden="1"/>
    <row r="42036" hidden="1"/>
    <row r="42037" hidden="1"/>
    <row r="42038" hidden="1"/>
    <row r="42039" hidden="1"/>
    <row r="42040" hidden="1"/>
    <row r="42041" hidden="1"/>
    <row r="42042" hidden="1"/>
    <row r="42043" hidden="1"/>
    <row r="42044" hidden="1"/>
    <row r="42045" hidden="1"/>
    <row r="42046" hidden="1"/>
    <row r="42047" hidden="1"/>
    <row r="42048" hidden="1"/>
    <row r="42049" hidden="1"/>
    <row r="42050" hidden="1"/>
    <row r="42051" hidden="1"/>
    <row r="42052" hidden="1"/>
    <row r="42053" hidden="1"/>
    <row r="42054" hidden="1"/>
    <row r="42055" hidden="1"/>
    <row r="42056" hidden="1"/>
    <row r="42057" hidden="1"/>
    <row r="42058" hidden="1"/>
    <row r="42059" hidden="1"/>
    <row r="42060" hidden="1"/>
    <row r="42061" hidden="1"/>
    <row r="42062" hidden="1"/>
    <row r="42063" hidden="1"/>
    <row r="42064" hidden="1"/>
    <row r="42065" hidden="1"/>
    <row r="42066" hidden="1"/>
    <row r="42067" hidden="1"/>
    <row r="42068" hidden="1"/>
    <row r="42069" hidden="1"/>
    <row r="42070" hidden="1"/>
    <row r="42071" hidden="1"/>
    <row r="42072" hidden="1"/>
    <row r="42073" hidden="1"/>
    <row r="42074" hidden="1"/>
    <row r="42075" hidden="1"/>
    <row r="42076" hidden="1"/>
    <row r="42077" hidden="1"/>
    <row r="42078" hidden="1"/>
    <row r="42079" hidden="1"/>
    <row r="42080" hidden="1"/>
    <row r="42081" hidden="1"/>
    <row r="42082" hidden="1"/>
    <row r="42083" hidden="1"/>
    <row r="42084" hidden="1"/>
    <row r="42085" hidden="1"/>
    <row r="42086" hidden="1"/>
    <row r="42087" hidden="1"/>
    <row r="42088" hidden="1"/>
    <row r="42089" hidden="1"/>
    <row r="42090" hidden="1"/>
    <row r="42091" hidden="1"/>
    <row r="42092" hidden="1"/>
    <row r="42093" hidden="1"/>
    <row r="42094" hidden="1"/>
    <row r="42095" hidden="1"/>
    <row r="42096" hidden="1"/>
    <row r="42097" hidden="1"/>
    <row r="42098" hidden="1"/>
    <row r="42099" hidden="1"/>
    <row r="42100" hidden="1"/>
    <row r="42101" hidden="1"/>
    <row r="42102" hidden="1"/>
    <row r="42103" hidden="1"/>
    <row r="42104" hidden="1"/>
    <row r="42105" hidden="1"/>
    <row r="42106" hidden="1"/>
    <row r="42107" hidden="1"/>
    <row r="42108" hidden="1"/>
    <row r="42109" hidden="1"/>
    <row r="42110" hidden="1"/>
    <row r="42111" hidden="1"/>
    <row r="42112" hidden="1"/>
    <row r="42113" hidden="1"/>
    <row r="42114" hidden="1"/>
    <row r="42115" hidden="1"/>
    <row r="42116" hidden="1"/>
    <row r="42117" hidden="1"/>
    <row r="42118" hidden="1"/>
    <row r="42119" hidden="1"/>
    <row r="42120" hidden="1"/>
    <row r="42121" hidden="1"/>
    <row r="42122" hidden="1"/>
    <row r="42123" hidden="1"/>
    <row r="42124" hidden="1"/>
    <row r="42125" hidden="1"/>
    <row r="42126" hidden="1"/>
    <row r="42127" hidden="1"/>
    <row r="42128" hidden="1"/>
    <row r="42129" hidden="1"/>
    <row r="42130" hidden="1"/>
    <row r="42131" hidden="1"/>
    <row r="42132" hidden="1"/>
    <row r="42133" hidden="1"/>
    <row r="42134" hidden="1"/>
    <row r="42135" hidden="1"/>
    <row r="42136" hidden="1"/>
    <row r="42137" hidden="1"/>
    <row r="42138" hidden="1"/>
    <row r="42139" hidden="1"/>
    <row r="42140" hidden="1"/>
    <row r="42141" hidden="1"/>
    <row r="42142" hidden="1"/>
    <row r="42143" hidden="1"/>
    <row r="42144" hidden="1"/>
    <row r="42145" hidden="1"/>
    <row r="42146" hidden="1"/>
    <row r="42147" hidden="1"/>
    <row r="42148" hidden="1"/>
    <row r="42149" hidden="1"/>
    <row r="42150" hidden="1"/>
    <row r="42151" hidden="1"/>
    <row r="42152" hidden="1"/>
    <row r="42153" hidden="1"/>
    <row r="42154" hidden="1"/>
    <row r="42155" hidden="1"/>
    <row r="42156" hidden="1"/>
    <row r="42157" hidden="1"/>
    <row r="42158" hidden="1"/>
    <row r="42159" hidden="1"/>
    <row r="42160" hidden="1"/>
    <row r="42161" hidden="1"/>
    <row r="42162" hidden="1"/>
    <row r="42163" hidden="1"/>
    <row r="42164" hidden="1"/>
    <row r="42165" hidden="1"/>
    <row r="42166" hidden="1"/>
    <row r="42167" hidden="1"/>
    <row r="42168" hidden="1"/>
    <row r="42169" hidden="1"/>
    <row r="42170" hidden="1"/>
    <row r="42171" hidden="1"/>
    <row r="42172" hidden="1"/>
    <row r="42173" hidden="1"/>
    <row r="42174" hidden="1"/>
    <row r="42175" hidden="1"/>
    <row r="42176" hidden="1"/>
    <row r="42177" hidden="1"/>
    <row r="42178" hidden="1"/>
    <row r="42179" hidden="1"/>
    <row r="42180" hidden="1"/>
    <row r="42181" hidden="1"/>
    <row r="42182" hidden="1"/>
    <row r="42183" hidden="1"/>
    <row r="42184" hidden="1"/>
    <row r="42185" hidden="1"/>
    <row r="42186" hidden="1"/>
    <row r="42187" hidden="1"/>
    <row r="42188" hidden="1"/>
    <row r="42189" hidden="1"/>
    <row r="42190" hidden="1"/>
    <row r="42191" hidden="1"/>
    <row r="42192" hidden="1"/>
    <row r="42193" hidden="1"/>
    <row r="42194" hidden="1"/>
    <row r="42195" hidden="1"/>
    <row r="42196" hidden="1"/>
    <row r="42197" hidden="1"/>
    <row r="42198" hidden="1"/>
    <row r="42199" hidden="1"/>
    <row r="42200" hidden="1"/>
    <row r="42201" hidden="1"/>
    <row r="42202" hidden="1"/>
    <row r="42203" hidden="1"/>
    <row r="42204" hidden="1"/>
    <row r="42205" hidden="1"/>
    <row r="42206" hidden="1"/>
    <row r="42207" hidden="1"/>
    <row r="42208" hidden="1"/>
    <row r="42209" hidden="1"/>
    <row r="42210" hidden="1"/>
    <row r="42211" hidden="1"/>
    <row r="42212" hidden="1"/>
    <row r="42213" hidden="1"/>
    <row r="42214" hidden="1"/>
    <row r="42215" hidden="1"/>
    <row r="42216" hidden="1"/>
    <row r="42217" hidden="1"/>
    <row r="42218" hidden="1"/>
    <row r="42219" hidden="1"/>
    <row r="42220" hidden="1"/>
    <row r="42221" hidden="1"/>
    <row r="42222" hidden="1"/>
    <row r="42223" hidden="1"/>
    <row r="42224" hidden="1"/>
    <row r="42225" hidden="1"/>
    <row r="42226" hidden="1"/>
    <row r="42227" hidden="1"/>
    <row r="42228" hidden="1"/>
    <row r="42229" hidden="1"/>
    <row r="42230" hidden="1"/>
    <row r="42231" hidden="1"/>
    <row r="42232" hidden="1"/>
    <row r="42233" hidden="1"/>
    <row r="42234" hidden="1"/>
    <row r="42235" hidden="1"/>
    <row r="42236" hidden="1"/>
    <row r="42237" hidden="1"/>
    <row r="42238" hidden="1"/>
    <row r="42239" hidden="1"/>
    <row r="42240" hidden="1"/>
    <row r="42241" hidden="1"/>
    <row r="42242" hidden="1"/>
    <row r="42243" hidden="1"/>
    <row r="42244" hidden="1"/>
    <row r="42245" hidden="1"/>
    <row r="42246" hidden="1"/>
    <row r="42247" hidden="1"/>
    <row r="42248" hidden="1"/>
    <row r="42249" hidden="1"/>
    <row r="42250" hidden="1"/>
    <row r="42251" hidden="1"/>
    <row r="42252" hidden="1"/>
    <row r="42253" hidden="1"/>
    <row r="42254" hidden="1"/>
    <row r="42255" hidden="1"/>
    <row r="42256" hidden="1"/>
    <row r="42257" hidden="1"/>
    <row r="42258" hidden="1"/>
    <row r="42259" hidden="1"/>
    <row r="42260" hidden="1"/>
    <row r="42261" hidden="1"/>
    <row r="42262" hidden="1"/>
    <row r="42263" hidden="1"/>
    <row r="42264" hidden="1"/>
    <row r="42265" hidden="1"/>
    <row r="42266" hidden="1"/>
    <row r="42267" hidden="1"/>
    <row r="42268" hidden="1"/>
    <row r="42269" hidden="1"/>
    <row r="42270" hidden="1"/>
    <row r="42271" hidden="1"/>
    <row r="42272" hidden="1"/>
    <row r="42273" hidden="1"/>
    <row r="42274" hidden="1"/>
    <row r="42275" hidden="1"/>
    <row r="42276" hidden="1"/>
    <row r="42277" hidden="1"/>
    <row r="42278" hidden="1"/>
    <row r="42279" hidden="1"/>
    <row r="42280" hidden="1"/>
    <row r="42281" hidden="1"/>
    <row r="42282" hidden="1"/>
    <row r="42283" hidden="1"/>
    <row r="42284" hidden="1"/>
    <row r="42285" hidden="1"/>
    <row r="42286" hidden="1"/>
    <row r="42287" hidden="1"/>
    <row r="42288" hidden="1"/>
    <row r="42289" hidden="1"/>
    <row r="42290" hidden="1"/>
    <row r="42291" hidden="1"/>
    <row r="42292" hidden="1"/>
    <row r="42293" hidden="1"/>
    <row r="42294" hidden="1"/>
    <row r="42295" hidden="1"/>
    <row r="42296" hidden="1"/>
    <row r="42297" hidden="1"/>
    <row r="42298" hidden="1"/>
    <row r="42299" hidden="1"/>
    <row r="42300" hidden="1"/>
    <row r="42301" hidden="1"/>
    <row r="42302" hidden="1"/>
    <row r="42303" hidden="1"/>
    <row r="42304" hidden="1"/>
    <row r="42305" hidden="1"/>
    <row r="42306" hidden="1"/>
    <row r="42307" hidden="1"/>
    <row r="42308" hidden="1"/>
    <row r="42309" hidden="1"/>
    <row r="42310" hidden="1"/>
    <row r="42311" hidden="1"/>
    <row r="42312" hidden="1"/>
    <row r="42313" hidden="1"/>
    <row r="42314" hidden="1"/>
    <row r="42315" hidden="1"/>
    <row r="42316" hidden="1"/>
    <row r="42317" hidden="1"/>
    <row r="42318" hidden="1"/>
    <row r="42319" hidden="1"/>
    <row r="42320" hidden="1"/>
    <row r="42321" hidden="1"/>
    <row r="42322" hidden="1"/>
    <row r="42323" hidden="1"/>
    <row r="42324" hidden="1"/>
    <row r="42325" hidden="1"/>
    <row r="42326" hidden="1"/>
    <row r="42327" hidden="1"/>
    <row r="42328" hidden="1"/>
    <row r="42329" hidden="1"/>
    <row r="42330" hidden="1"/>
    <row r="42331" hidden="1"/>
    <row r="42332" hidden="1"/>
    <row r="42333" hidden="1"/>
    <row r="42334" hidden="1"/>
    <row r="42335" hidden="1"/>
    <row r="42336" hidden="1"/>
    <row r="42337" hidden="1"/>
    <row r="42338" hidden="1"/>
    <row r="42339" hidden="1"/>
    <row r="42340" hidden="1"/>
    <row r="42341" hidden="1"/>
    <row r="42342" hidden="1"/>
    <row r="42343" hidden="1"/>
    <row r="42344" hidden="1"/>
    <row r="42345" hidden="1"/>
    <row r="42346" hidden="1"/>
    <row r="42347" hidden="1"/>
    <row r="42348" hidden="1"/>
    <row r="42349" hidden="1"/>
    <row r="42350" hidden="1"/>
    <row r="42351" hidden="1"/>
    <row r="42352" hidden="1"/>
    <row r="42353" hidden="1"/>
    <row r="42354" hidden="1"/>
    <row r="42355" hidden="1"/>
    <row r="42356" hidden="1"/>
    <row r="42357" hidden="1"/>
    <row r="42358" hidden="1"/>
    <row r="42359" hidden="1"/>
    <row r="42360" hidden="1"/>
    <row r="42361" hidden="1"/>
    <row r="42362" hidden="1"/>
    <row r="42363" hidden="1"/>
    <row r="42364" hidden="1"/>
    <row r="42365" hidden="1"/>
    <row r="42366" hidden="1"/>
    <row r="42367" hidden="1"/>
    <row r="42368" hidden="1"/>
    <row r="42369" hidden="1"/>
    <row r="42370" hidden="1"/>
    <row r="42371" hidden="1"/>
    <row r="42372" hidden="1"/>
    <row r="42373" hidden="1"/>
    <row r="42374" hidden="1"/>
    <row r="42375" hidden="1"/>
    <row r="42376" hidden="1"/>
    <row r="42377" hidden="1"/>
    <row r="42378" hidden="1"/>
    <row r="42379" hidden="1"/>
    <row r="42380" hidden="1"/>
    <row r="42381" hidden="1"/>
    <row r="42382" hidden="1"/>
    <row r="42383" hidden="1"/>
    <row r="42384" hidden="1"/>
    <row r="42385" hidden="1"/>
    <row r="42386" hidden="1"/>
    <row r="42387" hidden="1"/>
    <row r="42388" hidden="1"/>
    <row r="42389" hidden="1"/>
    <row r="42390" hidden="1"/>
    <row r="42391" hidden="1"/>
    <row r="42392" hidden="1"/>
    <row r="42393" hidden="1"/>
    <row r="42394" hidden="1"/>
    <row r="42395" hidden="1"/>
    <row r="42396" hidden="1"/>
    <row r="42397" hidden="1"/>
    <row r="42398" hidden="1"/>
    <row r="42399" hidden="1"/>
    <row r="42400" hidden="1"/>
    <row r="42401" hidden="1"/>
    <row r="42402" hidden="1"/>
    <row r="42403" hidden="1"/>
    <row r="42404" hidden="1"/>
    <row r="42405" hidden="1"/>
    <row r="42406" hidden="1"/>
    <row r="42407" hidden="1"/>
    <row r="42408" hidden="1"/>
    <row r="42409" hidden="1"/>
    <row r="42410" hidden="1"/>
    <row r="42411" hidden="1"/>
    <row r="42412" hidden="1"/>
    <row r="42413" hidden="1"/>
    <row r="42414" hidden="1"/>
    <row r="42415" hidden="1"/>
    <row r="42416" hidden="1"/>
    <row r="42417" hidden="1"/>
    <row r="42418" hidden="1"/>
    <row r="42419" hidden="1"/>
    <row r="42420" hidden="1"/>
    <row r="42421" hidden="1"/>
    <row r="42422" hidden="1"/>
    <row r="42423" hidden="1"/>
    <row r="42424" hidden="1"/>
    <row r="42425" hidden="1"/>
    <row r="42426" hidden="1"/>
    <row r="42427" hidden="1"/>
    <row r="42428" hidden="1"/>
    <row r="42429" hidden="1"/>
    <row r="42430" hidden="1"/>
    <row r="42431" hidden="1"/>
    <row r="42432" hidden="1"/>
    <row r="42433" hidden="1"/>
    <row r="42434" hidden="1"/>
    <row r="42435" hidden="1"/>
    <row r="42436" hidden="1"/>
    <row r="42437" hidden="1"/>
    <row r="42438" hidden="1"/>
    <row r="42439" hidden="1"/>
    <row r="42440" hidden="1"/>
    <row r="42441" hidden="1"/>
    <row r="42442" hidden="1"/>
    <row r="42443" hidden="1"/>
    <row r="42444" hidden="1"/>
    <row r="42445" hidden="1"/>
    <row r="42446" hidden="1"/>
    <row r="42447" hidden="1"/>
    <row r="42448" hidden="1"/>
    <row r="42449" hidden="1"/>
    <row r="42450" hidden="1"/>
    <row r="42451" hidden="1"/>
    <row r="42452" hidden="1"/>
    <row r="42453" hidden="1"/>
    <row r="42454" hidden="1"/>
    <row r="42455" hidden="1"/>
    <row r="42456" hidden="1"/>
    <row r="42457" hidden="1"/>
    <row r="42458" hidden="1"/>
    <row r="42459" hidden="1"/>
    <row r="42460" hidden="1"/>
    <row r="42461" hidden="1"/>
    <row r="42462" hidden="1"/>
    <row r="42463" hidden="1"/>
    <row r="42464" hidden="1"/>
    <row r="42465" hidden="1"/>
    <row r="42466" hidden="1"/>
    <row r="42467" hidden="1"/>
    <row r="42468" hidden="1"/>
    <row r="42469" hidden="1"/>
    <row r="42470" hidden="1"/>
    <row r="42471" hidden="1"/>
    <row r="42472" hidden="1"/>
    <row r="42473" hidden="1"/>
    <row r="42474" hidden="1"/>
    <row r="42475" hidden="1"/>
    <row r="42476" hidden="1"/>
    <row r="42477" hidden="1"/>
    <row r="42478" hidden="1"/>
    <row r="42479" hidden="1"/>
    <row r="42480" hidden="1"/>
    <row r="42481" hidden="1"/>
    <row r="42482" hidden="1"/>
    <row r="42483" hidden="1"/>
    <row r="42484" hidden="1"/>
    <row r="42485" hidden="1"/>
    <row r="42486" hidden="1"/>
    <row r="42487" hidden="1"/>
    <row r="42488" hidden="1"/>
    <row r="42489" hidden="1"/>
    <row r="42490" hidden="1"/>
    <row r="42491" hidden="1"/>
    <row r="42492" hidden="1"/>
    <row r="42493" hidden="1"/>
    <row r="42494" hidden="1"/>
    <row r="42495" hidden="1"/>
    <row r="42496" hidden="1"/>
    <row r="42497" hidden="1"/>
    <row r="42498" hidden="1"/>
    <row r="42499" hidden="1"/>
    <row r="42500" hidden="1"/>
    <row r="42501" hidden="1"/>
    <row r="42502" hidden="1"/>
    <row r="42503" hidden="1"/>
    <row r="42504" hidden="1"/>
    <row r="42505" hidden="1"/>
    <row r="42506" hidden="1"/>
    <row r="42507" hidden="1"/>
    <row r="42508" hidden="1"/>
    <row r="42509" hidden="1"/>
    <row r="42510" hidden="1"/>
    <row r="42511" hidden="1"/>
    <row r="42512" hidden="1"/>
    <row r="42513" hidden="1"/>
    <row r="42514" hidden="1"/>
    <row r="42515" hidden="1"/>
    <row r="42516" hidden="1"/>
    <row r="42517" hidden="1"/>
    <row r="42518" hidden="1"/>
    <row r="42519" hidden="1"/>
    <row r="42520" hidden="1"/>
    <row r="42521" hidden="1"/>
    <row r="42522" hidden="1"/>
    <row r="42523" hidden="1"/>
    <row r="42524" hidden="1"/>
    <row r="42525" hidden="1"/>
    <row r="42526" hidden="1"/>
    <row r="42527" hidden="1"/>
    <row r="42528" hidden="1"/>
    <row r="42529" hidden="1"/>
    <row r="42530" hidden="1"/>
    <row r="42531" hidden="1"/>
    <row r="42532" hidden="1"/>
    <row r="42533" hidden="1"/>
    <row r="42534" hidden="1"/>
    <row r="42535" hidden="1"/>
    <row r="42536" hidden="1"/>
    <row r="42537" hidden="1"/>
    <row r="42538" hidden="1"/>
    <row r="42539" hidden="1"/>
    <row r="42540" hidden="1"/>
    <row r="42541" hidden="1"/>
    <row r="42542" hidden="1"/>
    <row r="42543" hidden="1"/>
    <row r="42544" hidden="1"/>
    <row r="42545" hidden="1"/>
    <row r="42546" hidden="1"/>
    <row r="42547" hidden="1"/>
    <row r="42548" hidden="1"/>
    <row r="42549" hidden="1"/>
    <row r="42550" hidden="1"/>
    <row r="42551" hidden="1"/>
    <row r="42552" hidden="1"/>
    <row r="42553" hidden="1"/>
    <row r="42554" hidden="1"/>
    <row r="42555" hidden="1"/>
    <row r="42556" hidden="1"/>
    <row r="42557" hidden="1"/>
    <row r="42558" hidden="1"/>
    <row r="42559" hidden="1"/>
    <row r="42560" hidden="1"/>
    <row r="42561" hidden="1"/>
    <row r="42562" hidden="1"/>
    <row r="42563" hidden="1"/>
    <row r="42564" hidden="1"/>
    <row r="42565" hidden="1"/>
    <row r="42566" hidden="1"/>
    <row r="42567" hidden="1"/>
    <row r="42568" hidden="1"/>
    <row r="42569" hidden="1"/>
    <row r="42570" hidden="1"/>
    <row r="42571" hidden="1"/>
    <row r="42572" hidden="1"/>
    <row r="42573" hidden="1"/>
    <row r="42574" hidden="1"/>
    <row r="42575" hidden="1"/>
    <row r="42576" hidden="1"/>
    <row r="42577" hidden="1"/>
    <row r="42578" hidden="1"/>
    <row r="42579" hidden="1"/>
    <row r="42580" hidden="1"/>
    <row r="42581" hidden="1"/>
    <row r="42582" hidden="1"/>
    <row r="42583" hidden="1"/>
    <row r="42584" hidden="1"/>
    <row r="42585" hidden="1"/>
    <row r="42586" hidden="1"/>
    <row r="42587" hidden="1"/>
    <row r="42588" hidden="1"/>
    <row r="42589" hidden="1"/>
    <row r="42590" hidden="1"/>
    <row r="42591" hidden="1"/>
    <row r="42592" hidden="1"/>
    <row r="42593" hidden="1"/>
    <row r="42594" hidden="1"/>
    <row r="42595" hidden="1"/>
    <row r="42596" hidden="1"/>
    <row r="42597" hidden="1"/>
    <row r="42598" hidden="1"/>
    <row r="42599" hidden="1"/>
    <row r="42600" hidden="1"/>
    <row r="42601" hidden="1"/>
    <row r="42602" hidden="1"/>
    <row r="42603" hidden="1"/>
    <row r="42604" hidden="1"/>
    <row r="42605" hidden="1"/>
    <row r="42606" hidden="1"/>
    <row r="42607" hidden="1"/>
    <row r="42608" hidden="1"/>
    <row r="42609" hidden="1"/>
    <row r="42610" hidden="1"/>
    <row r="42611" hidden="1"/>
    <row r="42612" hidden="1"/>
    <row r="42613" hidden="1"/>
    <row r="42614" hidden="1"/>
    <row r="42615" hidden="1"/>
    <row r="42616" hidden="1"/>
    <row r="42617" hidden="1"/>
    <row r="42618" hidden="1"/>
    <row r="42619" hidden="1"/>
    <row r="42620" hidden="1"/>
    <row r="42621" hidden="1"/>
    <row r="42622" hidden="1"/>
    <row r="42623" hidden="1"/>
    <row r="42624" hidden="1"/>
    <row r="42625" hidden="1"/>
    <row r="42626" hidden="1"/>
    <row r="42627" hidden="1"/>
    <row r="42628" hidden="1"/>
    <row r="42629" hidden="1"/>
    <row r="42630" hidden="1"/>
    <row r="42631" hidden="1"/>
    <row r="42632" hidden="1"/>
    <row r="42633" hidden="1"/>
    <row r="42634" hidden="1"/>
    <row r="42635" hidden="1"/>
    <row r="42636" hidden="1"/>
    <row r="42637" hidden="1"/>
    <row r="42638" hidden="1"/>
    <row r="42639" hidden="1"/>
    <row r="42640" hidden="1"/>
    <row r="42641" hidden="1"/>
    <row r="42642" hidden="1"/>
    <row r="42643" hidden="1"/>
    <row r="42644" hidden="1"/>
    <row r="42645" hidden="1"/>
    <row r="42646" hidden="1"/>
    <row r="42647" hidden="1"/>
    <row r="42648" hidden="1"/>
    <row r="42649" hidden="1"/>
    <row r="42650" hidden="1"/>
    <row r="42651" hidden="1"/>
    <row r="42652" hidden="1"/>
    <row r="42653" hidden="1"/>
    <row r="42654" hidden="1"/>
    <row r="42655" hidden="1"/>
    <row r="42656" hidden="1"/>
    <row r="42657" hidden="1"/>
    <row r="42658" hidden="1"/>
    <row r="42659" hidden="1"/>
    <row r="42660" hidden="1"/>
    <row r="42661" hidden="1"/>
    <row r="42662" hidden="1"/>
    <row r="42663" hidden="1"/>
    <row r="42664" hidden="1"/>
    <row r="42665" hidden="1"/>
    <row r="42666" hidden="1"/>
    <row r="42667" hidden="1"/>
    <row r="42668" hidden="1"/>
    <row r="42669" hidden="1"/>
    <row r="42670" hidden="1"/>
    <row r="42671" hidden="1"/>
    <row r="42672" hidden="1"/>
    <row r="42673" hidden="1"/>
    <row r="42674" hidden="1"/>
    <row r="42675" hidden="1"/>
    <row r="42676" hidden="1"/>
    <row r="42677" hidden="1"/>
    <row r="42678" hidden="1"/>
    <row r="42679" hidden="1"/>
    <row r="42680" hidden="1"/>
    <row r="42681" hidden="1"/>
    <row r="42682" hidden="1"/>
    <row r="42683" hidden="1"/>
    <row r="42684" hidden="1"/>
    <row r="42685" hidden="1"/>
    <row r="42686" hidden="1"/>
    <row r="42687" hidden="1"/>
    <row r="42688" hidden="1"/>
    <row r="42689" hidden="1"/>
    <row r="42690" hidden="1"/>
    <row r="42691" hidden="1"/>
    <row r="42692" hidden="1"/>
    <row r="42693" hidden="1"/>
    <row r="42694" hidden="1"/>
    <row r="42695" hidden="1"/>
    <row r="42696" hidden="1"/>
    <row r="42697" hidden="1"/>
    <row r="42698" hidden="1"/>
    <row r="42699" hidden="1"/>
    <row r="42700" hidden="1"/>
    <row r="42701" hidden="1"/>
    <row r="42702" hidden="1"/>
    <row r="42703" hidden="1"/>
    <row r="42704" hidden="1"/>
    <row r="42705" hidden="1"/>
    <row r="42706" hidden="1"/>
    <row r="42707" hidden="1"/>
    <row r="42708" hidden="1"/>
    <row r="42709" hidden="1"/>
    <row r="42710" hidden="1"/>
    <row r="42711" hidden="1"/>
    <row r="42712" hidden="1"/>
    <row r="42713" hidden="1"/>
    <row r="42714" hidden="1"/>
    <row r="42715" hidden="1"/>
    <row r="42716" hidden="1"/>
    <row r="42717" hidden="1"/>
    <row r="42718" hidden="1"/>
    <row r="42719" hidden="1"/>
    <row r="42720" hidden="1"/>
    <row r="42721" hidden="1"/>
    <row r="42722" hidden="1"/>
    <row r="42723" hidden="1"/>
    <row r="42724" hidden="1"/>
    <row r="42725" hidden="1"/>
    <row r="42726" hidden="1"/>
    <row r="42727" hidden="1"/>
    <row r="42728" hidden="1"/>
    <row r="42729" hidden="1"/>
    <row r="42730" hidden="1"/>
    <row r="42731" hidden="1"/>
    <row r="42732" hidden="1"/>
    <row r="42733" hidden="1"/>
    <row r="42734" hidden="1"/>
    <row r="42735" hidden="1"/>
    <row r="42736" hidden="1"/>
    <row r="42737" hidden="1"/>
    <row r="42738" hidden="1"/>
    <row r="42739" hidden="1"/>
    <row r="42740" hidden="1"/>
    <row r="42741" hidden="1"/>
    <row r="42742" hidden="1"/>
    <row r="42743" hidden="1"/>
    <row r="42744" hidden="1"/>
    <row r="42745" hidden="1"/>
    <row r="42746" hidden="1"/>
    <row r="42747" hidden="1"/>
    <row r="42748" hidden="1"/>
    <row r="42749" hidden="1"/>
    <row r="42750" hidden="1"/>
    <row r="42751" hidden="1"/>
    <row r="42752" hidden="1"/>
    <row r="42753" hidden="1"/>
    <row r="42754" hidden="1"/>
    <row r="42755" hidden="1"/>
    <row r="42756" hidden="1"/>
    <row r="42757" hidden="1"/>
    <row r="42758" hidden="1"/>
    <row r="42759" hidden="1"/>
    <row r="42760" hidden="1"/>
    <row r="42761" hidden="1"/>
    <row r="42762" hidden="1"/>
    <row r="42763" hidden="1"/>
    <row r="42764" hidden="1"/>
    <row r="42765" hidden="1"/>
    <row r="42766" hidden="1"/>
    <row r="42767" hidden="1"/>
    <row r="42768" hidden="1"/>
    <row r="42769" hidden="1"/>
    <row r="42770" hidden="1"/>
    <row r="42771" hidden="1"/>
    <row r="42772" hidden="1"/>
    <row r="42773" hidden="1"/>
    <row r="42774" hidden="1"/>
    <row r="42775" hidden="1"/>
    <row r="42776" hidden="1"/>
    <row r="42777" hidden="1"/>
    <row r="42778" hidden="1"/>
    <row r="42779" hidden="1"/>
    <row r="42780" hidden="1"/>
    <row r="42781" hidden="1"/>
    <row r="42782" hidden="1"/>
    <row r="42783" hidden="1"/>
    <row r="42784" hidden="1"/>
    <row r="42785" hidden="1"/>
    <row r="42786" hidden="1"/>
    <row r="42787" hidden="1"/>
    <row r="42788" hidden="1"/>
    <row r="42789" hidden="1"/>
    <row r="42790" hidden="1"/>
    <row r="42791" hidden="1"/>
    <row r="42792" hidden="1"/>
    <row r="42793" hidden="1"/>
    <row r="42794" hidden="1"/>
    <row r="42795" hidden="1"/>
    <row r="42796" hidden="1"/>
    <row r="42797" hidden="1"/>
    <row r="42798" hidden="1"/>
    <row r="42799" hidden="1"/>
    <row r="42800" hidden="1"/>
    <row r="42801" hidden="1"/>
    <row r="42802" hidden="1"/>
    <row r="42803" hidden="1"/>
    <row r="42804" hidden="1"/>
    <row r="42805" hidden="1"/>
    <row r="42806" hidden="1"/>
    <row r="42807" hidden="1"/>
    <row r="42808" hidden="1"/>
    <row r="42809" hidden="1"/>
    <row r="42810" hidden="1"/>
    <row r="42811" hidden="1"/>
    <row r="42812" hidden="1"/>
    <row r="42813" hidden="1"/>
    <row r="42814" hidden="1"/>
    <row r="42815" hidden="1"/>
    <row r="42816" hidden="1"/>
    <row r="42817" hidden="1"/>
    <row r="42818" hidden="1"/>
    <row r="42819" hidden="1"/>
    <row r="42820" hidden="1"/>
    <row r="42821" hidden="1"/>
    <row r="42822" hidden="1"/>
    <row r="42823" hidden="1"/>
    <row r="42824" hidden="1"/>
    <row r="42825" hidden="1"/>
    <row r="42826" hidden="1"/>
    <row r="42827" hidden="1"/>
    <row r="42828" hidden="1"/>
    <row r="42829" hidden="1"/>
    <row r="42830" hidden="1"/>
    <row r="42831" hidden="1"/>
    <row r="42832" hidden="1"/>
    <row r="42833" hidden="1"/>
    <row r="42834" hidden="1"/>
    <row r="42835" hidden="1"/>
    <row r="42836" hidden="1"/>
    <row r="42837" hidden="1"/>
    <row r="42838" hidden="1"/>
    <row r="42839" hidden="1"/>
    <row r="42840" hidden="1"/>
    <row r="42841" hidden="1"/>
    <row r="42842" hidden="1"/>
    <row r="42843" hidden="1"/>
    <row r="42844" hidden="1"/>
    <row r="42845" hidden="1"/>
    <row r="42846" hidden="1"/>
    <row r="42847" hidden="1"/>
    <row r="42848" hidden="1"/>
    <row r="42849" hidden="1"/>
    <row r="42850" hidden="1"/>
    <row r="42851" hidden="1"/>
    <row r="42852" hidden="1"/>
    <row r="42853" hidden="1"/>
    <row r="42854" hidden="1"/>
    <row r="42855" hidden="1"/>
    <row r="42856" hidden="1"/>
    <row r="42857" hidden="1"/>
    <row r="42858" hidden="1"/>
    <row r="42859" hidden="1"/>
    <row r="42860" hidden="1"/>
    <row r="42861" hidden="1"/>
    <row r="42862" hidden="1"/>
    <row r="42863" hidden="1"/>
    <row r="42864" hidden="1"/>
    <row r="42865" hidden="1"/>
    <row r="42866" hidden="1"/>
    <row r="42867" hidden="1"/>
    <row r="42868" hidden="1"/>
    <row r="42869" hidden="1"/>
    <row r="42870" hidden="1"/>
    <row r="42871" hidden="1"/>
    <row r="42872" hidden="1"/>
    <row r="42873" hidden="1"/>
    <row r="42874" hidden="1"/>
    <row r="42875" hidden="1"/>
    <row r="42876" hidden="1"/>
    <row r="42877" hidden="1"/>
    <row r="42878" hidden="1"/>
    <row r="42879" hidden="1"/>
    <row r="42880" hidden="1"/>
    <row r="42881" hidden="1"/>
    <row r="42882" hidden="1"/>
    <row r="42883" hidden="1"/>
    <row r="42884" hidden="1"/>
    <row r="42885" hidden="1"/>
    <row r="42886" hidden="1"/>
    <row r="42887" hidden="1"/>
    <row r="42888" hidden="1"/>
    <row r="42889" hidden="1"/>
    <row r="42890" hidden="1"/>
    <row r="42891" hidden="1"/>
    <row r="42892" hidden="1"/>
    <row r="42893" hidden="1"/>
    <row r="42894" hidden="1"/>
    <row r="42895" hidden="1"/>
    <row r="42896" hidden="1"/>
    <row r="42897" hidden="1"/>
    <row r="42898" hidden="1"/>
    <row r="42899" hidden="1"/>
    <row r="42900" hidden="1"/>
    <row r="42901" hidden="1"/>
    <row r="42902" hidden="1"/>
    <row r="42903" hidden="1"/>
    <row r="42904" hidden="1"/>
    <row r="42905" hidden="1"/>
    <row r="42906" hidden="1"/>
    <row r="42907" hidden="1"/>
    <row r="42908" hidden="1"/>
    <row r="42909" hidden="1"/>
    <row r="42910" hidden="1"/>
    <row r="42911" hidden="1"/>
    <row r="42912" hidden="1"/>
    <row r="42913" hidden="1"/>
    <row r="42914" hidden="1"/>
    <row r="42915" hidden="1"/>
    <row r="42916" hidden="1"/>
    <row r="42917" hidden="1"/>
    <row r="42918" hidden="1"/>
    <row r="42919" hidden="1"/>
    <row r="42920" hidden="1"/>
    <row r="42921" hidden="1"/>
    <row r="42922" hidden="1"/>
    <row r="42923" hidden="1"/>
    <row r="42924" hidden="1"/>
    <row r="42925" hidden="1"/>
    <row r="42926" hidden="1"/>
    <row r="42927" hidden="1"/>
    <row r="42928" hidden="1"/>
    <row r="42929" hidden="1"/>
    <row r="42930" hidden="1"/>
    <row r="42931" hidden="1"/>
    <row r="42932" hidden="1"/>
    <row r="42933" hidden="1"/>
    <row r="42934" hidden="1"/>
    <row r="42935" hidden="1"/>
    <row r="42936" hidden="1"/>
    <row r="42937" hidden="1"/>
    <row r="42938" hidden="1"/>
    <row r="42939" hidden="1"/>
    <row r="42940" hidden="1"/>
    <row r="42941" hidden="1"/>
    <row r="42942" hidden="1"/>
    <row r="42943" hidden="1"/>
    <row r="42944" hidden="1"/>
    <row r="42945" hidden="1"/>
    <row r="42946" hidden="1"/>
    <row r="42947" hidden="1"/>
    <row r="42948" hidden="1"/>
    <row r="42949" hidden="1"/>
    <row r="42950" hidden="1"/>
    <row r="42951" hidden="1"/>
    <row r="42952" hidden="1"/>
    <row r="42953" hidden="1"/>
    <row r="42954" hidden="1"/>
    <row r="42955" hidden="1"/>
    <row r="42956" hidden="1"/>
    <row r="42957" hidden="1"/>
    <row r="42958" hidden="1"/>
    <row r="42959" hidden="1"/>
    <row r="42960" hidden="1"/>
    <row r="42961" hidden="1"/>
    <row r="42962" hidden="1"/>
    <row r="42963" hidden="1"/>
    <row r="42964" hidden="1"/>
    <row r="42965" hidden="1"/>
    <row r="42966" hidden="1"/>
    <row r="42967" hidden="1"/>
    <row r="42968" hidden="1"/>
    <row r="42969" hidden="1"/>
    <row r="42970" hidden="1"/>
    <row r="42971" hidden="1"/>
    <row r="42972" hidden="1"/>
    <row r="42973" hidden="1"/>
    <row r="42974" hidden="1"/>
    <row r="42975" hidden="1"/>
    <row r="42976" hidden="1"/>
    <row r="42977" hidden="1"/>
    <row r="42978" hidden="1"/>
    <row r="42979" hidden="1"/>
    <row r="42980" hidden="1"/>
    <row r="42981" hidden="1"/>
    <row r="42982" hidden="1"/>
    <row r="42983" hidden="1"/>
    <row r="42984" hidden="1"/>
    <row r="42985" hidden="1"/>
    <row r="42986" hidden="1"/>
    <row r="42987" hidden="1"/>
    <row r="42988" hidden="1"/>
    <row r="42989" hidden="1"/>
    <row r="42990" hidden="1"/>
    <row r="42991" hidden="1"/>
    <row r="42992" hidden="1"/>
    <row r="42993" hidden="1"/>
    <row r="42994" hidden="1"/>
    <row r="42995" hidden="1"/>
    <row r="42996" hidden="1"/>
    <row r="42997" hidden="1"/>
    <row r="42998" hidden="1"/>
    <row r="42999" hidden="1"/>
    <row r="43000" hidden="1"/>
    <row r="43001" hidden="1"/>
    <row r="43002" hidden="1"/>
    <row r="43003" hidden="1"/>
    <row r="43004" hidden="1"/>
    <row r="43005" hidden="1"/>
    <row r="43006" hidden="1"/>
    <row r="43007" hidden="1"/>
    <row r="43008" hidden="1"/>
    <row r="43009" hidden="1"/>
    <row r="43010" hidden="1"/>
    <row r="43011" hidden="1"/>
    <row r="43012" hidden="1"/>
    <row r="43013" hidden="1"/>
    <row r="43014" hidden="1"/>
    <row r="43015" hidden="1"/>
    <row r="43016" hidden="1"/>
    <row r="43017" hidden="1"/>
    <row r="43018" hidden="1"/>
    <row r="43019" hidden="1"/>
    <row r="43020" hidden="1"/>
    <row r="43021" hidden="1"/>
    <row r="43022" hidden="1"/>
    <row r="43023" hidden="1"/>
    <row r="43024" hidden="1"/>
    <row r="43025" hidden="1"/>
    <row r="43026" hidden="1"/>
    <row r="43027" hidden="1"/>
    <row r="43028" hidden="1"/>
    <row r="43029" hidden="1"/>
    <row r="43030" hidden="1"/>
    <row r="43031" hidden="1"/>
    <row r="43032" hidden="1"/>
    <row r="43033" hidden="1"/>
    <row r="43034" hidden="1"/>
    <row r="43035" hidden="1"/>
    <row r="43036" hidden="1"/>
    <row r="43037" hidden="1"/>
    <row r="43038" hidden="1"/>
    <row r="43039" hidden="1"/>
    <row r="43040" hidden="1"/>
    <row r="43041" hidden="1"/>
    <row r="43042" hidden="1"/>
    <row r="43043" hidden="1"/>
    <row r="43044" hidden="1"/>
    <row r="43045" hidden="1"/>
    <row r="43046" hidden="1"/>
    <row r="43047" hidden="1"/>
    <row r="43048" hidden="1"/>
    <row r="43049" hidden="1"/>
    <row r="43050" hidden="1"/>
    <row r="43051" hidden="1"/>
    <row r="43052" hidden="1"/>
    <row r="43053" hidden="1"/>
    <row r="43054" hidden="1"/>
    <row r="43055" hidden="1"/>
    <row r="43056" hidden="1"/>
    <row r="43057" hidden="1"/>
    <row r="43058" hidden="1"/>
    <row r="43059" hidden="1"/>
    <row r="43060" hidden="1"/>
    <row r="43061" hidden="1"/>
    <row r="43062" hidden="1"/>
    <row r="43063" hidden="1"/>
    <row r="43064" hidden="1"/>
    <row r="43065" hidden="1"/>
    <row r="43066" hidden="1"/>
    <row r="43067" hidden="1"/>
    <row r="43068" hidden="1"/>
    <row r="43069" hidden="1"/>
    <row r="43070" hidden="1"/>
    <row r="43071" hidden="1"/>
    <row r="43072" hidden="1"/>
    <row r="43073" hidden="1"/>
    <row r="43074" hidden="1"/>
    <row r="43075" hidden="1"/>
    <row r="43076" hidden="1"/>
    <row r="43077" hidden="1"/>
    <row r="43078" hidden="1"/>
    <row r="43079" hidden="1"/>
    <row r="43080" hidden="1"/>
    <row r="43081" hidden="1"/>
    <row r="43082" hidden="1"/>
    <row r="43083" hidden="1"/>
    <row r="43084" hidden="1"/>
    <row r="43085" hidden="1"/>
    <row r="43086" hidden="1"/>
    <row r="43087" hidden="1"/>
    <row r="43088" hidden="1"/>
    <row r="43089" hidden="1"/>
    <row r="43090" hidden="1"/>
    <row r="43091" hidden="1"/>
    <row r="43092" hidden="1"/>
    <row r="43093" hidden="1"/>
    <row r="43094" hidden="1"/>
    <row r="43095" hidden="1"/>
    <row r="43096" hidden="1"/>
    <row r="43097" hidden="1"/>
    <row r="43098" hidden="1"/>
    <row r="43099" hidden="1"/>
    <row r="43100" hidden="1"/>
    <row r="43101" hidden="1"/>
    <row r="43102" hidden="1"/>
    <row r="43103" hidden="1"/>
    <row r="43104" hidden="1"/>
    <row r="43105" hidden="1"/>
    <row r="43106" hidden="1"/>
    <row r="43107" hidden="1"/>
    <row r="43108" hidden="1"/>
    <row r="43109" hidden="1"/>
    <row r="43110" hidden="1"/>
    <row r="43111" hidden="1"/>
    <row r="43112" hidden="1"/>
    <row r="43113" hidden="1"/>
    <row r="43114" hidden="1"/>
    <row r="43115" hidden="1"/>
    <row r="43116" hidden="1"/>
    <row r="43117" hidden="1"/>
    <row r="43118" hidden="1"/>
    <row r="43119" hidden="1"/>
    <row r="43120" hidden="1"/>
    <row r="43121" hidden="1"/>
    <row r="43122" hidden="1"/>
    <row r="43123" hidden="1"/>
    <row r="43124" hidden="1"/>
    <row r="43125" hidden="1"/>
    <row r="43126" hidden="1"/>
    <row r="43127" hidden="1"/>
    <row r="43128" hidden="1"/>
    <row r="43129" hidden="1"/>
    <row r="43130" hidden="1"/>
    <row r="43131" hidden="1"/>
    <row r="43132" hidden="1"/>
    <row r="43133" hidden="1"/>
    <row r="43134" hidden="1"/>
    <row r="43135" hidden="1"/>
    <row r="43136" hidden="1"/>
    <row r="43137" hidden="1"/>
    <row r="43138" hidden="1"/>
    <row r="43139" hidden="1"/>
    <row r="43140" hidden="1"/>
    <row r="43141" hidden="1"/>
    <row r="43142" hidden="1"/>
    <row r="43143" hidden="1"/>
    <row r="43144" hidden="1"/>
    <row r="43145" hidden="1"/>
    <row r="43146" hidden="1"/>
    <row r="43147" hidden="1"/>
    <row r="43148" hidden="1"/>
    <row r="43149" hidden="1"/>
    <row r="43150" hidden="1"/>
    <row r="43151" hidden="1"/>
    <row r="43152" hidden="1"/>
    <row r="43153" hidden="1"/>
    <row r="43154" hidden="1"/>
    <row r="43155" hidden="1"/>
    <row r="43156" hidden="1"/>
    <row r="43157" hidden="1"/>
    <row r="43158" hidden="1"/>
    <row r="43159" hidden="1"/>
    <row r="43160" hidden="1"/>
    <row r="43161" hidden="1"/>
    <row r="43162" hidden="1"/>
    <row r="43163" hidden="1"/>
    <row r="43164" hidden="1"/>
    <row r="43165" hidden="1"/>
    <row r="43166" hidden="1"/>
    <row r="43167" hidden="1"/>
    <row r="43168" hidden="1"/>
    <row r="43169" hidden="1"/>
    <row r="43170" hidden="1"/>
    <row r="43171" hidden="1"/>
    <row r="43172" hidden="1"/>
    <row r="43173" hidden="1"/>
    <row r="43174" hidden="1"/>
    <row r="43175" hidden="1"/>
    <row r="43176" hidden="1"/>
    <row r="43177" hidden="1"/>
    <row r="43178" hidden="1"/>
    <row r="43179" hidden="1"/>
    <row r="43180" hidden="1"/>
    <row r="43181" hidden="1"/>
    <row r="43182" hidden="1"/>
    <row r="43183" hidden="1"/>
    <row r="43184" hidden="1"/>
    <row r="43185" hidden="1"/>
    <row r="43186" hidden="1"/>
    <row r="43187" hidden="1"/>
    <row r="43188" hidden="1"/>
    <row r="43189" hidden="1"/>
    <row r="43190" hidden="1"/>
    <row r="43191" hidden="1"/>
    <row r="43192" hidden="1"/>
    <row r="43193" hidden="1"/>
    <row r="43194" hidden="1"/>
    <row r="43195" hidden="1"/>
    <row r="43196" hidden="1"/>
    <row r="43197" hidden="1"/>
    <row r="43198" hidden="1"/>
    <row r="43199" hidden="1"/>
    <row r="43200" hidden="1"/>
    <row r="43201" hidden="1"/>
    <row r="43202" hidden="1"/>
    <row r="43203" hidden="1"/>
    <row r="43204" hidden="1"/>
    <row r="43205" hidden="1"/>
    <row r="43206" hidden="1"/>
    <row r="43207" hidden="1"/>
    <row r="43208" hidden="1"/>
    <row r="43209" hidden="1"/>
    <row r="43210" hidden="1"/>
    <row r="43211" hidden="1"/>
    <row r="43212" hidden="1"/>
    <row r="43213" hidden="1"/>
    <row r="43214" hidden="1"/>
    <row r="43215" hidden="1"/>
    <row r="43216" hidden="1"/>
    <row r="43217" hidden="1"/>
    <row r="43218" hidden="1"/>
    <row r="43219" hidden="1"/>
    <row r="43220" hidden="1"/>
    <row r="43221" hidden="1"/>
    <row r="43222" hidden="1"/>
    <row r="43223" hidden="1"/>
    <row r="43224" hidden="1"/>
    <row r="43225" hidden="1"/>
    <row r="43226" hidden="1"/>
    <row r="43227" hidden="1"/>
    <row r="43228" hidden="1"/>
    <row r="43229" hidden="1"/>
    <row r="43230" hidden="1"/>
    <row r="43231" hidden="1"/>
    <row r="43232" hidden="1"/>
    <row r="43233" hidden="1"/>
    <row r="43234" hidden="1"/>
    <row r="43235" hidden="1"/>
    <row r="43236" hidden="1"/>
    <row r="43237" hidden="1"/>
    <row r="43238" hidden="1"/>
    <row r="43239" hidden="1"/>
    <row r="43240" hidden="1"/>
    <row r="43241" hidden="1"/>
    <row r="43242" hidden="1"/>
    <row r="43243" hidden="1"/>
    <row r="43244" hidden="1"/>
    <row r="43245" hidden="1"/>
    <row r="43246" hidden="1"/>
    <row r="43247" hidden="1"/>
    <row r="43248" hidden="1"/>
    <row r="43249" hidden="1"/>
    <row r="43250" hidden="1"/>
    <row r="43251" hidden="1"/>
    <row r="43252" hidden="1"/>
    <row r="43253" hidden="1"/>
    <row r="43254" hidden="1"/>
    <row r="43255" hidden="1"/>
    <row r="43256" hidden="1"/>
    <row r="43257" hidden="1"/>
    <row r="43258" hidden="1"/>
    <row r="43259" hidden="1"/>
    <row r="43260" hidden="1"/>
    <row r="43261" hidden="1"/>
    <row r="43262" hidden="1"/>
    <row r="43263" hidden="1"/>
    <row r="43264" hidden="1"/>
    <row r="43265" hidden="1"/>
    <row r="43266" hidden="1"/>
    <row r="43267" hidden="1"/>
    <row r="43268" hidden="1"/>
    <row r="43269" hidden="1"/>
    <row r="43270" hidden="1"/>
    <row r="43271" hidden="1"/>
    <row r="43272" hidden="1"/>
    <row r="43273" hidden="1"/>
    <row r="43274" hidden="1"/>
    <row r="43275" hidden="1"/>
    <row r="43276" hidden="1"/>
    <row r="43277" hidden="1"/>
    <row r="43278" hidden="1"/>
    <row r="43279" hidden="1"/>
    <row r="43280" hidden="1"/>
    <row r="43281" hidden="1"/>
    <row r="43282" hidden="1"/>
    <row r="43283" hidden="1"/>
    <row r="43284" hidden="1"/>
    <row r="43285" hidden="1"/>
    <row r="43286" hidden="1"/>
    <row r="43287" hidden="1"/>
    <row r="43288" hidden="1"/>
    <row r="43289" hidden="1"/>
    <row r="43290" hidden="1"/>
    <row r="43291" hidden="1"/>
    <row r="43292" hidden="1"/>
    <row r="43293" hidden="1"/>
    <row r="43294" hidden="1"/>
    <row r="43295" hidden="1"/>
    <row r="43296" hidden="1"/>
    <row r="43297" hidden="1"/>
    <row r="43298" hidden="1"/>
    <row r="43299" hidden="1"/>
    <row r="43300" hidden="1"/>
    <row r="43301" hidden="1"/>
    <row r="43302" hidden="1"/>
    <row r="43303" hidden="1"/>
    <row r="43304" hidden="1"/>
    <row r="43305" hidden="1"/>
    <row r="43306" hidden="1"/>
    <row r="43307" hidden="1"/>
    <row r="43308" hidden="1"/>
    <row r="43309" hidden="1"/>
    <row r="43310" hidden="1"/>
    <row r="43311" hidden="1"/>
    <row r="43312" hidden="1"/>
    <row r="43313" hidden="1"/>
    <row r="43314" hidden="1"/>
    <row r="43315" hidden="1"/>
    <row r="43316" hidden="1"/>
    <row r="43317" hidden="1"/>
    <row r="43318" hidden="1"/>
    <row r="43319" hidden="1"/>
    <row r="43320" hidden="1"/>
    <row r="43321" hidden="1"/>
    <row r="43322" hidden="1"/>
    <row r="43323" hidden="1"/>
    <row r="43324" hidden="1"/>
    <row r="43325" hidden="1"/>
    <row r="43326" hidden="1"/>
    <row r="43327" hidden="1"/>
    <row r="43328" hidden="1"/>
    <row r="43329" hidden="1"/>
    <row r="43330" hidden="1"/>
    <row r="43331" hidden="1"/>
    <row r="43332" hidden="1"/>
    <row r="43333" hidden="1"/>
    <row r="43334" hidden="1"/>
    <row r="43335" hidden="1"/>
    <row r="43336" hidden="1"/>
    <row r="43337" hidden="1"/>
    <row r="43338" hidden="1"/>
    <row r="43339" hidden="1"/>
    <row r="43340" hidden="1"/>
    <row r="43341" hidden="1"/>
    <row r="43342" hidden="1"/>
    <row r="43343" hidden="1"/>
    <row r="43344" hidden="1"/>
    <row r="43345" hidden="1"/>
    <row r="43346" hidden="1"/>
    <row r="43347" hidden="1"/>
    <row r="43348" hidden="1"/>
    <row r="43349" hidden="1"/>
    <row r="43350" hidden="1"/>
    <row r="43351" hidden="1"/>
    <row r="43352" hidden="1"/>
    <row r="43353" hidden="1"/>
    <row r="43354" hidden="1"/>
    <row r="43355" hidden="1"/>
    <row r="43356" hidden="1"/>
    <row r="43357" hidden="1"/>
    <row r="43358" hidden="1"/>
    <row r="43359" hidden="1"/>
    <row r="43360" hidden="1"/>
    <row r="43361" hidden="1"/>
    <row r="43362" hidden="1"/>
    <row r="43363" hidden="1"/>
    <row r="43364" hidden="1"/>
    <row r="43365" hidden="1"/>
    <row r="43366" hidden="1"/>
    <row r="43367" hidden="1"/>
    <row r="43368" hidden="1"/>
    <row r="43369" hidden="1"/>
    <row r="43370" hidden="1"/>
    <row r="43371" hidden="1"/>
    <row r="43372" hidden="1"/>
    <row r="43373" hidden="1"/>
    <row r="43374" hidden="1"/>
    <row r="43375" hidden="1"/>
    <row r="43376" hidden="1"/>
    <row r="43377" hidden="1"/>
    <row r="43378" hidden="1"/>
    <row r="43379" hidden="1"/>
    <row r="43380" hidden="1"/>
    <row r="43381" hidden="1"/>
    <row r="43382" hidden="1"/>
    <row r="43383" hidden="1"/>
    <row r="43384" hidden="1"/>
    <row r="43385" hidden="1"/>
    <row r="43386" hidden="1"/>
    <row r="43387" hidden="1"/>
    <row r="43388" hidden="1"/>
    <row r="43389" hidden="1"/>
    <row r="43390" hidden="1"/>
    <row r="43391" hidden="1"/>
    <row r="43392" hidden="1"/>
    <row r="43393" hidden="1"/>
    <row r="43394" hidden="1"/>
    <row r="43395" hidden="1"/>
    <row r="43396" hidden="1"/>
    <row r="43397" hidden="1"/>
    <row r="43398" hidden="1"/>
    <row r="43399" hidden="1"/>
    <row r="43400" hidden="1"/>
    <row r="43401" hidden="1"/>
    <row r="43402" hidden="1"/>
    <row r="43403" hidden="1"/>
    <row r="43404" hidden="1"/>
    <row r="43405" hidden="1"/>
    <row r="43406" hidden="1"/>
    <row r="43407" hidden="1"/>
    <row r="43408" hidden="1"/>
    <row r="43409" hidden="1"/>
    <row r="43410" hidden="1"/>
    <row r="43411" hidden="1"/>
    <row r="43412" hidden="1"/>
    <row r="43413" hidden="1"/>
    <row r="43414" hidden="1"/>
    <row r="43415" hidden="1"/>
    <row r="43416" hidden="1"/>
    <row r="43417" hidden="1"/>
    <row r="43418" hidden="1"/>
    <row r="43419" hidden="1"/>
    <row r="43420" hidden="1"/>
    <row r="43421" hidden="1"/>
    <row r="43422" hidden="1"/>
    <row r="43423" hidden="1"/>
    <row r="43424" hidden="1"/>
    <row r="43425" hidden="1"/>
    <row r="43426" hidden="1"/>
    <row r="43427" hidden="1"/>
    <row r="43428" hidden="1"/>
    <row r="43429" hidden="1"/>
    <row r="43430" hidden="1"/>
    <row r="43431" hidden="1"/>
    <row r="43432" hidden="1"/>
    <row r="43433" hidden="1"/>
    <row r="43434" hidden="1"/>
    <row r="43435" hidden="1"/>
    <row r="43436" hidden="1"/>
    <row r="43437" hidden="1"/>
    <row r="43438" hidden="1"/>
    <row r="43439" hidden="1"/>
    <row r="43440" hidden="1"/>
    <row r="43441" hidden="1"/>
    <row r="43442" hidden="1"/>
    <row r="43443" hidden="1"/>
    <row r="43444" hidden="1"/>
    <row r="43445" hidden="1"/>
    <row r="43446" hidden="1"/>
    <row r="43447" hidden="1"/>
    <row r="43448" hidden="1"/>
    <row r="43449" hidden="1"/>
    <row r="43450" hidden="1"/>
    <row r="43451" hidden="1"/>
    <row r="43452" hidden="1"/>
    <row r="43453" hidden="1"/>
    <row r="43454" hidden="1"/>
    <row r="43455" hidden="1"/>
    <row r="43456" hidden="1"/>
    <row r="43457" hidden="1"/>
    <row r="43458" hidden="1"/>
    <row r="43459" hidden="1"/>
    <row r="43460" hidden="1"/>
    <row r="43461" hidden="1"/>
    <row r="43462" hidden="1"/>
    <row r="43463" hidden="1"/>
    <row r="43464" hidden="1"/>
    <row r="43465" hidden="1"/>
    <row r="43466" hidden="1"/>
    <row r="43467" hidden="1"/>
    <row r="43468" hidden="1"/>
    <row r="43469" hidden="1"/>
    <row r="43470" hidden="1"/>
    <row r="43471" hidden="1"/>
    <row r="43472" hidden="1"/>
    <row r="43473" hidden="1"/>
    <row r="43474" hidden="1"/>
    <row r="43475" hidden="1"/>
    <row r="43476" hidden="1"/>
    <row r="43477" hidden="1"/>
    <row r="43478" hidden="1"/>
    <row r="43479" hidden="1"/>
    <row r="43480" hidden="1"/>
    <row r="43481" hidden="1"/>
    <row r="43482" hidden="1"/>
    <row r="43483" hidden="1"/>
    <row r="43484" hidden="1"/>
    <row r="43485" hidden="1"/>
    <row r="43486" hidden="1"/>
    <row r="43487" hidden="1"/>
    <row r="43488" hidden="1"/>
    <row r="43489" hidden="1"/>
    <row r="43490" hidden="1"/>
    <row r="43491" hidden="1"/>
    <row r="43492" hidden="1"/>
    <row r="43493" hidden="1"/>
    <row r="43494" hidden="1"/>
    <row r="43495" hidden="1"/>
    <row r="43496" hidden="1"/>
    <row r="43497" hidden="1"/>
    <row r="43498" hidden="1"/>
    <row r="43499" hidden="1"/>
    <row r="43500" hidden="1"/>
    <row r="43501" hidden="1"/>
    <row r="43502" hidden="1"/>
    <row r="43503" hidden="1"/>
    <row r="43504" hidden="1"/>
    <row r="43505" hidden="1"/>
    <row r="43506" hidden="1"/>
    <row r="43507" hidden="1"/>
    <row r="43508" hidden="1"/>
    <row r="43509" hidden="1"/>
    <row r="43510" hidden="1"/>
    <row r="43511" hidden="1"/>
    <row r="43512" hidden="1"/>
    <row r="43513" hidden="1"/>
    <row r="43514" hidden="1"/>
    <row r="43515" hidden="1"/>
    <row r="43516" hidden="1"/>
    <row r="43517" hidden="1"/>
    <row r="43518" hidden="1"/>
    <row r="43519" hidden="1"/>
    <row r="43520" hidden="1"/>
    <row r="43521" hidden="1"/>
    <row r="43522" hidden="1"/>
    <row r="43523" hidden="1"/>
    <row r="43524" hidden="1"/>
    <row r="43525" hidden="1"/>
    <row r="43526" hidden="1"/>
    <row r="43527" hidden="1"/>
    <row r="43528" hidden="1"/>
    <row r="43529" hidden="1"/>
    <row r="43530" hidden="1"/>
    <row r="43531" hidden="1"/>
    <row r="43532" hidden="1"/>
    <row r="43533" hidden="1"/>
    <row r="43534" hidden="1"/>
    <row r="43535" hidden="1"/>
    <row r="43536" hidden="1"/>
    <row r="43537" hidden="1"/>
    <row r="43538" hidden="1"/>
    <row r="43539" hidden="1"/>
    <row r="43540" hidden="1"/>
    <row r="43541" hidden="1"/>
    <row r="43542" hidden="1"/>
    <row r="43543" hidden="1"/>
    <row r="43544" hidden="1"/>
    <row r="43545" hidden="1"/>
    <row r="43546" hidden="1"/>
    <row r="43547" hidden="1"/>
    <row r="43548" hidden="1"/>
    <row r="43549" hidden="1"/>
    <row r="43550" hidden="1"/>
    <row r="43551" hidden="1"/>
    <row r="43552" hidden="1"/>
    <row r="43553" hidden="1"/>
    <row r="43554" hidden="1"/>
    <row r="43555" hidden="1"/>
    <row r="43556" hidden="1"/>
    <row r="43557" hidden="1"/>
    <row r="43558" hidden="1"/>
    <row r="43559" hidden="1"/>
    <row r="43560" hidden="1"/>
    <row r="43561" hidden="1"/>
    <row r="43562" hidden="1"/>
    <row r="43563" hidden="1"/>
    <row r="43564" hidden="1"/>
    <row r="43565" hidden="1"/>
    <row r="43566" hidden="1"/>
    <row r="43567" hidden="1"/>
    <row r="43568" hidden="1"/>
    <row r="43569" hidden="1"/>
    <row r="43570" hidden="1"/>
    <row r="43571" hidden="1"/>
    <row r="43572" hidden="1"/>
    <row r="43573" hidden="1"/>
    <row r="43574" hidden="1"/>
    <row r="43575" hidden="1"/>
    <row r="43576" hidden="1"/>
    <row r="43577" hidden="1"/>
    <row r="43578" hidden="1"/>
    <row r="43579" hidden="1"/>
    <row r="43580" hidden="1"/>
    <row r="43581" hidden="1"/>
    <row r="43582" hidden="1"/>
    <row r="43583" hidden="1"/>
    <row r="43584" hidden="1"/>
    <row r="43585" hidden="1"/>
    <row r="43586" hidden="1"/>
    <row r="43587" hidden="1"/>
    <row r="43588" hidden="1"/>
    <row r="43589" hidden="1"/>
    <row r="43590" hidden="1"/>
    <row r="43591" hidden="1"/>
    <row r="43592" hidden="1"/>
    <row r="43593" hidden="1"/>
    <row r="43594" hidden="1"/>
    <row r="43595" hidden="1"/>
    <row r="43596" hidden="1"/>
    <row r="43597" hidden="1"/>
    <row r="43598" hidden="1"/>
    <row r="43599" hidden="1"/>
    <row r="43600" hidden="1"/>
    <row r="43601" hidden="1"/>
    <row r="43602" hidden="1"/>
    <row r="43603" hidden="1"/>
    <row r="43604" hidden="1"/>
    <row r="43605" hidden="1"/>
    <row r="43606" hidden="1"/>
    <row r="43607" hidden="1"/>
    <row r="43608" hidden="1"/>
    <row r="43609" hidden="1"/>
    <row r="43610" hidden="1"/>
    <row r="43611" hidden="1"/>
    <row r="43612" hidden="1"/>
    <row r="43613" hidden="1"/>
    <row r="43614" hidden="1"/>
    <row r="43615" hidden="1"/>
    <row r="43616" hidden="1"/>
    <row r="43617" hidden="1"/>
    <row r="43618" hidden="1"/>
    <row r="43619" hidden="1"/>
    <row r="43620" hidden="1"/>
    <row r="43621" hidden="1"/>
    <row r="43622" hidden="1"/>
    <row r="43623" hidden="1"/>
    <row r="43624" hidden="1"/>
    <row r="43625" hidden="1"/>
    <row r="43626" hidden="1"/>
    <row r="43627" hidden="1"/>
    <row r="43628" hidden="1"/>
    <row r="43629" hidden="1"/>
    <row r="43630" hidden="1"/>
    <row r="43631" hidden="1"/>
    <row r="43632" hidden="1"/>
    <row r="43633" hidden="1"/>
    <row r="43634" hidden="1"/>
    <row r="43635" hidden="1"/>
    <row r="43636" hidden="1"/>
    <row r="43637" hidden="1"/>
    <row r="43638" hidden="1"/>
    <row r="43639" hidden="1"/>
    <row r="43640" hidden="1"/>
    <row r="43641" hidden="1"/>
    <row r="43642" hidden="1"/>
    <row r="43643" hidden="1"/>
    <row r="43644" hidden="1"/>
    <row r="43645" hidden="1"/>
    <row r="43646" hidden="1"/>
    <row r="43647" hidden="1"/>
    <row r="43648" hidden="1"/>
    <row r="43649" hidden="1"/>
    <row r="43650" hidden="1"/>
    <row r="43651" hidden="1"/>
    <row r="43652" hidden="1"/>
    <row r="43653" hidden="1"/>
    <row r="43654" hidden="1"/>
    <row r="43655" hidden="1"/>
    <row r="43656" hidden="1"/>
    <row r="43657" hidden="1"/>
    <row r="43658" hidden="1"/>
    <row r="43659" hidden="1"/>
    <row r="43660" hidden="1"/>
    <row r="43661" hidden="1"/>
    <row r="43662" hidden="1"/>
    <row r="43663" hidden="1"/>
    <row r="43664" hidden="1"/>
    <row r="43665" hidden="1"/>
    <row r="43666" hidden="1"/>
    <row r="43667" hidden="1"/>
    <row r="43668" hidden="1"/>
    <row r="43669" hidden="1"/>
    <row r="43670" hidden="1"/>
    <row r="43671" hidden="1"/>
    <row r="43672" hidden="1"/>
    <row r="43673" hidden="1"/>
    <row r="43674" hidden="1"/>
    <row r="43675" hidden="1"/>
    <row r="43676" hidden="1"/>
    <row r="43677" hidden="1"/>
    <row r="43678" hidden="1"/>
    <row r="43679" hidden="1"/>
    <row r="43680" hidden="1"/>
    <row r="43681" hidden="1"/>
    <row r="43682" hidden="1"/>
    <row r="43683" hidden="1"/>
    <row r="43684" hidden="1"/>
    <row r="43685" hidden="1"/>
    <row r="43686" hidden="1"/>
    <row r="43687" hidden="1"/>
    <row r="43688" hidden="1"/>
    <row r="43689" hidden="1"/>
    <row r="43690" hidden="1"/>
    <row r="43691" hidden="1"/>
    <row r="43692" hidden="1"/>
    <row r="43693" hidden="1"/>
    <row r="43694" hidden="1"/>
    <row r="43695" hidden="1"/>
    <row r="43696" hidden="1"/>
    <row r="43697" hidden="1"/>
    <row r="43698" hidden="1"/>
    <row r="43699" hidden="1"/>
    <row r="43700" hidden="1"/>
    <row r="43701" hidden="1"/>
    <row r="43702" hidden="1"/>
    <row r="43703" hidden="1"/>
    <row r="43704" hidden="1"/>
    <row r="43705" hidden="1"/>
    <row r="43706" hidden="1"/>
    <row r="43707" hidden="1"/>
    <row r="43708" hidden="1"/>
    <row r="43709" hidden="1"/>
    <row r="43710" hidden="1"/>
    <row r="43711" hidden="1"/>
    <row r="43712" hidden="1"/>
    <row r="43713" hidden="1"/>
    <row r="43714" hidden="1"/>
    <row r="43715" hidden="1"/>
    <row r="43716" hidden="1"/>
    <row r="43717" hidden="1"/>
    <row r="43718" hidden="1"/>
    <row r="43719" hidden="1"/>
    <row r="43720" hidden="1"/>
    <row r="43721" hidden="1"/>
    <row r="43722" hidden="1"/>
    <row r="43723" hidden="1"/>
    <row r="43724" hidden="1"/>
    <row r="43725" hidden="1"/>
    <row r="43726" hidden="1"/>
    <row r="43727" hidden="1"/>
    <row r="43728" hidden="1"/>
    <row r="43729" hidden="1"/>
    <row r="43730" hidden="1"/>
    <row r="43731" hidden="1"/>
    <row r="43732" hidden="1"/>
    <row r="43733" hidden="1"/>
    <row r="43734" hidden="1"/>
    <row r="43735" hidden="1"/>
    <row r="43736" hidden="1"/>
    <row r="43737" hidden="1"/>
    <row r="43738" hidden="1"/>
    <row r="43739" hidden="1"/>
    <row r="43740" hidden="1"/>
    <row r="43741" hidden="1"/>
    <row r="43742" hidden="1"/>
    <row r="43743" hidden="1"/>
    <row r="43744" hidden="1"/>
    <row r="43745" hidden="1"/>
    <row r="43746" hidden="1"/>
    <row r="43747" hidden="1"/>
    <row r="43748" hidden="1"/>
    <row r="43749" hidden="1"/>
    <row r="43750" hidden="1"/>
    <row r="43751" hidden="1"/>
    <row r="43752" hidden="1"/>
    <row r="43753" hidden="1"/>
    <row r="43754" hidden="1"/>
    <row r="43755" hidden="1"/>
    <row r="43756" hidden="1"/>
    <row r="43757" hidden="1"/>
    <row r="43758" hidden="1"/>
    <row r="43759" hidden="1"/>
    <row r="43760" hidden="1"/>
    <row r="43761" hidden="1"/>
    <row r="43762" hidden="1"/>
    <row r="43763" hidden="1"/>
    <row r="43764" hidden="1"/>
    <row r="43765" hidden="1"/>
    <row r="43766" hidden="1"/>
    <row r="43767" hidden="1"/>
    <row r="43768" hidden="1"/>
    <row r="43769" hidden="1"/>
    <row r="43770" hidden="1"/>
    <row r="43771" hidden="1"/>
    <row r="43772" hidden="1"/>
    <row r="43773" hidden="1"/>
    <row r="43774" hidden="1"/>
    <row r="43775" hidden="1"/>
    <row r="43776" hidden="1"/>
    <row r="43777" hidden="1"/>
    <row r="43778" hidden="1"/>
    <row r="43779" hidden="1"/>
    <row r="43780" hidden="1"/>
    <row r="43781" hidden="1"/>
    <row r="43782" hidden="1"/>
    <row r="43783" hidden="1"/>
    <row r="43784" hidden="1"/>
    <row r="43785" hidden="1"/>
    <row r="43786" hidden="1"/>
    <row r="43787" hidden="1"/>
    <row r="43788" hidden="1"/>
    <row r="43789" hidden="1"/>
    <row r="43790" hidden="1"/>
    <row r="43791" hidden="1"/>
    <row r="43792" hidden="1"/>
    <row r="43793" hidden="1"/>
    <row r="43794" hidden="1"/>
    <row r="43795" hidden="1"/>
    <row r="43796" hidden="1"/>
    <row r="43797" hidden="1"/>
    <row r="43798" hidden="1"/>
    <row r="43799" hidden="1"/>
    <row r="43800" hidden="1"/>
    <row r="43801" hidden="1"/>
    <row r="43802" hidden="1"/>
    <row r="43803" hidden="1"/>
    <row r="43804" hidden="1"/>
    <row r="43805" hidden="1"/>
    <row r="43806" hidden="1"/>
    <row r="43807" hidden="1"/>
    <row r="43808" hidden="1"/>
    <row r="43809" hidden="1"/>
    <row r="43810" hidden="1"/>
    <row r="43811" hidden="1"/>
    <row r="43812" hidden="1"/>
    <row r="43813" hidden="1"/>
    <row r="43814" hidden="1"/>
    <row r="43815" hidden="1"/>
    <row r="43816" hidden="1"/>
    <row r="43817" hidden="1"/>
    <row r="43818" hidden="1"/>
    <row r="43819" hidden="1"/>
    <row r="43820" hidden="1"/>
    <row r="43821" hidden="1"/>
    <row r="43822" hidden="1"/>
    <row r="43823" hidden="1"/>
    <row r="43824" hidden="1"/>
    <row r="43825" hidden="1"/>
    <row r="43826" hidden="1"/>
    <row r="43827" hidden="1"/>
    <row r="43828" hidden="1"/>
    <row r="43829" hidden="1"/>
    <row r="43830" hidden="1"/>
    <row r="43831" hidden="1"/>
    <row r="43832" hidden="1"/>
    <row r="43833" hidden="1"/>
    <row r="43834" hidden="1"/>
    <row r="43835" hidden="1"/>
    <row r="43836" hidden="1"/>
    <row r="43837" hidden="1"/>
    <row r="43838" hidden="1"/>
    <row r="43839" hidden="1"/>
    <row r="43840" hidden="1"/>
    <row r="43841" hidden="1"/>
    <row r="43842" hidden="1"/>
    <row r="43843" hidden="1"/>
    <row r="43844" hidden="1"/>
    <row r="43845" hidden="1"/>
    <row r="43846" hidden="1"/>
    <row r="43847" hidden="1"/>
    <row r="43848" hidden="1"/>
    <row r="43849" hidden="1"/>
    <row r="43850" hidden="1"/>
    <row r="43851" hidden="1"/>
    <row r="43852" hidden="1"/>
    <row r="43853" hidden="1"/>
    <row r="43854" hidden="1"/>
    <row r="43855" hidden="1"/>
    <row r="43856" hidden="1"/>
    <row r="43857" hidden="1"/>
    <row r="43858" hidden="1"/>
    <row r="43859" hidden="1"/>
    <row r="43860" hidden="1"/>
    <row r="43861" hidden="1"/>
    <row r="43862" hidden="1"/>
    <row r="43863" hidden="1"/>
    <row r="43864" hidden="1"/>
    <row r="43865" hidden="1"/>
    <row r="43866" hidden="1"/>
    <row r="43867" hidden="1"/>
    <row r="43868" hidden="1"/>
    <row r="43869" hidden="1"/>
    <row r="43870" hidden="1"/>
    <row r="43871" hidden="1"/>
    <row r="43872" hidden="1"/>
    <row r="43873" hidden="1"/>
    <row r="43874" hidden="1"/>
    <row r="43875" hidden="1"/>
    <row r="43876" hidden="1"/>
    <row r="43877" hidden="1"/>
    <row r="43878" hidden="1"/>
    <row r="43879" hidden="1"/>
    <row r="43880" hidden="1"/>
    <row r="43881" hidden="1"/>
    <row r="43882" hidden="1"/>
    <row r="43883" hidden="1"/>
    <row r="43884" hidden="1"/>
    <row r="43885" hidden="1"/>
    <row r="43886" hidden="1"/>
    <row r="43887" hidden="1"/>
    <row r="43888" hidden="1"/>
    <row r="43889" hidden="1"/>
    <row r="43890" hidden="1"/>
    <row r="43891" hidden="1"/>
    <row r="43892" hidden="1"/>
    <row r="43893" hidden="1"/>
    <row r="43894" hidden="1"/>
    <row r="43895" hidden="1"/>
    <row r="43896" hidden="1"/>
    <row r="43897" hidden="1"/>
    <row r="43898" hidden="1"/>
    <row r="43899" hidden="1"/>
    <row r="43900" hidden="1"/>
    <row r="43901" hidden="1"/>
    <row r="43902" hidden="1"/>
    <row r="43903" hidden="1"/>
    <row r="43904" hidden="1"/>
    <row r="43905" hidden="1"/>
    <row r="43906" hidden="1"/>
    <row r="43907" hidden="1"/>
    <row r="43908" hidden="1"/>
    <row r="43909" hidden="1"/>
    <row r="43910" hidden="1"/>
    <row r="43911" hidden="1"/>
    <row r="43912" hidden="1"/>
    <row r="43913" hidden="1"/>
    <row r="43914" hidden="1"/>
    <row r="43915" hidden="1"/>
    <row r="43916" hidden="1"/>
    <row r="43917" hidden="1"/>
    <row r="43918" hidden="1"/>
    <row r="43919" hidden="1"/>
    <row r="43920" hidden="1"/>
    <row r="43921" hidden="1"/>
    <row r="43922" hidden="1"/>
    <row r="43923" hidden="1"/>
    <row r="43924" hidden="1"/>
    <row r="43925" hidden="1"/>
    <row r="43926" hidden="1"/>
    <row r="43927" hidden="1"/>
    <row r="43928" hidden="1"/>
    <row r="43929" hidden="1"/>
    <row r="43930" hidden="1"/>
    <row r="43931" hidden="1"/>
    <row r="43932" hidden="1"/>
    <row r="43933" hidden="1"/>
    <row r="43934" hidden="1"/>
    <row r="43935" hidden="1"/>
    <row r="43936" hidden="1"/>
    <row r="43937" hidden="1"/>
    <row r="43938" hidden="1"/>
    <row r="43939" hidden="1"/>
    <row r="43940" hidden="1"/>
    <row r="43941" hidden="1"/>
    <row r="43942" hidden="1"/>
    <row r="43943" hidden="1"/>
    <row r="43944" hidden="1"/>
    <row r="43945" hidden="1"/>
    <row r="43946" hidden="1"/>
    <row r="43947" hidden="1"/>
    <row r="43948" hidden="1"/>
    <row r="43949" hidden="1"/>
    <row r="43950" hidden="1"/>
    <row r="43951" hidden="1"/>
    <row r="43952" hidden="1"/>
    <row r="43953" hidden="1"/>
    <row r="43954" hidden="1"/>
    <row r="43955" hidden="1"/>
    <row r="43956" hidden="1"/>
    <row r="43957" hidden="1"/>
    <row r="43958" hidden="1"/>
    <row r="43959" hidden="1"/>
    <row r="43960" hidden="1"/>
    <row r="43961" hidden="1"/>
    <row r="43962" hidden="1"/>
    <row r="43963" hidden="1"/>
    <row r="43964" hidden="1"/>
    <row r="43965" hidden="1"/>
    <row r="43966" hidden="1"/>
    <row r="43967" hidden="1"/>
    <row r="43968" hidden="1"/>
    <row r="43969" hidden="1"/>
    <row r="43970" hidden="1"/>
    <row r="43971" hidden="1"/>
    <row r="43972" hidden="1"/>
    <row r="43973" hidden="1"/>
    <row r="43974" hidden="1"/>
    <row r="43975" hidden="1"/>
    <row r="43976" hidden="1"/>
    <row r="43977" hidden="1"/>
    <row r="43978" hidden="1"/>
    <row r="43979" hidden="1"/>
    <row r="43980" hidden="1"/>
    <row r="43981" hidden="1"/>
    <row r="43982" hidden="1"/>
    <row r="43983" hidden="1"/>
    <row r="43984" hidden="1"/>
    <row r="43985" hidden="1"/>
    <row r="43986" hidden="1"/>
    <row r="43987" hidden="1"/>
    <row r="43988" hidden="1"/>
    <row r="43989" hidden="1"/>
    <row r="43990" hidden="1"/>
    <row r="43991" hidden="1"/>
    <row r="43992" hidden="1"/>
    <row r="43993" hidden="1"/>
    <row r="43994" hidden="1"/>
    <row r="43995" hidden="1"/>
    <row r="43996" hidden="1"/>
    <row r="43997" hidden="1"/>
    <row r="43998" hidden="1"/>
    <row r="43999" hidden="1"/>
    <row r="44000" hidden="1"/>
    <row r="44001" hidden="1"/>
    <row r="44002" hidden="1"/>
    <row r="44003" hidden="1"/>
    <row r="44004" hidden="1"/>
    <row r="44005" hidden="1"/>
    <row r="44006" hidden="1"/>
    <row r="44007" hidden="1"/>
    <row r="44008" hidden="1"/>
    <row r="44009" hidden="1"/>
    <row r="44010" hidden="1"/>
    <row r="44011" hidden="1"/>
    <row r="44012" hidden="1"/>
    <row r="44013" hidden="1"/>
    <row r="44014" hidden="1"/>
    <row r="44015" hidden="1"/>
    <row r="44016" hidden="1"/>
    <row r="44017" hidden="1"/>
    <row r="44018" hidden="1"/>
    <row r="44019" hidden="1"/>
    <row r="44020" hidden="1"/>
    <row r="44021" hidden="1"/>
    <row r="44022" hidden="1"/>
    <row r="44023" hidden="1"/>
    <row r="44024" hidden="1"/>
    <row r="44025" hidden="1"/>
    <row r="44026" hidden="1"/>
    <row r="44027" hidden="1"/>
    <row r="44028" hidden="1"/>
    <row r="44029" hidden="1"/>
    <row r="44030" hidden="1"/>
    <row r="44031" hidden="1"/>
    <row r="44032" hidden="1"/>
    <row r="44033" hidden="1"/>
    <row r="44034" hidden="1"/>
    <row r="44035" hidden="1"/>
    <row r="44036" hidden="1"/>
    <row r="44037" hidden="1"/>
    <row r="44038" hidden="1"/>
    <row r="44039" hidden="1"/>
    <row r="44040" hidden="1"/>
    <row r="44041" hidden="1"/>
    <row r="44042" hidden="1"/>
    <row r="44043" hidden="1"/>
    <row r="44044" hidden="1"/>
    <row r="44045" hidden="1"/>
    <row r="44046" hidden="1"/>
    <row r="44047" hidden="1"/>
    <row r="44048" hidden="1"/>
    <row r="44049" hidden="1"/>
    <row r="44050" hidden="1"/>
    <row r="44051" hidden="1"/>
    <row r="44052" hidden="1"/>
    <row r="44053" hidden="1"/>
    <row r="44054" hidden="1"/>
    <row r="44055" hidden="1"/>
    <row r="44056" hidden="1"/>
    <row r="44057" hidden="1"/>
    <row r="44058" hidden="1"/>
    <row r="44059" hidden="1"/>
    <row r="44060" hidden="1"/>
    <row r="44061" hidden="1"/>
    <row r="44062" hidden="1"/>
    <row r="44063" hidden="1"/>
    <row r="44064" hidden="1"/>
    <row r="44065" hidden="1"/>
    <row r="44066" hidden="1"/>
    <row r="44067" hidden="1"/>
    <row r="44068" hidden="1"/>
    <row r="44069" hidden="1"/>
    <row r="44070" hidden="1"/>
    <row r="44071" hidden="1"/>
    <row r="44072" hidden="1"/>
    <row r="44073" hidden="1"/>
    <row r="44074" hidden="1"/>
    <row r="44075" hidden="1"/>
    <row r="44076" hidden="1"/>
    <row r="44077" hidden="1"/>
    <row r="44078" hidden="1"/>
    <row r="44079" hidden="1"/>
    <row r="44080" hidden="1"/>
    <row r="44081" hidden="1"/>
    <row r="44082" hidden="1"/>
    <row r="44083" hidden="1"/>
    <row r="44084" hidden="1"/>
    <row r="44085" hidden="1"/>
    <row r="44086" hidden="1"/>
    <row r="44087" hidden="1"/>
    <row r="44088" hidden="1"/>
    <row r="44089" hidden="1"/>
    <row r="44090" hidden="1"/>
    <row r="44091" hidden="1"/>
    <row r="44092" hidden="1"/>
    <row r="44093" hidden="1"/>
    <row r="44094" hidden="1"/>
    <row r="44095" hidden="1"/>
    <row r="44096" hidden="1"/>
    <row r="44097" hidden="1"/>
    <row r="44098" hidden="1"/>
    <row r="44099" hidden="1"/>
    <row r="44100" hidden="1"/>
    <row r="44101" hidden="1"/>
    <row r="44102" hidden="1"/>
    <row r="44103" hidden="1"/>
    <row r="44104" hidden="1"/>
    <row r="44105" hidden="1"/>
    <row r="44106" hidden="1"/>
    <row r="44107" hidden="1"/>
    <row r="44108" hidden="1"/>
    <row r="44109" hidden="1"/>
    <row r="44110" hidden="1"/>
    <row r="44111" hidden="1"/>
    <row r="44112" hidden="1"/>
    <row r="44113" hidden="1"/>
    <row r="44114" hidden="1"/>
    <row r="44115" hidden="1"/>
    <row r="44116" hidden="1"/>
    <row r="44117" hidden="1"/>
    <row r="44118" hidden="1"/>
    <row r="44119" hidden="1"/>
    <row r="44120" hidden="1"/>
    <row r="44121" hidden="1"/>
    <row r="44122" hidden="1"/>
    <row r="44123" hidden="1"/>
    <row r="44124" hidden="1"/>
    <row r="44125" hidden="1"/>
    <row r="44126" hidden="1"/>
    <row r="44127" hidden="1"/>
    <row r="44128" hidden="1"/>
    <row r="44129" hidden="1"/>
    <row r="44130" hidden="1"/>
    <row r="44131" hidden="1"/>
    <row r="44132" hidden="1"/>
    <row r="44133" hidden="1"/>
    <row r="44134" hidden="1"/>
    <row r="44135" hidden="1"/>
    <row r="44136" hidden="1"/>
    <row r="44137" hidden="1"/>
    <row r="44138" hidden="1"/>
    <row r="44139" hidden="1"/>
    <row r="44140" hidden="1"/>
    <row r="44141" hidden="1"/>
    <row r="44142" hidden="1"/>
    <row r="44143" hidden="1"/>
    <row r="44144" hidden="1"/>
    <row r="44145" hidden="1"/>
    <row r="44146" hidden="1"/>
    <row r="44147" hidden="1"/>
    <row r="44148" hidden="1"/>
    <row r="44149" hidden="1"/>
    <row r="44150" hidden="1"/>
    <row r="44151" hidden="1"/>
    <row r="44152" hidden="1"/>
    <row r="44153" hidden="1"/>
    <row r="44154" hidden="1"/>
    <row r="44155" hidden="1"/>
    <row r="44156" hidden="1"/>
    <row r="44157" hidden="1"/>
    <row r="44158" hidden="1"/>
    <row r="44159" hidden="1"/>
    <row r="44160" hidden="1"/>
    <row r="44161" hidden="1"/>
    <row r="44162" hidden="1"/>
    <row r="44163" hidden="1"/>
    <row r="44164" hidden="1"/>
    <row r="44165" hidden="1"/>
    <row r="44166" hidden="1"/>
    <row r="44167" hidden="1"/>
    <row r="44168" hidden="1"/>
    <row r="44169" hidden="1"/>
    <row r="44170" hidden="1"/>
    <row r="44171" hidden="1"/>
    <row r="44172" hidden="1"/>
    <row r="44173" hidden="1"/>
    <row r="44174" hidden="1"/>
    <row r="44175" hidden="1"/>
    <row r="44176" hidden="1"/>
    <row r="44177" hidden="1"/>
    <row r="44178" hidden="1"/>
    <row r="44179" hidden="1"/>
    <row r="44180" hidden="1"/>
    <row r="44181" hidden="1"/>
    <row r="44182" hidden="1"/>
    <row r="44183" hidden="1"/>
    <row r="44184" hidden="1"/>
    <row r="44185" hidden="1"/>
    <row r="44186" hidden="1"/>
    <row r="44187" hidden="1"/>
    <row r="44188" hidden="1"/>
    <row r="44189" hidden="1"/>
    <row r="44190" hidden="1"/>
    <row r="44191" hidden="1"/>
    <row r="44192" hidden="1"/>
    <row r="44193" hidden="1"/>
    <row r="44194" hidden="1"/>
    <row r="44195" hidden="1"/>
    <row r="44196" hidden="1"/>
    <row r="44197" hidden="1"/>
    <row r="44198" hidden="1"/>
    <row r="44199" hidden="1"/>
    <row r="44200" hidden="1"/>
    <row r="44201" hidden="1"/>
    <row r="44202" hidden="1"/>
    <row r="44203" hidden="1"/>
    <row r="44204" hidden="1"/>
    <row r="44205" hidden="1"/>
    <row r="44206" hidden="1"/>
    <row r="44207" hidden="1"/>
    <row r="44208" hidden="1"/>
    <row r="44209" hidden="1"/>
    <row r="44210" hidden="1"/>
    <row r="44211" hidden="1"/>
    <row r="44212" hidden="1"/>
    <row r="44213" hidden="1"/>
    <row r="44214" hidden="1"/>
    <row r="44215" hidden="1"/>
    <row r="44216" hidden="1"/>
    <row r="44217" hidden="1"/>
    <row r="44218" hidden="1"/>
    <row r="44219" hidden="1"/>
    <row r="44220" hidden="1"/>
    <row r="44221" hidden="1"/>
    <row r="44222" hidden="1"/>
    <row r="44223" hidden="1"/>
    <row r="44224" hidden="1"/>
    <row r="44225" hidden="1"/>
    <row r="44226" hidden="1"/>
    <row r="44227" hidden="1"/>
    <row r="44228" hidden="1"/>
    <row r="44229" hidden="1"/>
    <row r="44230" hidden="1"/>
    <row r="44231" hidden="1"/>
    <row r="44232" hidden="1"/>
    <row r="44233" hidden="1"/>
    <row r="44234" hidden="1"/>
    <row r="44235" hidden="1"/>
    <row r="44236" hidden="1"/>
    <row r="44237" hidden="1"/>
    <row r="44238" hidden="1"/>
    <row r="44239" hidden="1"/>
    <row r="44240" hidden="1"/>
    <row r="44241" hidden="1"/>
    <row r="44242" hidden="1"/>
    <row r="44243" hidden="1"/>
    <row r="44244" hidden="1"/>
    <row r="44245" hidden="1"/>
    <row r="44246" hidden="1"/>
    <row r="44247" hidden="1"/>
    <row r="44248" hidden="1"/>
    <row r="44249" hidden="1"/>
    <row r="44250" hidden="1"/>
    <row r="44251" hidden="1"/>
    <row r="44252" hidden="1"/>
    <row r="44253" hidden="1"/>
    <row r="44254" hidden="1"/>
    <row r="44255" hidden="1"/>
    <row r="44256" hidden="1"/>
    <row r="44257" hidden="1"/>
    <row r="44258" hidden="1"/>
    <row r="44259" hidden="1"/>
    <row r="44260" hidden="1"/>
    <row r="44261" hidden="1"/>
    <row r="44262" hidden="1"/>
    <row r="44263" hidden="1"/>
    <row r="44264" hidden="1"/>
    <row r="44265" hidden="1"/>
    <row r="44266" hidden="1"/>
    <row r="44267" hidden="1"/>
    <row r="44268" hidden="1"/>
    <row r="44269" hidden="1"/>
    <row r="44270" hidden="1"/>
    <row r="44271" hidden="1"/>
    <row r="44272" hidden="1"/>
    <row r="44273" hidden="1"/>
    <row r="44274" hidden="1"/>
    <row r="44275" hidden="1"/>
    <row r="44276" hidden="1"/>
    <row r="44277" hidden="1"/>
    <row r="44278" hidden="1"/>
    <row r="44279" hidden="1"/>
    <row r="44280" hidden="1"/>
    <row r="44281" hidden="1"/>
    <row r="44282" hidden="1"/>
    <row r="44283" hidden="1"/>
    <row r="44284" hidden="1"/>
    <row r="44285" hidden="1"/>
    <row r="44286" hidden="1"/>
    <row r="44287" hidden="1"/>
    <row r="44288" hidden="1"/>
    <row r="44289" hidden="1"/>
    <row r="44290" hidden="1"/>
    <row r="44291" hidden="1"/>
    <row r="44292" hidden="1"/>
    <row r="44293" hidden="1"/>
    <row r="44294" hidden="1"/>
    <row r="44295" hidden="1"/>
    <row r="44296" hidden="1"/>
    <row r="44297" hidden="1"/>
    <row r="44298" hidden="1"/>
    <row r="44299" hidden="1"/>
    <row r="44300" hidden="1"/>
    <row r="44301" hidden="1"/>
    <row r="44302" hidden="1"/>
    <row r="44303" hidden="1"/>
    <row r="44304" hidden="1"/>
    <row r="44305" hidden="1"/>
    <row r="44306" hidden="1"/>
    <row r="44307" hidden="1"/>
    <row r="44308" hidden="1"/>
    <row r="44309" hidden="1"/>
    <row r="44310" hidden="1"/>
    <row r="44311" hidden="1"/>
    <row r="44312" hidden="1"/>
    <row r="44313" hidden="1"/>
    <row r="44314" hidden="1"/>
    <row r="44315" hidden="1"/>
    <row r="44316" hidden="1"/>
    <row r="44317" hidden="1"/>
    <row r="44318" hidden="1"/>
    <row r="44319" hidden="1"/>
    <row r="44320" hidden="1"/>
    <row r="44321" hidden="1"/>
    <row r="44322" hidden="1"/>
    <row r="44323" hidden="1"/>
    <row r="44324" hidden="1"/>
    <row r="44325" hidden="1"/>
    <row r="44326" hidden="1"/>
    <row r="44327" hidden="1"/>
    <row r="44328" hidden="1"/>
    <row r="44329" hidden="1"/>
    <row r="44330" hidden="1"/>
    <row r="44331" hidden="1"/>
    <row r="44332" hidden="1"/>
    <row r="44333" hidden="1"/>
    <row r="44334" hidden="1"/>
    <row r="44335" hidden="1"/>
    <row r="44336" hidden="1"/>
    <row r="44337" hidden="1"/>
    <row r="44338" hidden="1"/>
    <row r="44339" hidden="1"/>
    <row r="44340" hidden="1"/>
    <row r="44341" hidden="1"/>
    <row r="44342" hidden="1"/>
    <row r="44343" hidden="1"/>
    <row r="44344" hidden="1"/>
    <row r="44345" hidden="1"/>
    <row r="44346" hidden="1"/>
    <row r="44347" hidden="1"/>
    <row r="44348" hidden="1"/>
    <row r="44349" hidden="1"/>
    <row r="44350" hidden="1"/>
    <row r="44351" hidden="1"/>
    <row r="44352" hidden="1"/>
    <row r="44353" hidden="1"/>
    <row r="44354" hidden="1"/>
    <row r="44355" hidden="1"/>
    <row r="44356" hidden="1"/>
    <row r="44357" hidden="1"/>
    <row r="44358" hidden="1"/>
    <row r="44359" hidden="1"/>
    <row r="44360" hidden="1"/>
    <row r="44361" hidden="1"/>
    <row r="44362" hidden="1"/>
    <row r="44363" hidden="1"/>
    <row r="44364" hidden="1"/>
    <row r="44365" hidden="1"/>
    <row r="44366" hidden="1"/>
    <row r="44367" hidden="1"/>
    <row r="44368" hidden="1"/>
    <row r="44369" hidden="1"/>
    <row r="44370" hidden="1"/>
    <row r="44371" hidden="1"/>
    <row r="44372" hidden="1"/>
    <row r="44373" hidden="1"/>
    <row r="44374" hidden="1"/>
    <row r="44375" hidden="1"/>
    <row r="44376" hidden="1"/>
    <row r="44377" hidden="1"/>
    <row r="44378" hidden="1"/>
    <row r="44379" hidden="1"/>
    <row r="44380" hidden="1"/>
    <row r="44381" hidden="1"/>
    <row r="44382" hidden="1"/>
    <row r="44383" hidden="1"/>
    <row r="44384" hidden="1"/>
    <row r="44385" hidden="1"/>
    <row r="44386" hidden="1"/>
    <row r="44387" hidden="1"/>
    <row r="44388" hidden="1"/>
    <row r="44389" hidden="1"/>
    <row r="44390" hidden="1"/>
    <row r="44391" hidden="1"/>
    <row r="44392" hidden="1"/>
    <row r="44393" hidden="1"/>
    <row r="44394" hidden="1"/>
    <row r="44395" hidden="1"/>
    <row r="44396" hidden="1"/>
    <row r="44397" hidden="1"/>
    <row r="44398" hidden="1"/>
    <row r="44399" hidden="1"/>
    <row r="44400" hidden="1"/>
    <row r="44401" hidden="1"/>
    <row r="44402" hidden="1"/>
    <row r="44403" hidden="1"/>
    <row r="44404" hidden="1"/>
    <row r="44405" hidden="1"/>
    <row r="44406" hidden="1"/>
    <row r="44407" hidden="1"/>
    <row r="44408" hidden="1"/>
    <row r="44409" hidden="1"/>
    <row r="44410" hidden="1"/>
    <row r="44411" hidden="1"/>
    <row r="44412" hidden="1"/>
    <row r="44413" hidden="1"/>
    <row r="44414" hidden="1"/>
    <row r="44415" hidden="1"/>
    <row r="44416" hidden="1"/>
    <row r="44417" hidden="1"/>
    <row r="44418" hidden="1"/>
    <row r="44419" hidden="1"/>
    <row r="44420" hidden="1"/>
    <row r="44421" hidden="1"/>
    <row r="44422" hidden="1"/>
    <row r="44423" hidden="1"/>
    <row r="44424" hidden="1"/>
    <row r="44425" hidden="1"/>
    <row r="44426" hidden="1"/>
    <row r="44427" hidden="1"/>
    <row r="44428" hidden="1"/>
    <row r="44429" hidden="1"/>
    <row r="44430" hidden="1"/>
    <row r="44431" hidden="1"/>
    <row r="44432" hidden="1"/>
    <row r="44433" hidden="1"/>
    <row r="44434" hidden="1"/>
    <row r="44435" hidden="1"/>
    <row r="44436" hidden="1"/>
    <row r="44437" hidden="1"/>
    <row r="44438" hidden="1"/>
    <row r="44439" hidden="1"/>
    <row r="44440" hidden="1"/>
    <row r="44441" hidden="1"/>
    <row r="44442" hidden="1"/>
    <row r="44443" hidden="1"/>
    <row r="44444" hidden="1"/>
    <row r="44445" hidden="1"/>
    <row r="44446" hidden="1"/>
    <row r="44447" hidden="1"/>
    <row r="44448" hidden="1"/>
    <row r="44449" hidden="1"/>
    <row r="44450" hidden="1"/>
    <row r="44451" hidden="1"/>
    <row r="44452" hidden="1"/>
    <row r="44453" hidden="1"/>
    <row r="44454" hidden="1"/>
    <row r="44455" hidden="1"/>
    <row r="44456" hidden="1"/>
    <row r="44457" hidden="1"/>
    <row r="44458" hidden="1"/>
    <row r="44459" hidden="1"/>
    <row r="44460" hidden="1"/>
    <row r="44461" hidden="1"/>
    <row r="44462" hidden="1"/>
    <row r="44463" hidden="1"/>
    <row r="44464" hidden="1"/>
    <row r="44465" hidden="1"/>
    <row r="44466" hidden="1"/>
    <row r="44467" hidden="1"/>
    <row r="44468" hidden="1"/>
    <row r="44469" hidden="1"/>
    <row r="44470" hidden="1"/>
    <row r="44471" hidden="1"/>
    <row r="44472" hidden="1"/>
    <row r="44473" hidden="1"/>
    <row r="44474" hidden="1"/>
    <row r="44475" hidden="1"/>
    <row r="44476" hidden="1"/>
    <row r="44477" hidden="1"/>
    <row r="44478" hidden="1"/>
    <row r="44479" hidden="1"/>
    <row r="44480" hidden="1"/>
    <row r="44481" hidden="1"/>
    <row r="44482" hidden="1"/>
    <row r="44483" hidden="1"/>
    <row r="44484" hidden="1"/>
    <row r="44485" hidden="1"/>
    <row r="44486" hidden="1"/>
    <row r="44487" hidden="1"/>
    <row r="44488" hidden="1"/>
    <row r="44489" hidden="1"/>
    <row r="44490" hidden="1"/>
    <row r="44491" hidden="1"/>
    <row r="44492" hidden="1"/>
    <row r="44493" hidden="1"/>
    <row r="44494" hidden="1"/>
    <row r="44495" hidden="1"/>
    <row r="44496" hidden="1"/>
    <row r="44497" hidden="1"/>
    <row r="44498" hidden="1"/>
    <row r="44499" hidden="1"/>
    <row r="44500" hidden="1"/>
    <row r="44501" hidden="1"/>
    <row r="44502" hidden="1"/>
    <row r="44503" hidden="1"/>
    <row r="44504" hidden="1"/>
    <row r="44505" hidden="1"/>
    <row r="44506" hidden="1"/>
    <row r="44507" hidden="1"/>
    <row r="44508" hidden="1"/>
    <row r="44509" hidden="1"/>
    <row r="44510" hidden="1"/>
    <row r="44511" hidden="1"/>
    <row r="44512" hidden="1"/>
    <row r="44513" hidden="1"/>
    <row r="44514" hidden="1"/>
    <row r="44515" hidden="1"/>
    <row r="44516" hidden="1"/>
    <row r="44517" hidden="1"/>
    <row r="44518" hidden="1"/>
    <row r="44519" hidden="1"/>
    <row r="44520" hidden="1"/>
    <row r="44521" hidden="1"/>
    <row r="44522" hidden="1"/>
    <row r="44523" hidden="1"/>
    <row r="44524" hidden="1"/>
    <row r="44525" hidden="1"/>
    <row r="44526" hidden="1"/>
    <row r="44527" hidden="1"/>
    <row r="44528" hidden="1"/>
    <row r="44529" hidden="1"/>
    <row r="44530" hidden="1"/>
    <row r="44531" hidden="1"/>
    <row r="44532" hidden="1"/>
    <row r="44533" hidden="1"/>
    <row r="44534" hidden="1"/>
    <row r="44535" hidden="1"/>
    <row r="44536" hidden="1"/>
    <row r="44537" hidden="1"/>
    <row r="44538" hidden="1"/>
    <row r="44539" hidden="1"/>
    <row r="44540" hidden="1"/>
    <row r="44541" hidden="1"/>
    <row r="44542" hidden="1"/>
    <row r="44543" hidden="1"/>
    <row r="44544" hidden="1"/>
    <row r="44545" hidden="1"/>
    <row r="44546" hidden="1"/>
    <row r="44547" hidden="1"/>
    <row r="44548" hidden="1"/>
    <row r="44549" hidden="1"/>
    <row r="44550" hidden="1"/>
    <row r="44551" hidden="1"/>
    <row r="44552" hidden="1"/>
    <row r="44553" hidden="1"/>
    <row r="44554" hidden="1"/>
    <row r="44555" hidden="1"/>
    <row r="44556" hidden="1"/>
    <row r="44557" hidden="1"/>
    <row r="44558" hidden="1"/>
    <row r="44559" hidden="1"/>
    <row r="44560" hidden="1"/>
    <row r="44561" hidden="1"/>
    <row r="44562" hidden="1"/>
    <row r="44563" hidden="1"/>
    <row r="44564" hidden="1"/>
    <row r="44565" hidden="1"/>
    <row r="44566" hidden="1"/>
    <row r="44567" hidden="1"/>
    <row r="44568" hidden="1"/>
    <row r="44569" hidden="1"/>
    <row r="44570" hidden="1"/>
    <row r="44571" hidden="1"/>
    <row r="44572" hidden="1"/>
    <row r="44573" hidden="1"/>
    <row r="44574" hidden="1"/>
    <row r="44575" hidden="1"/>
    <row r="44576" hidden="1"/>
    <row r="44577" hidden="1"/>
    <row r="44578" hidden="1"/>
    <row r="44579" hidden="1"/>
    <row r="44580" hidden="1"/>
    <row r="44581" hidden="1"/>
    <row r="44582" hidden="1"/>
    <row r="44583" hidden="1"/>
    <row r="44584" hidden="1"/>
    <row r="44585" hidden="1"/>
    <row r="44586" hidden="1"/>
    <row r="44587" hidden="1"/>
    <row r="44588" hidden="1"/>
    <row r="44589" hidden="1"/>
    <row r="44590" hidden="1"/>
    <row r="44591" hidden="1"/>
    <row r="44592" hidden="1"/>
    <row r="44593" hidden="1"/>
    <row r="44594" hidden="1"/>
    <row r="44595" hidden="1"/>
    <row r="44596" hidden="1"/>
    <row r="44597" hidden="1"/>
    <row r="44598" hidden="1"/>
    <row r="44599" hidden="1"/>
    <row r="44600" hidden="1"/>
    <row r="44601" hidden="1"/>
    <row r="44602" hidden="1"/>
    <row r="44603" hidden="1"/>
    <row r="44604" hidden="1"/>
    <row r="44605" hidden="1"/>
    <row r="44606" hidden="1"/>
    <row r="44607" hidden="1"/>
    <row r="44608" hidden="1"/>
    <row r="44609" hidden="1"/>
    <row r="44610" hidden="1"/>
    <row r="44611" hidden="1"/>
    <row r="44612" hidden="1"/>
    <row r="44613" hidden="1"/>
    <row r="44614" hidden="1"/>
    <row r="44615" hidden="1"/>
    <row r="44616" hidden="1"/>
    <row r="44617" hidden="1"/>
    <row r="44618" hidden="1"/>
    <row r="44619" hidden="1"/>
    <row r="44620" hidden="1"/>
    <row r="44621" hidden="1"/>
    <row r="44622" hidden="1"/>
    <row r="44623" hidden="1"/>
    <row r="44624" hidden="1"/>
    <row r="44625" hidden="1"/>
    <row r="44626" hidden="1"/>
    <row r="44627" hidden="1"/>
    <row r="44628" hidden="1"/>
    <row r="44629" hidden="1"/>
    <row r="44630" hidden="1"/>
    <row r="44631" hidden="1"/>
    <row r="44632" hidden="1"/>
    <row r="44633" hidden="1"/>
    <row r="44634" hidden="1"/>
    <row r="44635" hidden="1"/>
    <row r="44636" hidden="1"/>
    <row r="44637" hidden="1"/>
    <row r="44638" hidden="1"/>
    <row r="44639" hidden="1"/>
    <row r="44640" hidden="1"/>
    <row r="44641" hidden="1"/>
    <row r="44642" hidden="1"/>
    <row r="44643" hidden="1"/>
    <row r="44644" hidden="1"/>
    <row r="44645" hidden="1"/>
    <row r="44646" hidden="1"/>
    <row r="44647" hidden="1"/>
    <row r="44648" hidden="1"/>
    <row r="44649" hidden="1"/>
    <row r="44650" hidden="1"/>
    <row r="44651" hidden="1"/>
    <row r="44652" hidden="1"/>
    <row r="44653" hidden="1"/>
    <row r="44654" hidden="1"/>
    <row r="44655" hidden="1"/>
    <row r="44656" hidden="1"/>
    <row r="44657" hidden="1"/>
    <row r="44658" hidden="1"/>
    <row r="44659" hidden="1"/>
    <row r="44660" hidden="1"/>
    <row r="44661" hidden="1"/>
    <row r="44662" hidden="1"/>
    <row r="44663" hidden="1"/>
    <row r="44664" hidden="1"/>
    <row r="44665" hidden="1"/>
    <row r="44666" hidden="1"/>
    <row r="44667" hidden="1"/>
    <row r="44668" hidden="1"/>
    <row r="44669" hidden="1"/>
    <row r="44670" hidden="1"/>
    <row r="44671" hidden="1"/>
    <row r="44672" hidden="1"/>
    <row r="44673" hidden="1"/>
    <row r="44674" hidden="1"/>
    <row r="44675" hidden="1"/>
    <row r="44676" hidden="1"/>
    <row r="44677" hidden="1"/>
    <row r="44678" hidden="1"/>
    <row r="44679" hidden="1"/>
    <row r="44680" hidden="1"/>
    <row r="44681" hidden="1"/>
    <row r="44682" hidden="1"/>
    <row r="44683" hidden="1"/>
    <row r="44684" hidden="1"/>
    <row r="44685" hidden="1"/>
    <row r="44686" hidden="1"/>
    <row r="44687" hidden="1"/>
    <row r="44688" hidden="1"/>
    <row r="44689" hidden="1"/>
    <row r="44690" hidden="1"/>
    <row r="44691" hidden="1"/>
    <row r="44692" hidden="1"/>
    <row r="44693" hidden="1"/>
    <row r="44694" hidden="1"/>
    <row r="44695" hidden="1"/>
    <row r="44696" hidden="1"/>
    <row r="44697" hidden="1"/>
    <row r="44698" hidden="1"/>
    <row r="44699" hidden="1"/>
    <row r="44700" hidden="1"/>
    <row r="44701" hidden="1"/>
    <row r="44702" hidden="1"/>
    <row r="44703" hidden="1"/>
    <row r="44704" hidden="1"/>
    <row r="44705" hidden="1"/>
    <row r="44706" hidden="1"/>
    <row r="44707" hidden="1"/>
    <row r="44708" hidden="1"/>
    <row r="44709" hidden="1"/>
    <row r="44710" hidden="1"/>
    <row r="44711" hidden="1"/>
    <row r="44712" hidden="1"/>
    <row r="44713" hidden="1"/>
    <row r="44714" hidden="1"/>
    <row r="44715" hidden="1"/>
    <row r="44716" hidden="1"/>
    <row r="44717" hidden="1"/>
    <row r="44718" hidden="1"/>
    <row r="44719" hidden="1"/>
    <row r="44720" hidden="1"/>
    <row r="44721" hidden="1"/>
    <row r="44722" hidden="1"/>
    <row r="44723" hidden="1"/>
    <row r="44724" hidden="1"/>
    <row r="44725" hidden="1"/>
    <row r="44726" hidden="1"/>
    <row r="44727" hidden="1"/>
    <row r="44728" hidden="1"/>
    <row r="44729" hidden="1"/>
    <row r="44730" hidden="1"/>
    <row r="44731" hidden="1"/>
    <row r="44732" hidden="1"/>
    <row r="44733" hidden="1"/>
    <row r="44734" hidden="1"/>
    <row r="44735" hidden="1"/>
    <row r="44736" hidden="1"/>
    <row r="44737" hidden="1"/>
    <row r="44738" hidden="1"/>
    <row r="44739" hidden="1"/>
    <row r="44740" hidden="1"/>
    <row r="44741" hidden="1"/>
    <row r="44742" hidden="1"/>
    <row r="44743" hidden="1"/>
    <row r="44744" hidden="1"/>
    <row r="44745" hidden="1"/>
    <row r="44746" hidden="1"/>
    <row r="44747" hidden="1"/>
    <row r="44748" hidden="1"/>
    <row r="44749" hidden="1"/>
    <row r="44750" hidden="1"/>
    <row r="44751" hidden="1"/>
    <row r="44752" hidden="1"/>
    <row r="44753" hidden="1"/>
    <row r="44754" hidden="1"/>
    <row r="44755" hidden="1"/>
    <row r="44756" hidden="1"/>
    <row r="44757" hidden="1"/>
    <row r="44758" hidden="1"/>
    <row r="44759" hidden="1"/>
    <row r="44760" hidden="1"/>
    <row r="44761" hidden="1"/>
    <row r="44762" hidden="1"/>
    <row r="44763" hidden="1"/>
    <row r="44764" hidden="1"/>
    <row r="44765" hidden="1"/>
    <row r="44766" hidden="1"/>
    <row r="44767" hidden="1"/>
    <row r="44768" hidden="1"/>
    <row r="44769" hidden="1"/>
    <row r="44770" hidden="1"/>
    <row r="44771" hidden="1"/>
    <row r="44772" hidden="1"/>
    <row r="44773" hidden="1"/>
    <row r="44774" hidden="1"/>
    <row r="44775" hidden="1"/>
    <row r="44776" hidden="1"/>
    <row r="44777" hidden="1"/>
    <row r="44778" hidden="1"/>
    <row r="44779" hidden="1"/>
    <row r="44780" hidden="1"/>
    <row r="44781" hidden="1"/>
    <row r="44782" hidden="1"/>
    <row r="44783" hidden="1"/>
    <row r="44784" hidden="1"/>
    <row r="44785" hidden="1"/>
    <row r="44786" hidden="1"/>
    <row r="44787" hidden="1"/>
    <row r="44788" hidden="1"/>
    <row r="44789" hidden="1"/>
    <row r="44790" hidden="1"/>
    <row r="44791" hidden="1"/>
    <row r="44792" hidden="1"/>
    <row r="44793" hidden="1"/>
    <row r="44794" hidden="1"/>
    <row r="44795" hidden="1"/>
    <row r="44796" hidden="1"/>
    <row r="44797" hidden="1"/>
    <row r="44798" hidden="1"/>
    <row r="44799" hidden="1"/>
    <row r="44800" hidden="1"/>
    <row r="44801" hidden="1"/>
    <row r="44802" hidden="1"/>
    <row r="44803" hidden="1"/>
    <row r="44804" hidden="1"/>
    <row r="44805" hidden="1"/>
    <row r="44806" hidden="1"/>
    <row r="44807" hidden="1"/>
    <row r="44808" hidden="1"/>
    <row r="44809" hidden="1"/>
    <row r="44810" hidden="1"/>
    <row r="44811" hidden="1"/>
    <row r="44812" hidden="1"/>
    <row r="44813" hidden="1"/>
    <row r="44814" hidden="1"/>
    <row r="44815" hidden="1"/>
    <row r="44816" hidden="1"/>
    <row r="44817" hidden="1"/>
    <row r="44818" hidden="1"/>
    <row r="44819" hidden="1"/>
    <row r="44820" hidden="1"/>
    <row r="44821" hidden="1"/>
    <row r="44822" hidden="1"/>
    <row r="44823" hidden="1"/>
    <row r="44824" hidden="1"/>
    <row r="44825" hidden="1"/>
    <row r="44826" hidden="1"/>
    <row r="44827" hidden="1"/>
    <row r="44828" hidden="1"/>
    <row r="44829" hidden="1"/>
    <row r="44830" hidden="1"/>
    <row r="44831" hidden="1"/>
    <row r="44832" hidden="1"/>
    <row r="44833" hidden="1"/>
    <row r="44834" hidden="1"/>
    <row r="44835" hidden="1"/>
    <row r="44836" hidden="1"/>
    <row r="44837" hidden="1"/>
    <row r="44838" hidden="1"/>
    <row r="44839" hidden="1"/>
    <row r="44840" hidden="1"/>
    <row r="44841" hidden="1"/>
    <row r="44842" hidden="1"/>
    <row r="44843" hidden="1"/>
    <row r="44844" hidden="1"/>
    <row r="44845" hidden="1"/>
    <row r="44846" hidden="1"/>
    <row r="44847" hidden="1"/>
    <row r="44848" hidden="1"/>
    <row r="44849" hidden="1"/>
    <row r="44850" hidden="1"/>
    <row r="44851" hidden="1"/>
    <row r="44852" hidden="1"/>
    <row r="44853" hidden="1"/>
    <row r="44854" hidden="1"/>
    <row r="44855" hidden="1"/>
    <row r="44856" hidden="1"/>
    <row r="44857" hidden="1"/>
    <row r="44858" hidden="1"/>
    <row r="44859" hidden="1"/>
    <row r="44860" hidden="1"/>
    <row r="44861" hidden="1"/>
    <row r="44862" hidden="1"/>
    <row r="44863" hidden="1"/>
    <row r="44864" hidden="1"/>
    <row r="44865" hidden="1"/>
    <row r="44866" hidden="1"/>
    <row r="44867" hidden="1"/>
    <row r="44868" hidden="1"/>
    <row r="44869" hidden="1"/>
    <row r="44870" hidden="1"/>
    <row r="44871" hidden="1"/>
    <row r="44872" hidden="1"/>
    <row r="44873" hidden="1"/>
    <row r="44874" hidden="1"/>
    <row r="44875" hidden="1"/>
    <row r="44876" hidden="1"/>
    <row r="44877" hidden="1"/>
    <row r="44878" hidden="1"/>
    <row r="44879" hidden="1"/>
    <row r="44880" hidden="1"/>
    <row r="44881" hidden="1"/>
    <row r="44882" hidden="1"/>
    <row r="44883" hidden="1"/>
    <row r="44884" hidden="1"/>
    <row r="44885" hidden="1"/>
    <row r="44886" hidden="1"/>
    <row r="44887" hidden="1"/>
    <row r="44888" hidden="1"/>
    <row r="44889" hidden="1"/>
    <row r="44890" hidden="1"/>
    <row r="44891" hidden="1"/>
    <row r="44892" hidden="1"/>
    <row r="44893" hidden="1"/>
    <row r="44894" hidden="1"/>
    <row r="44895" hidden="1"/>
    <row r="44896" hidden="1"/>
    <row r="44897" hidden="1"/>
    <row r="44898" hidden="1"/>
    <row r="44899" hidden="1"/>
    <row r="44900" hidden="1"/>
    <row r="44901" hidden="1"/>
    <row r="44902" hidden="1"/>
    <row r="44903" hidden="1"/>
    <row r="44904" hidden="1"/>
    <row r="44905" hidden="1"/>
    <row r="44906" hidden="1"/>
    <row r="44907" hidden="1"/>
    <row r="44908" hidden="1"/>
    <row r="44909" hidden="1"/>
    <row r="44910" hidden="1"/>
    <row r="44911" hidden="1"/>
    <row r="44912" hidden="1"/>
    <row r="44913" hidden="1"/>
    <row r="44914" hidden="1"/>
    <row r="44915" hidden="1"/>
    <row r="44916" hidden="1"/>
    <row r="44917" hidden="1"/>
    <row r="44918" hidden="1"/>
    <row r="44919" hidden="1"/>
    <row r="44920" hidden="1"/>
    <row r="44921" hidden="1"/>
    <row r="44922" hidden="1"/>
    <row r="44923" hidden="1"/>
    <row r="44924" hidden="1"/>
    <row r="44925" hidden="1"/>
    <row r="44926" hidden="1"/>
    <row r="44927" hidden="1"/>
    <row r="44928" hidden="1"/>
    <row r="44929" hidden="1"/>
    <row r="44930" hidden="1"/>
    <row r="44931" hidden="1"/>
    <row r="44932" hidden="1"/>
    <row r="44933" hidden="1"/>
    <row r="44934" hidden="1"/>
    <row r="44935" hidden="1"/>
    <row r="44936" hidden="1"/>
    <row r="44937" hidden="1"/>
    <row r="44938" hidden="1"/>
    <row r="44939" hidden="1"/>
    <row r="44940" hidden="1"/>
    <row r="44941" hidden="1"/>
    <row r="44942" hidden="1"/>
    <row r="44943" hidden="1"/>
    <row r="44944" hidden="1"/>
    <row r="44945" hidden="1"/>
    <row r="44946" hidden="1"/>
    <row r="44947" hidden="1"/>
    <row r="44948" hidden="1"/>
    <row r="44949" hidden="1"/>
    <row r="44950" hidden="1"/>
    <row r="44951" hidden="1"/>
    <row r="44952" hidden="1"/>
    <row r="44953" hidden="1"/>
    <row r="44954" hidden="1"/>
    <row r="44955" hidden="1"/>
    <row r="44956" hidden="1"/>
    <row r="44957" hidden="1"/>
    <row r="44958" hidden="1"/>
    <row r="44959" hidden="1"/>
    <row r="44960" hidden="1"/>
    <row r="44961" hidden="1"/>
    <row r="44962" hidden="1"/>
    <row r="44963" hidden="1"/>
    <row r="44964" hidden="1"/>
    <row r="44965" hidden="1"/>
    <row r="44966" hidden="1"/>
    <row r="44967" hidden="1"/>
    <row r="44968" hidden="1"/>
    <row r="44969" hidden="1"/>
    <row r="44970" hidden="1"/>
    <row r="44971" hidden="1"/>
    <row r="44972" hidden="1"/>
    <row r="44973" hidden="1"/>
    <row r="44974" hidden="1"/>
    <row r="44975" hidden="1"/>
    <row r="44976" hidden="1"/>
    <row r="44977" hidden="1"/>
    <row r="44978" hidden="1"/>
    <row r="44979" hidden="1"/>
    <row r="44980" hidden="1"/>
    <row r="44981" hidden="1"/>
    <row r="44982" hidden="1"/>
    <row r="44983" hidden="1"/>
    <row r="44984" hidden="1"/>
    <row r="44985" hidden="1"/>
    <row r="44986" hidden="1"/>
    <row r="44987" hidden="1"/>
    <row r="44988" hidden="1"/>
    <row r="44989" hidden="1"/>
    <row r="44990" hidden="1"/>
    <row r="44991" hidden="1"/>
    <row r="44992" hidden="1"/>
    <row r="44993" hidden="1"/>
    <row r="44994" hidden="1"/>
    <row r="44995" hidden="1"/>
    <row r="44996" hidden="1"/>
    <row r="44997" hidden="1"/>
    <row r="44998" hidden="1"/>
    <row r="44999" hidden="1"/>
    <row r="45000" hidden="1"/>
    <row r="45001" hidden="1"/>
    <row r="45002" hidden="1"/>
    <row r="45003" hidden="1"/>
    <row r="45004" hidden="1"/>
    <row r="45005" hidden="1"/>
    <row r="45006" hidden="1"/>
    <row r="45007" hidden="1"/>
    <row r="45008" hidden="1"/>
    <row r="45009" hidden="1"/>
    <row r="45010" hidden="1"/>
    <row r="45011" hidden="1"/>
    <row r="45012" hidden="1"/>
    <row r="45013" hidden="1"/>
    <row r="45014" hidden="1"/>
    <row r="45015" hidden="1"/>
    <row r="45016" hidden="1"/>
    <row r="45017" hidden="1"/>
    <row r="45018" hidden="1"/>
    <row r="45019" hidden="1"/>
    <row r="45020" hidden="1"/>
    <row r="45021" hidden="1"/>
    <row r="45022" hidden="1"/>
    <row r="45023" hidden="1"/>
    <row r="45024" hidden="1"/>
    <row r="45025" hidden="1"/>
    <row r="45026" hidden="1"/>
    <row r="45027" hidden="1"/>
    <row r="45028" hidden="1"/>
    <row r="45029" hidden="1"/>
    <row r="45030" hidden="1"/>
    <row r="45031" hidden="1"/>
    <row r="45032" hidden="1"/>
    <row r="45033" hidden="1"/>
    <row r="45034" hidden="1"/>
    <row r="45035" hidden="1"/>
    <row r="45036" hidden="1"/>
    <row r="45037" hidden="1"/>
    <row r="45038" hidden="1"/>
    <row r="45039" hidden="1"/>
    <row r="45040" hidden="1"/>
    <row r="45041" hidden="1"/>
    <row r="45042" hidden="1"/>
    <row r="45043" hidden="1"/>
    <row r="45044" hidden="1"/>
    <row r="45045" hidden="1"/>
    <row r="45046" hidden="1"/>
    <row r="45047" hidden="1"/>
    <row r="45048" hidden="1"/>
    <row r="45049" hidden="1"/>
    <row r="45050" hidden="1"/>
    <row r="45051" hidden="1"/>
    <row r="45052" hidden="1"/>
    <row r="45053" hidden="1"/>
    <row r="45054" hidden="1"/>
    <row r="45055" hidden="1"/>
    <row r="45056" hidden="1"/>
    <row r="45057" hidden="1"/>
    <row r="45058" hidden="1"/>
    <row r="45059" hidden="1"/>
    <row r="45060" hidden="1"/>
    <row r="45061" hidden="1"/>
    <row r="45062" hidden="1"/>
    <row r="45063" hidden="1"/>
    <row r="45064" hidden="1"/>
    <row r="45065" hidden="1"/>
    <row r="45066" hidden="1"/>
    <row r="45067" hidden="1"/>
    <row r="45068" hidden="1"/>
    <row r="45069" hidden="1"/>
    <row r="45070" hidden="1"/>
    <row r="45071" hidden="1"/>
    <row r="45072" hidden="1"/>
    <row r="45073" hidden="1"/>
    <row r="45074" hidden="1"/>
    <row r="45075" hidden="1"/>
    <row r="45076" hidden="1"/>
    <row r="45077" hidden="1"/>
    <row r="45078" hidden="1"/>
    <row r="45079" hidden="1"/>
    <row r="45080" hidden="1"/>
    <row r="45081" hidden="1"/>
    <row r="45082" hidden="1"/>
    <row r="45083" hidden="1"/>
    <row r="45084" hidden="1"/>
    <row r="45085" hidden="1"/>
    <row r="45086" hidden="1"/>
    <row r="45087" hidden="1"/>
    <row r="45088" hidden="1"/>
    <row r="45089" hidden="1"/>
    <row r="45090" hidden="1"/>
    <row r="45091" hidden="1"/>
    <row r="45092" hidden="1"/>
    <row r="45093" hidden="1"/>
    <row r="45094" hidden="1"/>
    <row r="45095" hidden="1"/>
    <row r="45096" hidden="1"/>
    <row r="45097" hidden="1"/>
    <row r="45098" hidden="1"/>
    <row r="45099" hidden="1"/>
    <row r="45100" hidden="1"/>
    <row r="45101" hidden="1"/>
    <row r="45102" hidden="1"/>
    <row r="45103" hidden="1"/>
    <row r="45104" hidden="1"/>
    <row r="45105" hidden="1"/>
    <row r="45106" hidden="1"/>
    <row r="45107" hidden="1"/>
    <row r="45108" hidden="1"/>
    <row r="45109" hidden="1"/>
    <row r="45110" hidden="1"/>
    <row r="45111" hidden="1"/>
    <row r="45112" hidden="1"/>
    <row r="45113" hidden="1"/>
    <row r="45114" hidden="1"/>
    <row r="45115" hidden="1"/>
    <row r="45116" hidden="1"/>
    <row r="45117" hidden="1"/>
    <row r="45118" hidden="1"/>
    <row r="45119" hidden="1"/>
    <row r="45120" hidden="1"/>
    <row r="45121" hidden="1"/>
    <row r="45122" hidden="1"/>
    <row r="45123" hidden="1"/>
    <row r="45124" hidden="1"/>
    <row r="45125" hidden="1"/>
    <row r="45126" hidden="1"/>
    <row r="45127" hidden="1"/>
    <row r="45128" hidden="1"/>
    <row r="45129" hidden="1"/>
    <row r="45130" hidden="1"/>
    <row r="45131" hidden="1"/>
    <row r="45132" hidden="1"/>
    <row r="45133" hidden="1"/>
    <row r="45134" hidden="1"/>
    <row r="45135" hidden="1"/>
    <row r="45136" hidden="1"/>
    <row r="45137" hidden="1"/>
    <row r="45138" hidden="1"/>
    <row r="45139" hidden="1"/>
    <row r="45140" hidden="1"/>
    <row r="45141" hidden="1"/>
    <row r="45142" hidden="1"/>
    <row r="45143" hidden="1"/>
    <row r="45144" hidden="1"/>
    <row r="45145" hidden="1"/>
    <row r="45146" hidden="1"/>
    <row r="45147" hidden="1"/>
    <row r="45148" hidden="1"/>
    <row r="45149" hidden="1"/>
    <row r="45150" hidden="1"/>
    <row r="45151" hidden="1"/>
    <row r="45152" hidden="1"/>
    <row r="45153" hidden="1"/>
    <row r="45154" hidden="1"/>
    <row r="45155" hidden="1"/>
    <row r="45156" hidden="1"/>
    <row r="45157" hidden="1"/>
    <row r="45158" hidden="1"/>
    <row r="45159" hidden="1"/>
    <row r="45160" hidden="1"/>
    <row r="45161" hidden="1"/>
    <row r="45162" hidden="1"/>
    <row r="45163" hidden="1"/>
    <row r="45164" hidden="1"/>
    <row r="45165" hidden="1"/>
    <row r="45166" hidden="1"/>
    <row r="45167" hidden="1"/>
    <row r="45168" hidden="1"/>
    <row r="45169" hidden="1"/>
    <row r="45170" hidden="1"/>
    <row r="45171" hidden="1"/>
    <row r="45172" hidden="1"/>
    <row r="45173" hidden="1"/>
    <row r="45174" hidden="1"/>
    <row r="45175" hidden="1"/>
    <row r="45176" hidden="1"/>
    <row r="45177" hidden="1"/>
    <row r="45178" hidden="1"/>
    <row r="45179" hidden="1"/>
    <row r="45180" hidden="1"/>
    <row r="45181" hidden="1"/>
    <row r="45182" hidden="1"/>
    <row r="45183" hidden="1"/>
    <row r="45184" hidden="1"/>
    <row r="45185" hidden="1"/>
    <row r="45186" hidden="1"/>
    <row r="45187" hidden="1"/>
    <row r="45188" hidden="1"/>
    <row r="45189" hidden="1"/>
    <row r="45190" hidden="1"/>
    <row r="45191" hidden="1"/>
    <row r="45192" hidden="1"/>
    <row r="45193" hidden="1"/>
    <row r="45194" hidden="1"/>
    <row r="45195" hidden="1"/>
    <row r="45196" hidden="1"/>
    <row r="45197" hidden="1"/>
    <row r="45198" hidden="1"/>
    <row r="45199" hidden="1"/>
    <row r="45200" hidden="1"/>
    <row r="45201" hidden="1"/>
    <row r="45202" hidden="1"/>
    <row r="45203" hidden="1"/>
    <row r="45204" hidden="1"/>
    <row r="45205" hidden="1"/>
    <row r="45206" hidden="1"/>
    <row r="45207" hidden="1"/>
    <row r="45208" hidden="1"/>
    <row r="45209" hidden="1"/>
    <row r="45210" hidden="1"/>
    <row r="45211" hidden="1"/>
    <row r="45212" hidden="1"/>
    <row r="45213" hidden="1"/>
    <row r="45214" hidden="1"/>
    <row r="45215" hidden="1"/>
    <row r="45216" hidden="1"/>
    <row r="45217" hidden="1"/>
    <row r="45218" hidden="1"/>
    <row r="45219" hidden="1"/>
    <row r="45220" hidden="1"/>
    <row r="45221" hidden="1"/>
    <row r="45222" hidden="1"/>
    <row r="45223" hidden="1"/>
    <row r="45224" hidden="1"/>
    <row r="45225" hidden="1"/>
    <row r="45226" hidden="1"/>
    <row r="45227" hidden="1"/>
    <row r="45228" hidden="1"/>
    <row r="45229" hidden="1"/>
    <row r="45230" hidden="1"/>
    <row r="45231" hidden="1"/>
    <row r="45232" hidden="1"/>
    <row r="45233" hidden="1"/>
    <row r="45234" hidden="1"/>
    <row r="45235" hidden="1"/>
    <row r="45236" hidden="1"/>
    <row r="45237" hidden="1"/>
    <row r="45238" hidden="1"/>
    <row r="45239" hidden="1"/>
    <row r="45240" hidden="1"/>
    <row r="45241" hidden="1"/>
    <row r="45242" hidden="1"/>
    <row r="45243" hidden="1"/>
    <row r="45244" hidden="1"/>
    <row r="45245" hidden="1"/>
    <row r="45246" hidden="1"/>
    <row r="45247" hidden="1"/>
    <row r="45248" hidden="1"/>
    <row r="45249" hidden="1"/>
    <row r="45250" hidden="1"/>
    <row r="45251" hidden="1"/>
    <row r="45252" hidden="1"/>
    <row r="45253" hidden="1"/>
    <row r="45254" hidden="1"/>
    <row r="45255" hidden="1"/>
    <row r="45256" hidden="1"/>
    <row r="45257" hidden="1"/>
    <row r="45258" hidden="1"/>
    <row r="45259" hidden="1"/>
    <row r="45260" hidden="1"/>
    <row r="45261" hidden="1"/>
    <row r="45262" hidden="1"/>
    <row r="45263" hidden="1"/>
    <row r="45264" hidden="1"/>
    <row r="45265" hidden="1"/>
    <row r="45266" hidden="1"/>
    <row r="45267" hidden="1"/>
    <row r="45268" hidden="1"/>
    <row r="45269" hidden="1"/>
    <row r="45270" hidden="1"/>
    <row r="45271" hidden="1"/>
    <row r="45272" hidden="1"/>
    <row r="45273" hidden="1"/>
    <row r="45274" hidden="1"/>
    <row r="45275" hidden="1"/>
    <row r="45276" hidden="1"/>
    <row r="45277" hidden="1"/>
    <row r="45278" hidden="1"/>
    <row r="45279" hidden="1"/>
    <row r="45280" hidden="1"/>
    <row r="45281" hidden="1"/>
    <row r="45282" hidden="1"/>
    <row r="45283" hidden="1"/>
    <row r="45284" hidden="1"/>
    <row r="45285" hidden="1"/>
    <row r="45286" hidden="1"/>
    <row r="45287" hidden="1"/>
    <row r="45288" hidden="1"/>
    <row r="45289" hidden="1"/>
    <row r="45290" hidden="1"/>
    <row r="45291" hidden="1"/>
    <row r="45292" hidden="1"/>
    <row r="45293" hidden="1"/>
    <row r="45294" hidden="1"/>
    <row r="45295" hidden="1"/>
    <row r="45296" hidden="1"/>
    <row r="45297" hidden="1"/>
    <row r="45298" hidden="1"/>
    <row r="45299" hidden="1"/>
    <row r="45300" hidden="1"/>
    <row r="45301" hidden="1"/>
    <row r="45302" hidden="1"/>
    <row r="45303" hidden="1"/>
    <row r="45304" hidden="1"/>
    <row r="45305" hidden="1"/>
    <row r="45306" hidden="1"/>
    <row r="45307" hidden="1"/>
    <row r="45308" hidden="1"/>
    <row r="45309" hidden="1"/>
    <row r="45310" hidden="1"/>
    <row r="45311" hidden="1"/>
    <row r="45312" hidden="1"/>
    <row r="45313" hidden="1"/>
    <row r="45314" hidden="1"/>
    <row r="45315" hidden="1"/>
    <row r="45316" hidden="1"/>
    <row r="45317" hidden="1"/>
    <row r="45318" hidden="1"/>
    <row r="45319" hidden="1"/>
    <row r="45320" hidden="1"/>
    <row r="45321" hidden="1"/>
    <row r="45322" hidden="1"/>
    <row r="45323" hidden="1"/>
    <row r="45324" hidden="1"/>
    <row r="45325" hidden="1"/>
    <row r="45326" hidden="1"/>
    <row r="45327" hidden="1"/>
    <row r="45328" hidden="1"/>
    <row r="45329" hidden="1"/>
    <row r="45330" hidden="1"/>
    <row r="45331" hidden="1"/>
    <row r="45332" hidden="1"/>
    <row r="45333" hidden="1"/>
    <row r="45334" hidden="1"/>
    <row r="45335" hidden="1"/>
    <row r="45336" hidden="1"/>
    <row r="45337" hidden="1"/>
    <row r="45338" hidden="1"/>
    <row r="45339" hidden="1"/>
    <row r="45340" hidden="1"/>
    <row r="45341" hidden="1"/>
    <row r="45342" hidden="1"/>
    <row r="45343" hidden="1"/>
    <row r="45344" hidden="1"/>
    <row r="45345" hidden="1"/>
    <row r="45346" hidden="1"/>
    <row r="45347" hidden="1"/>
    <row r="45348" hidden="1"/>
    <row r="45349" hidden="1"/>
    <row r="45350" hidden="1"/>
    <row r="45351" hidden="1"/>
    <row r="45352" hidden="1"/>
    <row r="45353" hidden="1"/>
    <row r="45354" hidden="1"/>
    <row r="45355" hidden="1"/>
    <row r="45356" hidden="1"/>
    <row r="45357" hidden="1"/>
    <row r="45358" hidden="1"/>
    <row r="45359" hidden="1"/>
    <row r="45360" hidden="1"/>
    <row r="45361" hidden="1"/>
    <row r="45362" hidden="1"/>
    <row r="45363" hidden="1"/>
    <row r="45364" hidden="1"/>
    <row r="45365" hidden="1"/>
    <row r="45366" hidden="1"/>
    <row r="45367" hidden="1"/>
    <row r="45368" hidden="1"/>
    <row r="45369" hidden="1"/>
    <row r="45370" hidden="1"/>
    <row r="45371" hidden="1"/>
    <row r="45372" hidden="1"/>
    <row r="45373" hidden="1"/>
    <row r="45374" hidden="1"/>
    <row r="45375" hidden="1"/>
    <row r="45376" hidden="1"/>
    <row r="45377" hidden="1"/>
    <row r="45378" hidden="1"/>
    <row r="45379" hidden="1"/>
    <row r="45380" hidden="1"/>
    <row r="45381" hidden="1"/>
    <row r="45382" hidden="1"/>
    <row r="45383" hidden="1"/>
    <row r="45384" hidden="1"/>
    <row r="45385" hidden="1"/>
    <row r="45386" hidden="1"/>
    <row r="45387" hidden="1"/>
    <row r="45388" hidden="1"/>
    <row r="45389" hidden="1"/>
    <row r="45390" hidden="1"/>
    <row r="45391" hidden="1"/>
    <row r="45392" hidden="1"/>
    <row r="45393" hidden="1"/>
    <row r="45394" hidden="1"/>
    <row r="45395" hidden="1"/>
    <row r="45396" hidden="1"/>
    <row r="45397" hidden="1"/>
    <row r="45398" hidden="1"/>
    <row r="45399" hidden="1"/>
    <row r="45400" hidden="1"/>
    <row r="45401" hidden="1"/>
    <row r="45402" hidden="1"/>
    <row r="45403" hidden="1"/>
    <row r="45404" hidden="1"/>
    <row r="45405" hidden="1"/>
    <row r="45406" hidden="1"/>
    <row r="45407" hidden="1"/>
    <row r="45408" hidden="1"/>
    <row r="45409" hidden="1"/>
    <row r="45410" hidden="1"/>
    <row r="45411" hidden="1"/>
    <row r="45412" hidden="1"/>
    <row r="45413" hidden="1"/>
    <row r="45414" hidden="1"/>
    <row r="45415" hidden="1"/>
    <row r="45416" hidden="1"/>
    <row r="45417" hidden="1"/>
    <row r="45418" hidden="1"/>
    <row r="45419" hidden="1"/>
    <row r="45420" hidden="1"/>
    <row r="45421" hidden="1"/>
    <row r="45422" hidden="1"/>
    <row r="45423" hidden="1"/>
    <row r="45424" hidden="1"/>
    <row r="45425" hidden="1"/>
    <row r="45426" hidden="1"/>
    <row r="45427" hidden="1"/>
    <row r="45428" hidden="1"/>
    <row r="45429" hidden="1"/>
    <row r="45430" hidden="1"/>
    <row r="45431" hidden="1"/>
    <row r="45432" hidden="1"/>
    <row r="45433" hidden="1"/>
    <row r="45434" hidden="1"/>
    <row r="45435" hidden="1"/>
    <row r="45436" hidden="1"/>
    <row r="45437" hidden="1"/>
    <row r="45438" hidden="1"/>
    <row r="45439" hidden="1"/>
    <row r="45440" hidden="1"/>
    <row r="45441" hidden="1"/>
    <row r="45442" hidden="1"/>
    <row r="45443" hidden="1"/>
    <row r="45444" hidden="1"/>
    <row r="45445" hidden="1"/>
    <row r="45446" hidden="1"/>
    <row r="45447" hidden="1"/>
    <row r="45448" hidden="1"/>
    <row r="45449" hidden="1"/>
    <row r="45450" hidden="1"/>
    <row r="45451" hidden="1"/>
    <row r="45452" hidden="1"/>
    <row r="45453" hidden="1"/>
    <row r="45454" hidden="1"/>
    <row r="45455" hidden="1"/>
    <row r="45456" hidden="1"/>
    <row r="45457" hidden="1"/>
    <row r="45458" hidden="1"/>
    <row r="45459" hidden="1"/>
    <row r="45460" hidden="1"/>
    <row r="45461" hidden="1"/>
    <row r="45462" hidden="1"/>
    <row r="45463" hidden="1"/>
    <row r="45464" hidden="1"/>
    <row r="45465" hidden="1"/>
    <row r="45466" hidden="1"/>
    <row r="45467" hidden="1"/>
    <row r="45468" hidden="1"/>
    <row r="45469" hidden="1"/>
    <row r="45470" hidden="1"/>
    <row r="45471" hidden="1"/>
    <row r="45472" hidden="1"/>
    <row r="45473" hidden="1"/>
    <row r="45474" hidden="1"/>
    <row r="45475" hidden="1"/>
    <row r="45476" hidden="1"/>
    <row r="45477" hidden="1"/>
    <row r="45478" hidden="1"/>
    <row r="45479" hidden="1"/>
    <row r="45480" hidden="1"/>
    <row r="45481" hidden="1"/>
    <row r="45482" hidden="1"/>
    <row r="45483" hidden="1"/>
    <row r="45484" hidden="1"/>
    <row r="45485" hidden="1"/>
    <row r="45486" hidden="1"/>
    <row r="45487" hidden="1"/>
    <row r="45488" hidden="1"/>
    <row r="45489" hidden="1"/>
    <row r="45490" hidden="1"/>
    <row r="45491" hidden="1"/>
    <row r="45492" hidden="1"/>
    <row r="45493" hidden="1"/>
    <row r="45494" hidden="1"/>
    <row r="45495" hidden="1"/>
    <row r="45496" hidden="1"/>
    <row r="45497" hidden="1"/>
    <row r="45498" hidden="1"/>
    <row r="45499" hidden="1"/>
    <row r="45500" hidden="1"/>
    <row r="45501" hidden="1"/>
    <row r="45502" hidden="1"/>
    <row r="45503" hidden="1"/>
    <row r="45504" hidden="1"/>
    <row r="45505" hidden="1"/>
    <row r="45506" hidden="1"/>
    <row r="45507" hidden="1"/>
    <row r="45508" hidden="1"/>
    <row r="45509" hidden="1"/>
    <row r="45510" hidden="1"/>
    <row r="45511" hidden="1"/>
    <row r="45512" hidden="1"/>
    <row r="45513" hidden="1"/>
    <row r="45514" hidden="1"/>
    <row r="45515" hidden="1"/>
    <row r="45516" hidden="1"/>
    <row r="45517" hidden="1"/>
    <row r="45518" hidden="1"/>
    <row r="45519" hidden="1"/>
    <row r="45520" hidden="1"/>
    <row r="45521" hidden="1"/>
    <row r="45522" hidden="1"/>
    <row r="45523" hidden="1"/>
    <row r="45524" hidden="1"/>
    <row r="45525" hidden="1"/>
    <row r="45526" hidden="1"/>
    <row r="45527" hidden="1"/>
    <row r="45528" hidden="1"/>
    <row r="45529" hidden="1"/>
    <row r="45530" hidden="1"/>
    <row r="45531" hidden="1"/>
    <row r="45532" hidden="1"/>
    <row r="45533" hidden="1"/>
    <row r="45534" hidden="1"/>
    <row r="45535" hidden="1"/>
    <row r="45536" hidden="1"/>
    <row r="45537" hidden="1"/>
    <row r="45538" hidden="1"/>
    <row r="45539" hidden="1"/>
    <row r="45540" hidden="1"/>
    <row r="45541" hidden="1"/>
    <row r="45542" hidden="1"/>
    <row r="45543" hidden="1"/>
    <row r="45544" hidden="1"/>
    <row r="45545" hidden="1"/>
    <row r="45546" hidden="1"/>
    <row r="45547" hidden="1"/>
    <row r="45548" hidden="1"/>
    <row r="45549" hidden="1"/>
    <row r="45550" hidden="1"/>
    <row r="45551" hidden="1"/>
    <row r="45552" hidden="1"/>
    <row r="45553" hidden="1"/>
    <row r="45554" hidden="1"/>
    <row r="45555" hidden="1"/>
    <row r="45556" hidden="1"/>
    <row r="45557" hidden="1"/>
    <row r="45558" hidden="1"/>
    <row r="45559" hidden="1"/>
    <row r="45560" hidden="1"/>
    <row r="45561" hidden="1"/>
    <row r="45562" hidden="1"/>
    <row r="45563" hidden="1"/>
    <row r="45564" hidden="1"/>
    <row r="45565" hidden="1"/>
    <row r="45566" hidden="1"/>
    <row r="45567" hidden="1"/>
    <row r="45568" hidden="1"/>
    <row r="45569" hidden="1"/>
    <row r="45570" hidden="1"/>
    <row r="45571" hidden="1"/>
    <row r="45572" hidden="1"/>
    <row r="45573" hidden="1"/>
    <row r="45574" hidden="1"/>
    <row r="45575" hidden="1"/>
    <row r="45576" hidden="1"/>
    <row r="45577" hidden="1"/>
    <row r="45578" hidden="1"/>
    <row r="45579" hidden="1"/>
    <row r="45580" hidden="1"/>
    <row r="45581" hidden="1"/>
    <row r="45582" hidden="1"/>
    <row r="45583" hidden="1"/>
    <row r="45584" hidden="1"/>
    <row r="45585" hidden="1"/>
    <row r="45586" hidden="1"/>
    <row r="45587" hidden="1"/>
    <row r="45588" hidden="1"/>
    <row r="45589" hidden="1"/>
    <row r="45590" hidden="1"/>
    <row r="45591" hidden="1"/>
    <row r="45592" hidden="1"/>
    <row r="45593" hidden="1"/>
    <row r="45594" hidden="1"/>
    <row r="45595" hidden="1"/>
    <row r="45596" hidden="1"/>
    <row r="45597" hidden="1"/>
    <row r="45598" hidden="1"/>
    <row r="45599" hidden="1"/>
    <row r="45600" hidden="1"/>
    <row r="45601" hidden="1"/>
    <row r="45602" hidden="1"/>
    <row r="45603" hidden="1"/>
    <row r="45604" hidden="1"/>
    <row r="45605" hidden="1"/>
    <row r="45606" hidden="1"/>
    <row r="45607" hidden="1"/>
    <row r="45608" hidden="1"/>
    <row r="45609" hidden="1"/>
    <row r="45610" hidden="1"/>
    <row r="45611" hidden="1"/>
    <row r="45612" hidden="1"/>
    <row r="45613" hidden="1"/>
    <row r="45614" hidden="1"/>
    <row r="45615" hidden="1"/>
    <row r="45616" hidden="1"/>
    <row r="45617" hidden="1"/>
    <row r="45618" hidden="1"/>
    <row r="45619" hidden="1"/>
    <row r="45620" hidden="1"/>
    <row r="45621" hidden="1"/>
    <row r="45622" hidden="1"/>
    <row r="45623" hidden="1"/>
    <row r="45624" hidden="1"/>
    <row r="45625" hidden="1"/>
    <row r="45626" hidden="1"/>
    <row r="45627" hidden="1"/>
    <row r="45628" hidden="1"/>
    <row r="45629" hidden="1"/>
    <row r="45630" hidden="1"/>
    <row r="45631" hidden="1"/>
    <row r="45632" hidden="1"/>
    <row r="45633" hidden="1"/>
    <row r="45634" hidden="1"/>
    <row r="45635" hidden="1"/>
    <row r="45636" hidden="1"/>
    <row r="45637" hidden="1"/>
    <row r="45638" hidden="1"/>
    <row r="45639" hidden="1"/>
    <row r="45640" hidden="1"/>
    <row r="45641" hidden="1"/>
    <row r="45642" hidden="1"/>
    <row r="45643" hidden="1"/>
    <row r="45644" hidden="1"/>
    <row r="45645" hidden="1"/>
    <row r="45646" hidden="1"/>
    <row r="45647" hidden="1"/>
    <row r="45648" hidden="1"/>
    <row r="45649" hidden="1"/>
    <row r="45650" hidden="1"/>
    <row r="45651" hidden="1"/>
    <row r="45652" hidden="1"/>
    <row r="45653" hidden="1"/>
    <row r="45654" hidden="1"/>
    <row r="45655" hidden="1"/>
    <row r="45656" hidden="1"/>
    <row r="45657" hidden="1"/>
    <row r="45658" hidden="1"/>
    <row r="45659" hidden="1"/>
    <row r="45660" hidden="1"/>
    <row r="45661" hidden="1"/>
    <row r="45662" hidden="1"/>
    <row r="45663" hidden="1"/>
    <row r="45664" hidden="1"/>
    <row r="45665" hidden="1"/>
    <row r="45666" hidden="1"/>
    <row r="45667" hidden="1"/>
    <row r="45668" hidden="1"/>
    <row r="45669" hidden="1"/>
    <row r="45670" hidden="1"/>
    <row r="45671" hidden="1"/>
    <row r="45672" hidden="1"/>
    <row r="45673" hidden="1"/>
    <row r="45674" hidden="1"/>
    <row r="45675" hidden="1"/>
    <row r="45676" hidden="1"/>
    <row r="45677" hidden="1"/>
    <row r="45678" hidden="1"/>
    <row r="45679" hidden="1"/>
    <row r="45680" hidden="1"/>
    <row r="45681" hidden="1"/>
    <row r="45682" hidden="1"/>
    <row r="45683" hidden="1"/>
    <row r="45684" hidden="1"/>
    <row r="45685" hidden="1"/>
    <row r="45686" hidden="1"/>
    <row r="45687" hidden="1"/>
    <row r="45688" hidden="1"/>
    <row r="45689" hidden="1"/>
    <row r="45690" hidden="1"/>
    <row r="45691" hidden="1"/>
    <row r="45692" hidden="1"/>
    <row r="45693" hidden="1"/>
    <row r="45694" hidden="1"/>
    <row r="45695" hidden="1"/>
    <row r="45696" hidden="1"/>
    <row r="45697" hidden="1"/>
    <row r="45698" hidden="1"/>
    <row r="45699" hidden="1"/>
    <row r="45700" hidden="1"/>
    <row r="45701" hidden="1"/>
    <row r="45702" hidden="1"/>
    <row r="45703" hidden="1"/>
    <row r="45704" hidden="1"/>
    <row r="45705" hidden="1"/>
    <row r="45706" hidden="1"/>
    <row r="45707" hidden="1"/>
    <row r="45708" hidden="1"/>
    <row r="45709" hidden="1"/>
    <row r="45710" hidden="1"/>
    <row r="45711" hidden="1"/>
    <row r="45712" hidden="1"/>
    <row r="45713" hidden="1"/>
    <row r="45714" hidden="1"/>
    <row r="45715" hidden="1"/>
    <row r="45716" hidden="1"/>
    <row r="45717" hidden="1"/>
    <row r="45718" hidden="1"/>
    <row r="45719" hidden="1"/>
    <row r="45720" hidden="1"/>
    <row r="45721" hidden="1"/>
    <row r="45722" hidden="1"/>
    <row r="45723" hidden="1"/>
    <row r="45724" hidden="1"/>
    <row r="45725" hidden="1"/>
    <row r="45726" hidden="1"/>
    <row r="45727" hidden="1"/>
    <row r="45728" hidden="1"/>
    <row r="45729" hidden="1"/>
    <row r="45730" hidden="1"/>
    <row r="45731" hidden="1"/>
    <row r="45732" hidden="1"/>
    <row r="45733" hidden="1"/>
    <row r="45734" hidden="1"/>
    <row r="45735" hidden="1"/>
    <row r="45736" hidden="1"/>
    <row r="45737" hidden="1"/>
    <row r="45738" hidden="1"/>
    <row r="45739" hidden="1"/>
    <row r="45740" hidden="1"/>
    <row r="45741" hidden="1"/>
    <row r="45742" hidden="1"/>
    <row r="45743" hidden="1"/>
    <row r="45744" hidden="1"/>
    <row r="45745" hidden="1"/>
    <row r="45746" hidden="1"/>
    <row r="45747" hidden="1"/>
    <row r="45748" hidden="1"/>
    <row r="45749" hidden="1"/>
    <row r="45750" hidden="1"/>
    <row r="45751" hidden="1"/>
    <row r="45752" hidden="1"/>
    <row r="45753" hidden="1"/>
    <row r="45754" hidden="1"/>
    <row r="45755" hidden="1"/>
    <row r="45756" hidden="1"/>
    <row r="45757" hidden="1"/>
    <row r="45758" hidden="1"/>
    <row r="45759" hidden="1"/>
    <row r="45760" hidden="1"/>
    <row r="45761" hidden="1"/>
    <row r="45762" hidden="1"/>
    <row r="45763" hidden="1"/>
    <row r="45764" hidden="1"/>
    <row r="45765" hidden="1"/>
    <row r="45766" hidden="1"/>
    <row r="45767" hidden="1"/>
    <row r="45768" hidden="1"/>
    <row r="45769" hidden="1"/>
    <row r="45770" hidden="1"/>
    <row r="45771" hidden="1"/>
    <row r="45772" hidden="1"/>
    <row r="45773" hidden="1"/>
    <row r="45774" hidden="1"/>
    <row r="45775" hidden="1"/>
    <row r="45776" hidden="1"/>
    <row r="45777" hidden="1"/>
    <row r="45778" hidden="1"/>
    <row r="45779" hidden="1"/>
    <row r="45780" hidden="1"/>
    <row r="45781" hidden="1"/>
    <row r="45782" hidden="1"/>
    <row r="45783" hidden="1"/>
    <row r="45784" hidden="1"/>
    <row r="45785" hidden="1"/>
    <row r="45786" hidden="1"/>
    <row r="45787" hidden="1"/>
    <row r="45788" hidden="1"/>
    <row r="45789" hidden="1"/>
    <row r="45790" hidden="1"/>
    <row r="45791" hidden="1"/>
    <row r="45792" hidden="1"/>
    <row r="45793" hidden="1"/>
    <row r="45794" hidden="1"/>
    <row r="45795" hidden="1"/>
    <row r="45796" hidden="1"/>
    <row r="45797" hidden="1"/>
    <row r="45798" hidden="1"/>
    <row r="45799" hidden="1"/>
    <row r="45800" hidden="1"/>
    <row r="45801" hidden="1"/>
    <row r="45802" hidden="1"/>
    <row r="45803" hidden="1"/>
    <row r="45804" hidden="1"/>
    <row r="45805" hidden="1"/>
    <row r="45806" hidden="1"/>
    <row r="45807" hidden="1"/>
    <row r="45808" hidden="1"/>
    <row r="45809" hidden="1"/>
    <row r="45810" hidden="1"/>
    <row r="45811" hidden="1"/>
    <row r="45812" hidden="1"/>
    <row r="45813" hidden="1"/>
    <row r="45814" hidden="1"/>
    <row r="45815" hidden="1"/>
    <row r="45816" hidden="1"/>
    <row r="45817" hidden="1"/>
    <row r="45818" hidden="1"/>
    <row r="45819" hidden="1"/>
    <row r="45820" hidden="1"/>
    <row r="45821" hidden="1"/>
    <row r="45822" hidden="1"/>
    <row r="45823" hidden="1"/>
    <row r="45824" hidden="1"/>
    <row r="45825" hidden="1"/>
    <row r="45826" hidden="1"/>
    <row r="45827" hidden="1"/>
    <row r="45828" hidden="1"/>
    <row r="45829" hidden="1"/>
    <row r="45830" hidden="1"/>
    <row r="45831" hidden="1"/>
    <row r="45832" hidden="1"/>
    <row r="45833" hidden="1"/>
    <row r="45834" hidden="1"/>
    <row r="45835" hidden="1"/>
    <row r="45836" hidden="1"/>
    <row r="45837" hidden="1"/>
    <row r="45838" hidden="1"/>
    <row r="45839" hidden="1"/>
    <row r="45840" hidden="1"/>
    <row r="45841" hidden="1"/>
    <row r="45842" hidden="1"/>
    <row r="45843" hidden="1"/>
    <row r="45844" hidden="1"/>
    <row r="45845" hidden="1"/>
    <row r="45846" hidden="1"/>
    <row r="45847" hidden="1"/>
    <row r="45848" hidden="1"/>
    <row r="45849" hidden="1"/>
    <row r="45850" hidden="1"/>
    <row r="45851" hidden="1"/>
    <row r="45852" hidden="1"/>
    <row r="45853" hidden="1"/>
    <row r="45854" hidden="1"/>
    <row r="45855" hidden="1"/>
    <row r="45856" hidden="1"/>
    <row r="45857" hidden="1"/>
    <row r="45858" hidden="1"/>
    <row r="45859" hidden="1"/>
    <row r="45860" hidden="1"/>
    <row r="45861" hidden="1"/>
    <row r="45862" hidden="1"/>
    <row r="45863" hidden="1"/>
    <row r="45864" hidden="1"/>
    <row r="45865" hidden="1"/>
    <row r="45866" hidden="1"/>
    <row r="45867" hidden="1"/>
    <row r="45868" hidden="1"/>
    <row r="45869" hidden="1"/>
    <row r="45870" hidden="1"/>
    <row r="45871" hidden="1"/>
    <row r="45872" hidden="1"/>
    <row r="45873" hidden="1"/>
    <row r="45874" hidden="1"/>
    <row r="45875" hidden="1"/>
    <row r="45876" hidden="1"/>
    <row r="45877" hidden="1"/>
    <row r="45878" hidden="1"/>
    <row r="45879" hidden="1"/>
    <row r="45880" hidden="1"/>
    <row r="45881" hidden="1"/>
    <row r="45882" hidden="1"/>
    <row r="45883" hidden="1"/>
    <row r="45884" hidden="1"/>
    <row r="45885" hidden="1"/>
    <row r="45886" hidden="1"/>
    <row r="45887" hidden="1"/>
    <row r="45888" hidden="1"/>
    <row r="45889" hidden="1"/>
    <row r="45890" hidden="1"/>
    <row r="45891" hidden="1"/>
    <row r="45892" hidden="1"/>
    <row r="45893" hidden="1"/>
    <row r="45894" hidden="1"/>
    <row r="45895" hidden="1"/>
    <row r="45896" hidden="1"/>
    <row r="45897" hidden="1"/>
    <row r="45898" hidden="1"/>
    <row r="45899" hidden="1"/>
    <row r="45900" hidden="1"/>
    <row r="45901" hidden="1"/>
    <row r="45902" hidden="1"/>
    <row r="45903" hidden="1"/>
    <row r="45904" hidden="1"/>
    <row r="45905" hidden="1"/>
    <row r="45906" hidden="1"/>
    <row r="45907" hidden="1"/>
    <row r="45908" hidden="1"/>
    <row r="45909" hidden="1"/>
    <row r="45910" hidden="1"/>
    <row r="45911" hidden="1"/>
    <row r="45912" hidden="1"/>
    <row r="45913" hidden="1"/>
    <row r="45914" hidden="1"/>
    <row r="45915" hidden="1"/>
    <row r="45916" hidden="1"/>
    <row r="45917" hidden="1"/>
    <row r="45918" hidden="1"/>
    <row r="45919" hidden="1"/>
    <row r="45920" hidden="1"/>
    <row r="45921" hidden="1"/>
    <row r="45922" hidden="1"/>
    <row r="45923" hidden="1"/>
    <row r="45924" hidden="1"/>
    <row r="45925" hidden="1"/>
    <row r="45926" hidden="1"/>
    <row r="45927" hidden="1"/>
    <row r="45928" hidden="1"/>
    <row r="45929" hidden="1"/>
    <row r="45930" hidden="1"/>
    <row r="45931" hidden="1"/>
    <row r="45932" hidden="1"/>
    <row r="45933" hidden="1"/>
    <row r="45934" hidden="1"/>
    <row r="45935" hidden="1"/>
    <row r="45936" hidden="1"/>
    <row r="45937" hidden="1"/>
    <row r="45938" hidden="1"/>
    <row r="45939" hidden="1"/>
    <row r="45940" hidden="1"/>
    <row r="45941" hidden="1"/>
    <row r="45942" hidden="1"/>
    <row r="45943" hidden="1"/>
    <row r="45944" hidden="1"/>
    <row r="45945" hidden="1"/>
    <row r="45946" hidden="1"/>
    <row r="45947" hidden="1"/>
    <row r="45948" hidden="1"/>
    <row r="45949" hidden="1"/>
    <row r="45950" hidden="1"/>
    <row r="45951" hidden="1"/>
    <row r="45952" hidden="1"/>
    <row r="45953" hidden="1"/>
    <row r="45954" hidden="1"/>
    <row r="45955" hidden="1"/>
    <row r="45956" hidden="1"/>
    <row r="45957" hidden="1"/>
    <row r="45958" hidden="1"/>
    <row r="45959" hidden="1"/>
    <row r="45960" hidden="1"/>
    <row r="45961" hidden="1"/>
    <row r="45962" hidden="1"/>
    <row r="45963" hidden="1"/>
    <row r="45964" hidden="1"/>
    <row r="45965" hidden="1"/>
    <row r="45966" hidden="1"/>
    <row r="45967" hidden="1"/>
    <row r="45968" hidden="1"/>
    <row r="45969" hidden="1"/>
    <row r="45970" hidden="1"/>
    <row r="45971" hidden="1"/>
    <row r="45972" hidden="1"/>
    <row r="45973" hidden="1"/>
    <row r="45974" hidden="1"/>
    <row r="45975" hidden="1"/>
    <row r="45976" hidden="1"/>
    <row r="45977" hidden="1"/>
    <row r="45978" hidden="1"/>
    <row r="45979" hidden="1"/>
    <row r="45980" hidden="1"/>
    <row r="45981" hidden="1"/>
    <row r="45982" hidden="1"/>
    <row r="45983" hidden="1"/>
    <row r="45984" hidden="1"/>
    <row r="45985" hidden="1"/>
    <row r="45986" hidden="1"/>
    <row r="45987" hidden="1"/>
    <row r="45988" hidden="1"/>
    <row r="45989" hidden="1"/>
    <row r="45990" hidden="1"/>
    <row r="45991" hidden="1"/>
    <row r="45992" hidden="1"/>
    <row r="45993" hidden="1"/>
    <row r="45994" hidden="1"/>
    <row r="45995" hidden="1"/>
    <row r="45996" hidden="1"/>
    <row r="45997" hidden="1"/>
    <row r="45998" hidden="1"/>
    <row r="45999" hidden="1"/>
    <row r="46000" hidden="1"/>
    <row r="46001" hidden="1"/>
    <row r="46002" hidden="1"/>
    <row r="46003" hidden="1"/>
    <row r="46004" hidden="1"/>
    <row r="46005" hidden="1"/>
    <row r="46006" hidden="1"/>
    <row r="46007" hidden="1"/>
    <row r="46008" hidden="1"/>
    <row r="46009" hidden="1"/>
    <row r="46010" hidden="1"/>
    <row r="46011" hidden="1"/>
    <row r="46012" hidden="1"/>
    <row r="46013" hidden="1"/>
    <row r="46014" hidden="1"/>
    <row r="46015" hidden="1"/>
    <row r="46016" hidden="1"/>
    <row r="46017" hidden="1"/>
    <row r="46018" hidden="1"/>
    <row r="46019" hidden="1"/>
    <row r="46020" hidden="1"/>
    <row r="46021" hidden="1"/>
    <row r="46022" hidden="1"/>
    <row r="46023" hidden="1"/>
    <row r="46024" hidden="1"/>
    <row r="46025" hidden="1"/>
    <row r="46026" hidden="1"/>
    <row r="46027" hidden="1"/>
    <row r="46028" hidden="1"/>
    <row r="46029" hidden="1"/>
    <row r="46030" hidden="1"/>
    <row r="46031" hidden="1"/>
    <row r="46032" hidden="1"/>
    <row r="46033" hidden="1"/>
    <row r="46034" hidden="1"/>
    <row r="46035" hidden="1"/>
    <row r="46036" hidden="1"/>
    <row r="46037" hidden="1"/>
    <row r="46038" hidden="1"/>
    <row r="46039" hidden="1"/>
    <row r="46040" hidden="1"/>
    <row r="46041" hidden="1"/>
    <row r="46042" hidden="1"/>
    <row r="46043" hidden="1"/>
    <row r="46044" hidden="1"/>
    <row r="46045" hidden="1"/>
    <row r="46046" hidden="1"/>
    <row r="46047" hidden="1"/>
    <row r="46048" hidden="1"/>
    <row r="46049" hidden="1"/>
    <row r="46050" hidden="1"/>
    <row r="46051" hidden="1"/>
    <row r="46052" hidden="1"/>
    <row r="46053" hidden="1"/>
    <row r="46054" hidden="1"/>
    <row r="46055" hidden="1"/>
    <row r="46056" hidden="1"/>
    <row r="46057" hidden="1"/>
    <row r="46058" hidden="1"/>
    <row r="46059" hidden="1"/>
    <row r="46060" hidden="1"/>
    <row r="46061" hidden="1"/>
    <row r="46062" hidden="1"/>
    <row r="46063" hidden="1"/>
    <row r="46064" hidden="1"/>
    <row r="46065" hidden="1"/>
    <row r="46066" hidden="1"/>
    <row r="46067" hidden="1"/>
    <row r="46068" hidden="1"/>
    <row r="46069" hidden="1"/>
    <row r="46070" hidden="1"/>
    <row r="46071" hidden="1"/>
    <row r="46072" hidden="1"/>
    <row r="46073" hidden="1"/>
    <row r="46074" hidden="1"/>
    <row r="46075" hidden="1"/>
    <row r="46076" hidden="1"/>
    <row r="46077" hidden="1"/>
    <row r="46078" hidden="1"/>
    <row r="46079" hidden="1"/>
    <row r="46080" hidden="1"/>
    <row r="46081" hidden="1"/>
    <row r="46082" hidden="1"/>
    <row r="46083" hidden="1"/>
    <row r="46084" hidden="1"/>
    <row r="46085" hidden="1"/>
    <row r="46086" hidden="1"/>
    <row r="46087" hidden="1"/>
    <row r="46088" hidden="1"/>
    <row r="46089" hidden="1"/>
    <row r="46090" hidden="1"/>
    <row r="46091" hidden="1"/>
    <row r="46092" hidden="1"/>
    <row r="46093" hidden="1"/>
    <row r="46094" hidden="1"/>
    <row r="46095" hidden="1"/>
    <row r="46096" hidden="1"/>
    <row r="46097" hidden="1"/>
    <row r="46098" hidden="1"/>
    <row r="46099" hidden="1"/>
    <row r="46100" hidden="1"/>
    <row r="46101" hidden="1"/>
    <row r="46102" hidden="1"/>
    <row r="46103" hidden="1"/>
    <row r="46104" hidden="1"/>
    <row r="46105" hidden="1"/>
    <row r="46106" hidden="1"/>
    <row r="46107" hidden="1"/>
    <row r="46108" hidden="1"/>
    <row r="46109" hidden="1"/>
    <row r="46110" hidden="1"/>
    <row r="46111" hidden="1"/>
    <row r="46112" hidden="1"/>
    <row r="46113" hidden="1"/>
    <row r="46114" hidden="1"/>
    <row r="46115" hidden="1"/>
    <row r="46116" hidden="1"/>
    <row r="46117" hidden="1"/>
    <row r="46118" hidden="1"/>
    <row r="46119" hidden="1"/>
    <row r="46120" hidden="1"/>
    <row r="46121" hidden="1"/>
    <row r="46122" hidden="1"/>
    <row r="46123" hidden="1"/>
    <row r="46124" hidden="1"/>
    <row r="46125" hidden="1"/>
    <row r="46126" hidden="1"/>
    <row r="46127" hidden="1"/>
    <row r="46128" hidden="1"/>
    <row r="46129" hidden="1"/>
    <row r="46130" hidden="1"/>
    <row r="46131" hidden="1"/>
    <row r="46132" hidden="1"/>
    <row r="46133" hidden="1"/>
    <row r="46134" hidden="1"/>
    <row r="46135" hidden="1"/>
    <row r="46136" hidden="1"/>
    <row r="46137" hidden="1"/>
    <row r="46138" hidden="1"/>
    <row r="46139" hidden="1"/>
    <row r="46140" hidden="1"/>
    <row r="46141" hidden="1"/>
    <row r="46142" hidden="1"/>
    <row r="46143" hidden="1"/>
    <row r="46144" hidden="1"/>
    <row r="46145" hidden="1"/>
    <row r="46146" hidden="1"/>
    <row r="46147" hidden="1"/>
    <row r="46148" hidden="1"/>
    <row r="46149" hidden="1"/>
    <row r="46150" hidden="1"/>
    <row r="46151" hidden="1"/>
    <row r="46152" hidden="1"/>
    <row r="46153" hidden="1"/>
    <row r="46154" hidden="1"/>
    <row r="46155" hidden="1"/>
    <row r="46156" hidden="1"/>
    <row r="46157" hidden="1"/>
    <row r="46158" hidden="1"/>
    <row r="46159" hidden="1"/>
    <row r="46160" hidden="1"/>
    <row r="46161" hidden="1"/>
    <row r="46162" hidden="1"/>
    <row r="46163" hidden="1"/>
    <row r="46164" hidden="1"/>
    <row r="46165" hidden="1"/>
    <row r="46166" hidden="1"/>
    <row r="46167" hidden="1"/>
    <row r="46168" hidden="1"/>
    <row r="46169" hidden="1"/>
    <row r="46170" hidden="1"/>
    <row r="46171" hidden="1"/>
    <row r="46172" hidden="1"/>
    <row r="46173" hidden="1"/>
    <row r="46174" hidden="1"/>
    <row r="46175" hidden="1"/>
    <row r="46176" hidden="1"/>
    <row r="46177" hidden="1"/>
    <row r="46178" hidden="1"/>
    <row r="46179" hidden="1"/>
    <row r="46180" hidden="1"/>
    <row r="46181" hidden="1"/>
    <row r="46182" hidden="1"/>
    <row r="46183" hidden="1"/>
    <row r="46184" hidden="1"/>
    <row r="46185" hidden="1"/>
    <row r="46186" hidden="1"/>
    <row r="46187" hidden="1"/>
    <row r="46188" hidden="1"/>
    <row r="46189" hidden="1"/>
    <row r="46190" hidden="1"/>
    <row r="46191" hidden="1"/>
    <row r="46192" hidden="1"/>
    <row r="46193" hidden="1"/>
    <row r="46194" hidden="1"/>
    <row r="46195" hidden="1"/>
    <row r="46196" hidden="1"/>
    <row r="46197" hidden="1"/>
    <row r="46198" hidden="1"/>
    <row r="46199" hidden="1"/>
    <row r="46200" hidden="1"/>
    <row r="46201" hidden="1"/>
    <row r="46202" hidden="1"/>
    <row r="46203" hidden="1"/>
    <row r="46204" hidden="1"/>
    <row r="46205" hidden="1"/>
    <row r="46206" hidden="1"/>
    <row r="46207" hidden="1"/>
    <row r="46208" hidden="1"/>
    <row r="46209" hidden="1"/>
    <row r="46210" hidden="1"/>
    <row r="46211" hidden="1"/>
    <row r="46212" hidden="1"/>
    <row r="46213" hidden="1"/>
    <row r="46214" hidden="1"/>
    <row r="46215" hidden="1"/>
    <row r="46216" hidden="1"/>
    <row r="46217" hidden="1"/>
    <row r="46218" hidden="1"/>
    <row r="46219" hidden="1"/>
    <row r="46220" hidden="1"/>
    <row r="46221" hidden="1"/>
    <row r="46222" hidden="1"/>
    <row r="46223" hidden="1"/>
    <row r="46224" hidden="1"/>
    <row r="46225" hidden="1"/>
    <row r="46226" hidden="1"/>
    <row r="46227" hidden="1"/>
    <row r="46228" hidden="1"/>
    <row r="46229" hidden="1"/>
    <row r="46230" hidden="1"/>
    <row r="46231" hidden="1"/>
    <row r="46232" hidden="1"/>
    <row r="46233" hidden="1"/>
    <row r="46234" hidden="1"/>
    <row r="46235" hidden="1"/>
    <row r="46236" hidden="1"/>
    <row r="46237" hidden="1"/>
    <row r="46238" hidden="1"/>
    <row r="46239" hidden="1"/>
    <row r="46240" hidden="1"/>
    <row r="46241" hidden="1"/>
    <row r="46242" hidden="1"/>
    <row r="46243" hidden="1"/>
    <row r="46244" hidden="1"/>
    <row r="46245" hidden="1"/>
    <row r="46246" hidden="1"/>
    <row r="46247" hidden="1"/>
    <row r="46248" hidden="1"/>
    <row r="46249" hidden="1"/>
    <row r="46250" hidden="1"/>
    <row r="46251" hidden="1"/>
    <row r="46252" hidden="1"/>
    <row r="46253" hidden="1"/>
    <row r="46254" hidden="1"/>
    <row r="46255" hidden="1"/>
    <row r="46256" hidden="1"/>
    <row r="46257" hidden="1"/>
    <row r="46258" hidden="1"/>
    <row r="46259" hidden="1"/>
    <row r="46260" hidden="1"/>
    <row r="46261" hidden="1"/>
    <row r="46262" hidden="1"/>
    <row r="46263" hidden="1"/>
    <row r="46264" hidden="1"/>
    <row r="46265" hidden="1"/>
    <row r="46266" hidden="1"/>
    <row r="46267" hidden="1"/>
    <row r="46268" hidden="1"/>
    <row r="46269" hidden="1"/>
    <row r="46270" hidden="1"/>
    <row r="46271" hidden="1"/>
    <row r="46272" hidden="1"/>
    <row r="46273" hidden="1"/>
    <row r="46274" hidden="1"/>
    <row r="46275" hidden="1"/>
    <row r="46276" hidden="1"/>
    <row r="46277" hidden="1"/>
    <row r="46278" hidden="1"/>
    <row r="46279" hidden="1"/>
    <row r="46280" hidden="1"/>
    <row r="46281" hidden="1"/>
    <row r="46282" hidden="1"/>
    <row r="46283" hidden="1"/>
    <row r="46284" hidden="1"/>
    <row r="46285" hidden="1"/>
    <row r="46286" hidden="1"/>
    <row r="46287" hidden="1"/>
    <row r="46288" hidden="1"/>
    <row r="46289" hidden="1"/>
    <row r="46290" hidden="1"/>
    <row r="46291" hidden="1"/>
    <row r="46292" hidden="1"/>
    <row r="46293" hidden="1"/>
    <row r="46294" hidden="1"/>
    <row r="46295" hidden="1"/>
    <row r="46296" hidden="1"/>
    <row r="46297" hidden="1"/>
    <row r="46298" hidden="1"/>
    <row r="46299" hidden="1"/>
    <row r="46300" hidden="1"/>
    <row r="46301" hidden="1"/>
    <row r="46302" hidden="1"/>
    <row r="46303" hidden="1"/>
    <row r="46304" hidden="1"/>
    <row r="46305" hidden="1"/>
    <row r="46306" hidden="1"/>
    <row r="46307" hidden="1"/>
    <row r="46308" hidden="1"/>
    <row r="46309" hidden="1"/>
    <row r="46310" hidden="1"/>
    <row r="46311" hidden="1"/>
    <row r="46312" hidden="1"/>
    <row r="46313" hidden="1"/>
    <row r="46314" hidden="1"/>
    <row r="46315" hidden="1"/>
    <row r="46316" hidden="1"/>
    <row r="46317" hidden="1"/>
    <row r="46318" hidden="1"/>
    <row r="46319" hidden="1"/>
    <row r="46320" hidden="1"/>
    <row r="46321" hidden="1"/>
    <row r="46322" hidden="1"/>
    <row r="46323" hidden="1"/>
    <row r="46324" hidden="1"/>
    <row r="46325" hidden="1"/>
    <row r="46326" hidden="1"/>
    <row r="46327" hidden="1"/>
    <row r="46328" hidden="1"/>
    <row r="46329" hidden="1"/>
    <row r="46330" hidden="1"/>
    <row r="46331" hidden="1"/>
    <row r="46332" hidden="1"/>
    <row r="46333" hidden="1"/>
    <row r="46334" hidden="1"/>
    <row r="46335" hidden="1"/>
    <row r="46336" hidden="1"/>
    <row r="46337" hidden="1"/>
    <row r="46338" hidden="1"/>
    <row r="46339" hidden="1"/>
    <row r="46340" hidden="1"/>
    <row r="46341" hidden="1"/>
    <row r="46342" hidden="1"/>
    <row r="46343" hidden="1"/>
    <row r="46344" hidden="1"/>
    <row r="46345" hidden="1"/>
    <row r="46346" hidden="1"/>
    <row r="46347" hidden="1"/>
    <row r="46348" hidden="1"/>
    <row r="46349" hidden="1"/>
    <row r="46350" hidden="1"/>
    <row r="46351" hidden="1"/>
    <row r="46352" hidden="1"/>
    <row r="46353" hidden="1"/>
    <row r="46354" hidden="1"/>
    <row r="46355" hidden="1"/>
    <row r="46356" hidden="1"/>
    <row r="46357" hidden="1"/>
    <row r="46358" hidden="1"/>
    <row r="46359" hidden="1"/>
    <row r="46360" hidden="1"/>
    <row r="46361" hidden="1"/>
    <row r="46362" hidden="1"/>
    <row r="46363" hidden="1"/>
    <row r="46364" hidden="1"/>
    <row r="46365" hidden="1"/>
    <row r="46366" hidden="1"/>
    <row r="46367" hidden="1"/>
    <row r="46368" hidden="1"/>
    <row r="46369" hidden="1"/>
    <row r="46370" hidden="1"/>
    <row r="46371" hidden="1"/>
    <row r="46372" hidden="1"/>
    <row r="46373" hidden="1"/>
    <row r="46374" hidden="1"/>
    <row r="46375" hidden="1"/>
    <row r="46376" hidden="1"/>
    <row r="46377" hidden="1"/>
    <row r="46378" hidden="1"/>
    <row r="46379" hidden="1"/>
    <row r="46380" hidden="1"/>
    <row r="46381" hidden="1"/>
    <row r="46382" hidden="1"/>
    <row r="46383" hidden="1"/>
    <row r="46384" hidden="1"/>
    <row r="46385" hidden="1"/>
    <row r="46386" hidden="1"/>
    <row r="46387" hidden="1"/>
    <row r="46388" hidden="1"/>
    <row r="46389" hidden="1"/>
    <row r="46390" hidden="1"/>
    <row r="46391" hidden="1"/>
    <row r="46392" hidden="1"/>
    <row r="46393" hidden="1"/>
    <row r="46394" hidden="1"/>
    <row r="46395" hidden="1"/>
    <row r="46396" hidden="1"/>
    <row r="46397" hidden="1"/>
    <row r="46398" hidden="1"/>
    <row r="46399" hidden="1"/>
    <row r="46400" hidden="1"/>
    <row r="46401" hidden="1"/>
    <row r="46402" hidden="1"/>
    <row r="46403" hidden="1"/>
    <row r="46404" hidden="1"/>
    <row r="46405" hidden="1"/>
    <row r="46406" hidden="1"/>
    <row r="46407" hidden="1"/>
    <row r="46408" hidden="1"/>
    <row r="46409" hidden="1"/>
    <row r="46410" hidden="1"/>
    <row r="46411" hidden="1"/>
    <row r="46412" hidden="1"/>
    <row r="46413" hidden="1"/>
    <row r="46414" hidden="1"/>
    <row r="46415" hidden="1"/>
    <row r="46416" hidden="1"/>
    <row r="46417" hidden="1"/>
    <row r="46418" hidden="1"/>
    <row r="46419" hidden="1"/>
    <row r="46420" hidden="1"/>
    <row r="46421" hidden="1"/>
    <row r="46422" hidden="1"/>
    <row r="46423" hidden="1"/>
    <row r="46424" hidden="1"/>
    <row r="46425" hidden="1"/>
    <row r="46426" hidden="1"/>
    <row r="46427" hidden="1"/>
    <row r="46428" hidden="1"/>
    <row r="46429" hidden="1"/>
    <row r="46430" hidden="1"/>
    <row r="46431" hidden="1"/>
    <row r="46432" hidden="1"/>
    <row r="46433" hidden="1"/>
    <row r="46434" hidden="1"/>
    <row r="46435" hidden="1"/>
    <row r="46436" hidden="1"/>
    <row r="46437" hidden="1"/>
    <row r="46438" hidden="1"/>
    <row r="46439" hidden="1"/>
    <row r="46440" hidden="1"/>
    <row r="46441" hidden="1"/>
    <row r="46442" hidden="1"/>
    <row r="46443" hidden="1"/>
    <row r="46444" hidden="1"/>
    <row r="46445" hidden="1"/>
    <row r="46446" hidden="1"/>
    <row r="46447" hidden="1"/>
    <row r="46448" hidden="1"/>
    <row r="46449" hidden="1"/>
    <row r="46450" hidden="1"/>
    <row r="46451" hidden="1"/>
    <row r="46452" hidden="1"/>
    <row r="46453" hidden="1"/>
    <row r="46454" hidden="1"/>
    <row r="46455" hidden="1"/>
    <row r="46456" hidden="1"/>
    <row r="46457" hidden="1"/>
    <row r="46458" hidden="1"/>
    <row r="46459" hidden="1"/>
    <row r="46460" hidden="1"/>
    <row r="46461" hidden="1"/>
    <row r="46462" hidden="1"/>
    <row r="46463" hidden="1"/>
    <row r="46464" hidden="1"/>
    <row r="46465" hidden="1"/>
    <row r="46466" hidden="1"/>
    <row r="46467" hidden="1"/>
    <row r="46468" hidden="1"/>
    <row r="46469" hidden="1"/>
    <row r="46470" hidden="1"/>
    <row r="46471" hidden="1"/>
    <row r="46472" hidden="1"/>
    <row r="46473" hidden="1"/>
    <row r="46474" hidden="1"/>
    <row r="46475" hidden="1"/>
    <row r="46476" hidden="1"/>
    <row r="46477" hidden="1"/>
    <row r="46478" hidden="1"/>
    <row r="46479" hidden="1"/>
    <row r="46480" hidden="1"/>
    <row r="46481" hidden="1"/>
    <row r="46482" hidden="1"/>
    <row r="46483" hidden="1"/>
    <row r="46484" hidden="1"/>
    <row r="46485" hidden="1"/>
    <row r="46486" hidden="1"/>
    <row r="46487" hidden="1"/>
    <row r="46488" hidden="1"/>
    <row r="46489" hidden="1"/>
    <row r="46490" hidden="1"/>
    <row r="46491" hidden="1"/>
    <row r="46492" hidden="1"/>
    <row r="46493" hidden="1"/>
    <row r="46494" hidden="1"/>
    <row r="46495" hidden="1"/>
    <row r="46496" hidden="1"/>
    <row r="46497" hidden="1"/>
    <row r="46498" hidden="1"/>
    <row r="46499" hidden="1"/>
    <row r="46500" hidden="1"/>
    <row r="46501" hidden="1"/>
    <row r="46502" hidden="1"/>
    <row r="46503" hidden="1"/>
    <row r="46504" hidden="1"/>
    <row r="46505" hidden="1"/>
    <row r="46506" hidden="1"/>
    <row r="46507" hidden="1"/>
    <row r="46508" hidden="1"/>
    <row r="46509" hidden="1"/>
    <row r="46510" hidden="1"/>
    <row r="46511" hidden="1"/>
    <row r="46512" hidden="1"/>
    <row r="46513" hidden="1"/>
    <row r="46514" hidden="1"/>
    <row r="46515" hidden="1"/>
    <row r="46516" hidden="1"/>
    <row r="46517" hidden="1"/>
    <row r="46518" hidden="1"/>
    <row r="46519" hidden="1"/>
    <row r="46520" hidden="1"/>
    <row r="46521" hidden="1"/>
    <row r="46522" hidden="1"/>
    <row r="46523" hidden="1"/>
    <row r="46524" hidden="1"/>
    <row r="46525" hidden="1"/>
    <row r="46526" hidden="1"/>
    <row r="46527" hidden="1"/>
    <row r="46528" hidden="1"/>
    <row r="46529" hidden="1"/>
    <row r="46530" hidden="1"/>
    <row r="46531" hidden="1"/>
    <row r="46532" hidden="1"/>
    <row r="46533" hidden="1"/>
    <row r="46534" hidden="1"/>
    <row r="46535" hidden="1"/>
    <row r="46536" hidden="1"/>
    <row r="46537" hidden="1"/>
    <row r="46538" hidden="1"/>
    <row r="46539" hidden="1"/>
    <row r="46540" hidden="1"/>
    <row r="46541" hidden="1"/>
    <row r="46542" hidden="1"/>
    <row r="46543" hidden="1"/>
    <row r="46544" hidden="1"/>
    <row r="46545" hidden="1"/>
    <row r="46546" hidden="1"/>
    <row r="46547" hidden="1"/>
    <row r="46548" hidden="1"/>
    <row r="46549" hidden="1"/>
    <row r="46550" hidden="1"/>
    <row r="46551" hidden="1"/>
    <row r="46552" hidden="1"/>
    <row r="46553" hidden="1"/>
    <row r="46554" hidden="1"/>
    <row r="46555" hidden="1"/>
    <row r="46556" hidden="1"/>
    <row r="46557" hidden="1"/>
    <row r="46558" hidden="1"/>
    <row r="46559" hidden="1"/>
    <row r="46560" hidden="1"/>
    <row r="46561" hidden="1"/>
    <row r="46562" hidden="1"/>
    <row r="46563" hidden="1"/>
    <row r="46564" hidden="1"/>
    <row r="46565" hidden="1"/>
    <row r="46566" hidden="1"/>
    <row r="46567" hidden="1"/>
    <row r="46568" hidden="1"/>
    <row r="46569" hidden="1"/>
    <row r="46570" hidden="1"/>
    <row r="46571" hidden="1"/>
    <row r="46572" hidden="1"/>
    <row r="46573" hidden="1"/>
    <row r="46574" hidden="1"/>
    <row r="46575" hidden="1"/>
    <row r="46576" hidden="1"/>
    <row r="46577" hidden="1"/>
    <row r="46578" hidden="1"/>
    <row r="46579" hidden="1"/>
    <row r="46580" hidden="1"/>
    <row r="46581" hidden="1"/>
    <row r="46582" hidden="1"/>
    <row r="46583" hidden="1"/>
    <row r="46584" hidden="1"/>
    <row r="46585" hidden="1"/>
    <row r="46586" hidden="1"/>
    <row r="46587" hidden="1"/>
    <row r="46588" hidden="1"/>
    <row r="46589" hidden="1"/>
    <row r="46590" hidden="1"/>
    <row r="46591" hidden="1"/>
    <row r="46592" hidden="1"/>
    <row r="46593" hidden="1"/>
    <row r="46594" hidden="1"/>
    <row r="46595" hidden="1"/>
    <row r="46596" hidden="1"/>
    <row r="46597" hidden="1"/>
    <row r="46598" hidden="1"/>
    <row r="46599" hidden="1"/>
    <row r="46600" hidden="1"/>
    <row r="46601" hidden="1"/>
    <row r="46602" hidden="1"/>
    <row r="46603" hidden="1"/>
    <row r="46604" hidden="1"/>
    <row r="46605" hidden="1"/>
    <row r="46606" hidden="1"/>
    <row r="46607" hidden="1"/>
    <row r="46608" hidden="1"/>
    <row r="46609" hidden="1"/>
    <row r="46610" hidden="1"/>
    <row r="46611" hidden="1"/>
    <row r="46612" hidden="1"/>
    <row r="46613" hidden="1"/>
    <row r="46614" hidden="1"/>
    <row r="46615" hidden="1"/>
    <row r="46616" hidden="1"/>
    <row r="46617" hidden="1"/>
    <row r="46618" hidden="1"/>
    <row r="46619" hidden="1"/>
    <row r="46620" hidden="1"/>
    <row r="46621" hidden="1"/>
    <row r="46622" hidden="1"/>
    <row r="46623" hidden="1"/>
    <row r="46624" hidden="1"/>
    <row r="46625" hidden="1"/>
    <row r="46626" hidden="1"/>
    <row r="46627" hidden="1"/>
    <row r="46628" hidden="1"/>
    <row r="46629" hidden="1"/>
    <row r="46630" hidden="1"/>
    <row r="46631" hidden="1"/>
    <row r="46632" hidden="1"/>
    <row r="46633" hidden="1"/>
    <row r="46634" hidden="1"/>
    <row r="46635" hidden="1"/>
    <row r="46636" hidden="1"/>
    <row r="46637" hidden="1"/>
    <row r="46638" hidden="1"/>
    <row r="46639" hidden="1"/>
    <row r="46640" hidden="1"/>
    <row r="46641" hidden="1"/>
    <row r="46642" hidden="1"/>
    <row r="46643" hidden="1"/>
    <row r="46644" hidden="1"/>
    <row r="46645" hidden="1"/>
    <row r="46646" hidden="1"/>
    <row r="46647" hidden="1"/>
    <row r="46648" hidden="1"/>
    <row r="46649" hidden="1"/>
    <row r="46650" hidden="1"/>
    <row r="46651" hidden="1"/>
    <row r="46652" hidden="1"/>
    <row r="46653" hidden="1"/>
    <row r="46654" hidden="1"/>
    <row r="46655" hidden="1"/>
    <row r="46656" hidden="1"/>
    <row r="46657" hidden="1"/>
    <row r="46658" hidden="1"/>
    <row r="46659" hidden="1"/>
    <row r="46660" hidden="1"/>
    <row r="46661" hidden="1"/>
    <row r="46662" hidden="1"/>
    <row r="46663" hidden="1"/>
    <row r="46664" hidden="1"/>
    <row r="46665" hidden="1"/>
    <row r="46666" hidden="1"/>
    <row r="46667" hidden="1"/>
    <row r="46668" hidden="1"/>
    <row r="46669" hidden="1"/>
    <row r="46670" hidden="1"/>
    <row r="46671" hidden="1"/>
    <row r="46672" hidden="1"/>
    <row r="46673" hidden="1"/>
    <row r="46674" hidden="1"/>
    <row r="46675" hidden="1"/>
    <row r="46676" hidden="1"/>
    <row r="46677" hidden="1"/>
    <row r="46678" hidden="1"/>
    <row r="46679" hidden="1"/>
    <row r="46680" hidden="1"/>
    <row r="46681" hidden="1"/>
    <row r="46682" hidden="1"/>
    <row r="46683" hidden="1"/>
    <row r="46684" hidden="1"/>
    <row r="46685" hidden="1"/>
    <row r="46686" hidden="1"/>
    <row r="46687" hidden="1"/>
    <row r="46688" hidden="1"/>
    <row r="46689" hidden="1"/>
    <row r="46690" hidden="1"/>
    <row r="46691" hidden="1"/>
    <row r="46692" hidden="1"/>
    <row r="46693" hidden="1"/>
    <row r="46694" hidden="1"/>
    <row r="46695" hidden="1"/>
    <row r="46696" hidden="1"/>
    <row r="46697" hidden="1"/>
    <row r="46698" hidden="1"/>
    <row r="46699" hidden="1"/>
    <row r="46700" hidden="1"/>
    <row r="46701" hidden="1"/>
    <row r="46702" hidden="1"/>
    <row r="46703" hidden="1"/>
    <row r="46704" hidden="1"/>
    <row r="46705" hidden="1"/>
    <row r="46706" hidden="1"/>
    <row r="46707" hidden="1"/>
    <row r="46708" hidden="1"/>
    <row r="46709" hidden="1"/>
    <row r="46710" hidden="1"/>
    <row r="46711" hidden="1"/>
    <row r="46712" hidden="1"/>
    <row r="46713" hidden="1"/>
    <row r="46714" hidden="1"/>
    <row r="46715" hidden="1"/>
    <row r="46716" hidden="1"/>
    <row r="46717" hidden="1"/>
    <row r="46718" hidden="1"/>
    <row r="46719" hidden="1"/>
    <row r="46720" hidden="1"/>
    <row r="46721" hidden="1"/>
    <row r="46722" hidden="1"/>
    <row r="46723" hidden="1"/>
    <row r="46724" hidden="1"/>
    <row r="46725" hidden="1"/>
    <row r="46726" hidden="1"/>
    <row r="46727" hidden="1"/>
    <row r="46728" hidden="1"/>
    <row r="46729" hidden="1"/>
    <row r="46730" hidden="1"/>
    <row r="46731" hidden="1"/>
    <row r="46732" hidden="1"/>
    <row r="46733" hidden="1"/>
    <row r="46734" hidden="1"/>
    <row r="46735" hidden="1"/>
    <row r="46736" hidden="1"/>
    <row r="46737" hidden="1"/>
    <row r="46738" hidden="1"/>
    <row r="46739" hidden="1"/>
    <row r="46740" hidden="1"/>
    <row r="46741" hidden="1"/>
    <row r="46742" hidden="1"/>
    <row r="46743" hidden="1"/>
    <row r="46744" hidden="1"/>
    <row r="46745" hidden="1"/>
    <row r="46746" hidden="1"/>
    <row r="46747" hidden="1"/>
    <row r="46748" hidden="1"/>
    <row r="46749" hidden="1"/>
    <row r="46750" hidden="1"/>
    <row r="46751" hidden="1"/>
    <row r="46752" hidden="1"/>
    <row r="46753" hidden="1"/>
    <row r="46754" hidden="1"/>
    <row r="46755" hidden="1"/>
    <row r="46756" hidden="1"/>
    <row r="46757" hidden="1"/>
    <row r="46758" hidden="1"/>
    <row r="46759" hidden="1"/>
    <row r="46760" hidden="1"/>
    <row r="46761" hidden="1"/>
    <row r="46762" hidden="1"/>
    <row r="46763" hidden="1"/>
    <row r="46764" hidden="1"/>
    <row r="46765" hidden="1"/>
    <row r="46766" hidden="1"/>
    <row r="46767" hidden="1"/>
    <row r="46768" hidden="1"/>
    <row r="46769" hidden="1"/>
    <row r="46770" hidden="1"/>
    <row r="46771" hidden="1"/>
    <row r="46772" hidden="1"/>
    <row r="46773" hidden="1"/>
    <row r="46774" hidden="1"/>
    <row r="46775" hidden="1"/>
    <row r="46776" hidden="1"/>
    <row r="46777" hidden="1"/>
    <row r="46778" hidden="1"/>
    <row r="46779" hidden="1"/>
    <row r="46780" hidden="1"/>
    <row r="46781" hidden="1"/>
    <row r="46782" hidden="1"/>
    <row r="46783" hidden="1"/>
    <row r="46784" hidden="1"/>
    <row r="46785" hidden="1"/>
    <row r="46786" hidden="1"/>
    <row r="46787" hidden="1"/>
    <row r="46788" hidden="1"/>
    <row r="46789" hidden="1"/>
    <row r="46790" hidden="1"/>
    <row r="46791" hidden="1"/>
    <row r="46792" hidden="1"/>
    <row r="46793" hidden="1"/>
    <row r="46794" hidden="1"/>
    <row r="46795" hidden="1"/>
    <row r="46796" hidden="1"/>
    <row r="46797" hidden="1"/>
    <row r="46798" hidden="1"/>
    <row r="46799" hidden="1"/>
    <row r="46800" hidden="1"/>
    <row r="46801" hidden="1"/>
    <row r="46802" hidden="1"/>
    <row r="46803" hidden="1"/>
    <row r="46804" hidden="1"/>
    <row r="46805" hidden="1"/>
    <row r="46806" hidden="1"/>
    <row r="46807" hidden="1"/>
    <row r="46808" hidden="1"/>
    <row r="46809" hidden="1"/>
    <row r="46810" hidden="1"/>
    <row r="46811" hidden="1"/>
    <row r="46812" hidden="1"/>
    <row r="46813" hidden="1"/>
    <row r="46814" hidden="1"/>
    <row r="46815" hidden="1"/>
    <row r="46816" hidden="1"/>
    <row r="46817" hidden="1"/>
    <row r="46818" hidden="1"/>
    <row r="46819" hidden="1"/>
    <row r="46820" hidden="1"/>
    <row r="46821" hidden="1"/>
    <row r="46822" hidden="1"/>
    <row r="46823" hidden="1"/>
    <row r="46824" hidden="1"/>
    <row r="46825" hidden="1"/>
    <row r="46826" hidden="1"/>
    <row r="46827" hidden="1"/>
    <row r="46828" hidden="1"/>
    <row r="46829" hidden="1"/>
    <row r="46830" hidden="1"/>
    <row r="46831" hidden="1"/>
    <row r="46832" hidden="1"/>
    <row r="46833" hidden="1"/>
    <row r="46834" hidden="1"/>
    <row r="46835" hidden="1"/>
    <row r="46836" hidden="1"/>
    <row r="46837" hidden="1"/>
    <row r="46838" hidden="1"/>
    <row r="46839" hidden="1"/>
    <row r="46840" hidden="1"/>
    <row r="46841" hidden="1"/>
    <row r="46842" hidden="1"/>
    <row r="46843" hidden="1"/>
    <row r="46844" hidden="1"/>
    <row r="46845" hidden="1"/>
    <row r="46846" hidden="1"/>
    <row r="46847" hidden="1"/>
    <row r="46848" hidden="1"/>
    <row r="46849" hidden="1"/>
    <row r="46850" hidden="1"/>
    <row r="46851" hidden="1"/>
    <row r="46852" hidden="1"/>
    <row r="46853" hidden="1"/>
    <row r="46854" hidden="1"/>
    <row r="46855" hidden="1"/>
    <row r="46856" hidden="1"/>
    <row r="46857" hidden="1"/>
    <row r="46858" hidden="1"/>
    <row r="46859" hidden="1"/>
    <row r="46860" hidden="1"/>
    <row r="46861" hidden="1"/>
    <row r="46862" hidden="1"/>
    <row r="46863" hidden="1"/>
    <row r="46864" hidden="1"/>
    <row r="46865" hidden="1"/>
    <row r="46866" hidden="1"/>
    <row r="46867" hidden="1"/>
    <row r="46868" hidden="1"/>
    <row r="46869" hidden="1"/>
    <row r="46870" hidden="1"/>
    <row r="46871" hidden="1"/>
    <row r="46872" hidden="1"/>
    <row r="46873" hidden="1"/>
    <row r="46874" hidden="1"/>
    <row r="46875" hidden="1"/>
    <row r="46876" hidden="1"/>
    <row r="46877" hidden="1"/>
    <row r="46878" hidden="1"/>
    <row r="46879" hidden="1"/>
    <row r="46880" hidden="1"/>
    <row r="46881" hidden="1"/>
    <row r="46882" hidden="1"/>
    <row r="46883" hidden="1"/>
    <row r="46884" hidden="1"/>
    <row r="46885" hidden="1"/>
    <row r="46886" hidden="1"/>
    <row r="46887" hidden="1"/>
    <row r="46888" hidden="1"/>
    <row r="46889" hidden="1"/>
    <row r="46890" hidden="1"/>
    <row r="46891" hidden="1"/>
    <row r="46892" hidden="1"/>
    <row r="46893" hidden="1"/>
    <row r="46894" hidden="1"/>
    <row r="46895" hidden="1"/>
    <row r="46896" hidden="1"/>
    <row r="46897" hidden="1"/>
    <row r="46898" hidden="1"/>
    <row r="46899" hidden="1"/>
    <row r="46900" hidden="1"/>
    <row r="46901" hidden="1"/>
    <row r="46902" hidden="1"/>
    <row r="46903" hidden="1"/>
    <row r="46904" hidden="1"/>
    <row r="46905" hidden="1"/>
    <row r="46906" hidden="1"/>
    <row r="46907" hidden="1"/>
    <row r="46908" hidden="1"/>
    <row r="46909" hidden="1"/>
    <row r="46910" hidden="1"/>
    <row r="46911" hidden="1"/>
    <row r="46912" hidden="1"/>
    <row r="46913" hidden="1"/>
    <row r="46914" hidden="1"/>
    <row r="46915" hidden="1"/>
    <row r="46916" hidden="1"/>
    <row r="46917" hidden="1"/>
    <row r="46918" hidden="1"/>
    <row r="46919" hidden="1"/>
    <row r="46920" hidden="1"/>
    <row r="46921" hidden="1"/>
    <row r="46922" hidden="1"/>
    <row r="46923" hidden="1"/>
    <row r="46924" hidden="1"/>
    <row r="46925" hidden="1"/>
    <row r="46926" hidden="1"/>
    <row r="46927" hidden="1"/>
    <row r="46928" hidden="1"/>
    <row r="46929" hidden="1"/>
    <row r="46930" hidden="1"/>
    <row r="46931" hidden="1"/>
    <row r="46932" hidden="1"/>
    <row r="46933" hidden="1"/>
    <row r="46934" hidden="1"/>
    <row r="46935" hidden="1"/>
    <row r="46936" hidden="1"/>
    <row r="46937" hidden="1"/>
    <row r="46938" hidden="1"/>
    <row r="46939" hidden="1"/>
    <row r="46940" hidden="1"/>
    <row r="46941" hidden="1"/>
    <row r="46942" hidden="1"/>
    <row r="46943" hidden="1"/>
    <row r="46944" hidden="1"/>
    <row r="46945" hidden="1"/>
    <row r="46946" hidden="1"/>
    <row r="46947" hidden="1"/>
    <row r="46948" hidden="1"/>
    <row r="46949" hidden="1"/>
    <row r="46950" hidden="1"/>
    <row r="46951" hidden="1"/>
    <row r="46952" hidden="1"/>
    <row r="46953" hidden="1"/>
    <row r="46954" hidden="1"/>
    <row r="46955" hidden="1"/>
    <row r="46956" hidden="1"/>
    <row r="46957" hidden="1"/>
    <row r="46958" hidden="1"/>
    <row r="46959" hidden="1"/>
    <row r="46960" hidden="1"/>
    <row r="46961" hidden="1"/>
    <row r="46962" hidden="1"/>
    <row r="46963" hidden="1"/>
    <row r="46964" hidden="1"/>
    <row r="46965" hidden="1"/>
    <row r="46966" hidden="1"/>
    <row r="46967" hidden="1"/>
    <row r="46968" hidden="1"/>
    <row r="46969" hidden="1"/>
    <row r="46970" hidden="1"/>
    <row r="46971" hidden="1"/>
    <row r="46972" hidden="1"/>
    <row r="46973" hidden="1"/>
    <row r="46974" hidden="1"/>
    <row r="46975" hidden="1"/>
    <row r="46976" hidden="1"/>
    <row r="46977" hidden="1"/>
    <row r="46978" hidden="1"/>
    <row r="46979" hidden="1"/>
    <row r="46980" hidden="1"/>
    <row r="46981" hidden="1"/>
    <row r="46982" hidden="1"/>
    <row r="46983" hidden="1"/>
    <row r="46984" hidden="1"/>
    <row r="46985" hidden="1"/>
    <row r="46986" hidden="1"/>
    <row r="46987" hidden="1"/>
    <row r="46988" hidden="1"/>
    <row r="46989" hidden="1"/>
    <row r="46990" hidden="1"/>
    <row r="46991" hidden="1"/>
    <row r="46992" hidden="1"/>
    <row r="46993" hidden="1"/>
    <row r="46994" hidden="1"/>
    <row r="46995" hidden="1"/>
    <row r="46996" hidden="1"/>
    <row r="46997" hidden="1"/>
    <row r="46998" hidden="1"/>
    <row r="46999" hidden="1"/>
    <row r="47000" hidden="1"/>
    <row r="47001" hidden="1"/>
    <row r="47002" hidden="1"/>
    <row r="47003" hidden="1"/>
    <row r="47004" hidden="1"/>
    <row r="47005" hidden="1"/>
    <row r="47006" hidden="1"/>
    <row r="47007" hidden="1"/>
    <row r="47008" hidden="1"/>
    <row r="47009" hidden="1"/>
    <row r="47010" hidden="1"/>
    <row r="47011" hidden="1"/>
    <row r="47012" hidden="1"/>
    <row r="47013" hidden="1"/>
    <row r="47014" hidden="1"/>
    <row r="47015" hidden="1"/>
    <row r="47016" hidden="1"/>
    <row r="47017" hidden="1"/>
    <row r="47018" hidden="1"/>
    <row r="47019" hidden="1"/>
    <row r="47020" hidden="1"/>
    <row r="47021" hidden="1"/>
    <row r="47022" hidden="1"/>
    <row r="47023" hidden="1"/>
    <row r="47024" hidden="1"/>
    <row r="47025" hidden="1"/>
    <row r="47026" hidden="1"/>
    <row r="47027" hidden="1"/>
    <row r="47028" hidden="1"/>
    <row r="47029" hidden="1"/>
    <row r="47030" hidden="1"/>
    <row r="47031" hidden="1"/>
    <row r="47032" hidden="1"/>
    <row r="47033" hidden="1"/>
    <row r="47034" hidden="1"/>
    <row r="47035" hidden="1"/>
    <row r="47036" hidden="1"/>
    <row r="47037" hidden="1"/>
    <row r="47038" hidden="1"/>
    <row r="47039" hidden="1"/>
    <row r="47040" hidden="1"/>
    <row r="47041" hidden="1"/>
    <row r="47042" hidden="1"/>
    <row r="47043" hidden="1"/>
    <row r="47044" hidden="1"/>
    <row r="47045" hidden="1"/>
    <row r="47046" hidden="1"/>
    <row r="47047" hidden="1"/>
    <row r="47048" hidden="1"/>
    <row r="47049" hidden="1"/>
    <row r="47050" hidden="1"/>
    <row r="47051" hidden="1"/>
    <row r="47052" hidden="1"/>
    <row r="47053" hidden="1"/>
    <row r="47054" hidden="1"/>
    <row r="47055" hidden="1"/>
    <row r="47056" hidden="1"/>
    <row r="47057" hidden="1"/>
    <row r="47058" hidden="1"/>
    <row r="47059" hidden="1"/>
    <row r="47060" hidden="1"/>
    <row r="47061" hidden="1"/>
    <row r="47062" hidden="1"/>
    <row r="47063" hidden="1"/>
    <row r="47064" hidden="1"/>
    <row r="47065" hidden="1"/>
    <row r="47066" hidden="1"/>
    <row r="47067" hidden="1"/>
    <row r="47068" hidden="1"/>
    <row r="47069" hidden="1"/>
    <row r="47070" hidden="1"/>
    <row r="47071" hidden="1"/>
    <row r="47072" hidden="1"/>
    <row r="47073" hidden="1"/>
    <row r="47074" hidden="1"/>
    <row r="47075" hidden="1"/>
    <row r="47076" hidden="1"/>
    <row r="47077" hidden="1"/>
    <row r="47078" hidden="1"/>
    <row r="47079" hidden="1"/>
    <row r="47080" hidden="1"/>
    <row r="47081" hidden="1"/>
    <row r="47082" hidden="1"/>
    <row r="47083" hidden="1"/>
    <row r="47084" hidden="1"/>
    <row r="47085" hidden="1"/>
    <row r="47086" hidden="1"/>
    <row r="47087" hidden="1"/>
    <row r="47088" hidden="1"/>
    <row r="47089" hidden="1"/>
    <row r="47090" hidden="1"/>
    <row r="47091" hidden="1"/>
    <row r="47092" hidden="1"/>
    <row r="47093" hidden="1"/>
    <row r="47094" hidden="1"/>
    <row r="47095" hidden="1"/>
    <row r="47096" hidden="1"/>
    <row r="47097" hidden="1"/>
    <row r="47098" hidden="1"/>
    <row r="47099" hidden="1"/>
    <row r="47100" hidden="1"/>
    <row r="47101" hidden="1"/>
    <row r="47102" hidden="1"/>
    <row r="47103" hidden="1"/>
    <row r="47104" hidden="1"/>
    <row r="47105" hidden="1"/>
    <row r="47106" hidden="1"/>
    <row r="47107" hidden="1"/>
    <row r="47108" hidden="1"/>
    <row r="47109" hidden="1"/>
    <row r="47110" hidden="1"/>
    <row r="47111" hidden="1"/>
    <row r="47112" hidden="1"/>
    <row r="47113" hidden="1"/>
    <row r="47114" hidden="1"/>
    <row r="47115" hidden="1"/>
    <row r="47116" hidden="1"/>
    <row r="47117" hidden="1"/>
    <row r="47118" hidden="1"/>
    <row r="47119" hidden="1"/>
    <row r="47120" hidden="1"/>
    <row r="47121" hidden="1"/>
    <row r="47122" hidden="1"/>
    <row r="47123" hidden="1"/>
    <row r="47124" hidden="1"/>
    <row r="47125" hidden="1"/>
    <row r="47126" hidden="1"/>
    <row r="47127" hidden="1"/>
    <row r="47128" hidden="1"/>
    <row r="47129" hidden="1"/>
    <row r="47130" hidden="1"/>
    <row r="47131" hidden="1"/>
    <row r="47132" hidden="1"/>
    <row r="47133" hidden="1"/>
    <row r="47134" hidden="1"/>
    <row r="47135" hidden="1"/>
    <row r="47136" hidden="1"/>
    <row r="47137" hidden="1"/>
    <row r="47138" hidden="1"/>
    <row r="47139" hidden="1"/>
    <row r="47140" hidden="1"/>
    <row r="47141" hidden="1"/>
    <row r="47142" hidden="1"/>
    <row r="47143" hidden="1"/>
    <row r="47144" hidden="1"/>
    <row r="47145" hidden="1"/>
    <row r="47146" hidden="1"/>
    <row r="47147" hidden="1"/>
    <row r="47148" hidden="1"/>
    <row r="47149" hidden="1"/>
    <row r="47150" hidden="1"/>
    <row r="47151" hidden="1"/>
    <row r="47152" hidden="1"/>
    <row r="47153" hidden="1"/>
    <row r="47154" hidden="1"/>
    <row r="47155" hidden="1"/>
    <row r="47156" hidden="1"/>
    <row r="47157" hidden="1"/>
    <row r="47158" hidden="1"/>
    <row r="47159" hidden="1"/>
    <row r="47160" hidden="1"/>
    <row r="47161" hidden="1"/>
    <row r="47162" hidden="1"/>
    <row r="47163" hidden="1"/>
    <row r="47164" hidden="1"/>
    <row r="47165" hidden="1"/>
    <row r="47166" hidden="1"/>
    <row r="47167" hidden="1"/>
    <row r="47168" hidden="1"/>
    <row r="47169" hidden="1"/>
    <row r="47170" hidden="1"/>
    <row r="47171" hidden="1"/>
    <row r="47172" hidden="1"/>
    <row r="47173" hidden="1"/>
    <row r="47174" hidden="1"/>
    <row r="47175" hidden="1"/>
    <row r="47176" hidden="1"/>
    <row r="47177" hidden="1"/>
    <row r="47178" hidden="1"/>
    <row r="47179" hidden="1"/>
    <row r="47180" hidden="1"/>
    <row r="47181" hidden="1"/>
    <row r="47182" hidden="1"/>
    <row r="47183" hidden="1"/>
    <row r="47184" hidden="1"/>
    <row r="47185" hidden="1"/>
    <row r="47186" hidden="1"/>
    <row r="47187" hidden="1"/>
    <row r="47188" hidden="1"/>
    <row r="47189" hidden="1"/>
    <row r="47190" hidden="1"/>
    <row r="47191" hidden="1"/>
    <row r="47192" hidden="1"/>
    <row r="47193" hidden="1"/>
    <row r="47194" hidden="1"/>
    <row r="47195" hidden="1"/>
    <row r="47196" hidden="1"/>
    <row r="47197" hidden="1"/>
    <row r="47198" hidden="1"/>
    <row r="47199" hidden="1"/>
    <row r="47200" hidden="1"/>
    <row r="47201" hidden="1"/>
    <row r="47202" hidden="1"/>
    <row r="47203" hidden="1"/>
    <row r="47204" hidden="1"/>
    <row r="47205" hidden="1"/>
    <row r="47206" hidden="1"/>
    <row r="47207" hidden="1"/>
    <row r="47208" hidden="1"/>
    <row r="47209" hidden="1"/>
    <row r="47210" hidden="1"/>
    <row r="47211" hidden="1"/>
    <row r="47212" hidden="1"/>
    <row r="47213" hidden="1"/>
    <row r="47214" hidden="1"/>
    <row r="47215" hidden="1"/>
    <row r="47216" hidden="1"/>
    <row r="47217" hidden="1"/>
    <row r="47218" hidden="1"/>
    <row r="47219" hidden="1"/>
    <row r="47220" hidden="1"/>
    <row r="47221" hidden="1"/>
    <row r="47222" hidden="1"/>
    <row r="47223" hidden="1"/>
    <row r="47224" hidden="1"/>
    <row r="47225" hidden="1"/>
    <row r="47226" hidden="1"/>
    <row r="47227" hidden="1"/>
    <row r="47228" hidden="1"/>
    <row r="47229" hidden="1"/>
    <row r="47230" hidden="1"/>
    <row r="47231" hidden="1"/>
    <row r="47232" hidden="1"/>
    <row r="47233" hidden="1"/>
    <row r="47234" hidden="1"/>
    <row r="47235" hidden="1"/>
    <row r="47236" hidden="1"/>
    <row r="47237" hidden="1"/>
    <row r="47238" hidden="1"/>
    <row r="47239" hidden="1"/>
    <row r="47240" hidden="1"/>
    <row r="47241" hidden="1"/>
    <row r="47242" hidden="1"/>
    <row r="47243" hidden="1"/>
    <row r="47244" hidden="1"/>
    <row r="47245" hidden="1"/>
    <row r="47246" hidden="1"/>
    <row r="47247" hidden="1"/>
    <row r="47248" hidden="1"/>
    <row r="47249" hidden="1"/>
    <row r="47250" hidden="1"/>
    <row r="47251" hidden="1"/>
    <row r="47252" hidden="1"/>
    <row r="47253" hidden="1"/>
    <row r="47254" hidden="1"/>
    <row r="47255" hidden="1"/>
    <row r="47256" hidden="1"/>
    <row r="47257" hidden="1"/>
    <row r="47258" hidden="1"/>
    <row r="47259" hidden="1"/>
    <row r="47260" hidden="1"/>
    <row r="47261" hidden="1"/>
    <row r="47262" hidden="1"/>
    <row r="47263" hidden="1"/>
    <row r="47264" hidden="1"/>
    <row r="47265" hidden="1"/>
    <row r="47266" hidden="1"/>
    <row r="47267" hidden="1"/>
    <row r="47268" hidden="1"/>
    <row r="47269" hidden="1"/>
    <row r="47270" hidden="1"/>
    <row r="47271" hidden="1"/>
    <row r="47272" hidden="1"/>
    <row r="47273" hidden="1"/>
    <row r="47274" hidden="1"/>
    <row r="47275" hidden="1"/>
    <row r="47276" hidden="1"/>
    <row r="47277" hidden="1"/>
    <row r="47278" hidden="1"/>
    <row r="47279" hidden="1"/>
    <row r="47280" hidden="1"/>
    <row r="47281" hidden="1"/>
    <row r="47282" hidden="1"/>
    <row r="47283" hidden="1"/>
    <row r="47284" hidden="1"/>
    <row r="47285" hidden="1"/>
    <row r="47286" hidden="1"/>
    <row r="47287" hidden="1"/>
    <row r="47288" hidden="1"/>
    <row r="47289" hidden="1"/>
    <row r="47290" hidden="1"/>
    <row r="47291" hidden="1"/>
    <row r="47292" hidden="1"/>
    <row r="47293" hidden="1"/>
    <row r="47294" hidden="1"/>
    <row r="47295" hidden="1"/>
    <row r="47296" hidden="1"/>
    <row r="47297" hidden="1"/>
    <row r="47298" hidden="1"/>
    <row r="47299" hidden="1"/>
    <row r="47300" hidden="1"/>
    <row r="47301" hidden="1"/>
    <row r="47302" hidden="1"/>
    <row r="47303" hidden="1"/>
    <row r="47304" hidden="1"/>
    <row r="47305" hidden="1"/>
    <row r="47306" hidden="1"/>
    <row r="47307" hidden="1"/>
    <row r="47308" hidden="1"/>
    <row r="47309" hidden="1"/>
    <row r="47310" hidden="1"/>
    <row r="47311" hidden="1"/>
    <row r="47312" hidden="1"/>
    <row r="47313" hidden="1"/>
    <row r="47314" hidden="1"/>
    <row r="47315" hidden="1"/>
    <row r="47316" hidden="1"/>
    <row r="47317" hidden="1"/>
    <row r="47318" hidden="1"/>
    <row r="47319" hidden="1"/>
    <row r="47320" hidden="1"/>
    <row r="47321" hidden="1"/>
    <row r="47322" hidden="1"/>
    <row r="47323" hidden="1"/>
    <row r="47324" hidden="1"/>
    <row r="47325" hidden="1"/>
    <row r="47326" hidden="1"/>
    <row r="47327" hidden="1"/>
    <row r="47328" hidden="1"/>
    <row r="47329" hidden="1"/>
    <row r="47330" hidden="1"/>
    <row r="47331" hidden="1"/>
    <row r="47332" hidden="1"/>
    <row r="47333" hidden="1"/>
    <row r="47334" hidden="1"/>
    <row r="47335" hidden="1"/>
    <row r="47336" hidden="1"/>
    <row r="47337" hidden="1"/>
    <row r="47338" hidden="1"/>
    <row r="47339" hidden="1"/>
    <row r="47340" hidden="1"/>
    <row r="47341" hidden="1"/>
    <row r="47342" hidden="1"/>
    <row r="47343" hidden="1"/>
    <row r="47344" hidden="1"/>
    <row r="47345" hidden="1"/>
    <row r="47346" hidden="1"/>
    <row r="47347" hidden="1"/>
    <row r="47348" hidden="1"/>
    <row r="47349" hidden="1"/>
    <row r="47350" hidden="1"/>
    <row r="47351" hidden="1"/>
    <row r="47352" hidden="1"/>
    <row r="47353" hidden="1"/>
    <row r="47354" hidden="1"/>
    <row r="47355" hidden="1"/>
    <row r="47356" hidden="1"/>
    <row r="47357" hidden="1"/>
    <row r="47358" hidden="1"/>
    <row r="47359" hidden="1"/>
    <row r="47360" hidden="1"/>
    <row r="47361" hidden="1"/>
    <row r="47362" hidden="1"/>
    <row r="47363" hidden="1"/>
    <row r="47364" hidden="1"/>
    <row r="47365" hidden="1"/>
    <row r="47366" hidden="1"/>
    <row r="47367" hidden="1"/>
    <row r="47368" hidden="1"/>
    <row r="47369" hidden="1"/>
    <row r="47370" hidden="1"/>
    <row r="47371" hidden="1"/>
    <row r="47372" hidden="1"/>
    <row r="47373" hidden="1"/>
    <row r="47374" hidden="1"/>
    <row r="47375" hidden="1"/>
    <row r="47376" hidden="1"/>
    <row r="47377" hidden="1"/>
    <row r="47378" hidden="1"/>
    <row r="47379" hidden="1"/>
    <row r="47380" hidden="1"/>
    <row r="47381" hidden="1"/>
    <row r="47382" hidden="1"/>
    <row r="47383" hidden="1"/>
    <row r="47384" hidden="1"/>
    <row r="47385" hidden="1"/>
    <row r="47386" hidden="1"/>
    <row r="47387" hidden="1"/>
    <row r="47388" hidden="1"/>
    <row r="47389" hidden="1"/>
    <row r="47390" hidden="1"/>
    <row r="47391" hidden="1"/>
    <row r="47392" hidden="1"/>
    <row r="47393" hidden="1"/>
    <row r="47394" hidden="1"/>
    <row r="47395" hidden="1"/>
    <row r="47396" hidden="1"/>
    <row r="47397" hidden="1"/>
    <row r="47398" hidden="1"/>
    <row r="47399" hidden="1"/>
    <row r="47400" hidden="1"/>
    <row r="47401" hidden="1"/>
    <row r="47402" hidden="1"/>
    <row r="47403" hidden="1"/>
    <row r="47404" hidden="1"/>
    <row r="47405" hidden="1"/>
    <row r="47406" hidden="1"/>
    <row r="47407" hidden="1"/>
    <row r="47408" hidden="1"/>
    <row r="47409" hidden="1"/>
    <row r="47410" hidden="1"/>
    <row r="47411" hidden="1"/>
    <row r="47412" hidden="1"/>
    <row r="47413" hidden="1"/>
    <row r="47414" hidden="1"/>
    <row r="47415" hidden="1"/>
    <row r="47416" hidden="1"/>
    <row r="47417" hidden="1"/>
    <row r="47418" hidden="1"/>
    <row r="47419" hidden="1"/>
    <row r="47420" hidden="1"/>
    <row r="47421" hidden="1"/>
    <row r="47422" hidden="1"/>
    <row r="47423" hidden="1"/>
    <row r="47424" hidden="1"/>
    <row r="47425" hidden="1"/>
    <row r="47426" hidden="1"/>
    <row r="47427" hidden="1"/>
    <row r="47428" hidden="1"/>
    <row r="47429" hidden="1"/>
    <row r="47430" hidden="1"/>
    <row r="47431" hidden="1"/>
    <row r="47432" hidden="1"/>
    <row r="47433" hidden="1"/>
    <row r="47434" hidden="1"/>
    <row r="47435" hidden="1"/>
    <row r="47436" hidden="1"/>
    <row r="47437" hidden="1"/>
    <row r="47438" hidden="1"/>
    <row r="47439" hidden="1"/>
    <row r="47440" hidden="1"/>
    <row r="47441" hidden="1"/>
    <row r="47442" hidden="1"/>
    <row r="47443" hidden="1"/>
    <row r="47444" hidden="1"/>
    <row r="47445" hidden="1"/>
    <row r="47446" hidden="1"/>
    <row r="47447" hidden="1"/>
    <row r="47448" hidden="1"/>
    <row r="47449" hidden="1"/>
    <row r="47450" hidden="1"/>
    <row r="47451" hidden="1"/>
    <row r="47452" hidden="1"/>
    <row r="47453" hidden="1"/>
    <row r="47454" hidden="1"/>
    <row r="47455" hidden="1"/>
    <row r="47456" hidden="1"/>
    <row r="47457" hidden="1"/>
    <row r="47458" hidden="1"/>
    <row r="47459" hidden="1"/>
    <row r="47460" hidden="1"/>
    <row r="47461" hidden="1"/>
    <row r="47462" hidden="1"/>
    <row r="47463" hidden="1"/>
    <row r="47464" hidden="1"/>
    <row r="47465" hidden="1"/>
    <row r="47466" hidden="1"/>
    <row r="47467" hidden="1"/>
    <row r="47468" hidden="1"/>
    <row r="47469" hidden="1"/>
    <row r="47470" hidden="1"/>
    <row r="47471" hidden="1"/>
    <row r="47472" hidden="1"/>
    <row r="47473" hidden="1"/>
    <row r="47474" hidden="1"/>
    <row r="47475" hidden="1"/>
    <row r="47476" hidden="1"/>
    <row r="47477" hidden="1"/>
    <row r="47478" hidden="1"/>
    <row r="47479" hidden="1"/>
    <row r="47480" hidden="1"/>
    <row r="47481" hidden="1"/>
    <row r="47482" hidden="1"/>
    <row r="47483" hidden="1"/>
    <row r="47484" hidden="1"/>
    <row r="47485" hidden="1"/>
    <row r="47486" hidden="1"/>
    <row r="47487" hidden="1"/>
    <row r="47488" hidden="1"/>
    <row r="47489" hidden="1"/>
    <row r="47490" hidden="1"/>
    <row r="47491" hidden="1"/>
    <row r="47492" hidden="1"/>
    <row r="47493" hidden="1"/>
    <row r="47494" hidden="1"/>
    <row r="47495" hidden="1"/>
    <row r="47496" hidden="1"/>
    <row r="47497" hidden="1"/>
    <row r="47498" hidden="1"/>
    <row r="47499" hidden="1"/>
    <row r="47500" hidden="1"/>
    <row r="47501" hidden="1"/>
    <row r="47502" hidden="1"/>
    <row r="47503" hidden="1"/>
    <row r="47504" hidden="1"/>
    <row r="47505" hidden="1"/>
    <row r="47506" hidden="1"/>
    <row r="47507" hidden="1"/>
    <row r="47508" hidden="1"/>
    <row r="47509" hidden="1"/>
    <row r="47510" hidden="1"/>
    <row r="47511" hidden="1"/>
    <row r="47512" hidden="1"/>
    <row r="47513" hidden="1"/>
    <row r="47514" hidden="1"/>
    <row r="47515" hidden="1"/>
    <row r="47516" hidden="1"/>
    <row r="47517" hidden="1"/>
    <row r="47518" hidden="1"/>
    <row r="47519" hidden="1"/>
    <row r="47520" hidden="1"/>
    <row r="47521" hidden="1"/>
    <row r="47522" hidden="1"/>
    <row r="47523" hidden="1"/>
    <row r="47524" hidden="1"/>
    <row r="47525" hidden="1"/>
    <row r="47526" hidden="1"/>
    <row r="47527" hidden="1"/>
    <row r="47528" hidden="1"/>
    <row r="47529" hidden="1"/>
    <row r="47530" hidden="1"/>
    <row r="47531" hidden="1"/>
    <row r="47532" hidden="1"/>
    <row r="47533" hidden="1"/>
    <row r="47534" hidden="1"/>
    <row r="47535" hidden="1"/>
    <row r="47536" hidden="1"/>
    <row r="47537" hidden="1"/>
    <row r="47538" hidden="1"/>
    <row r="47539" hidden="1"/>
    <row r="47540" hidden="1"/>
    <row r="47541" hidden="1"/>
    <row r="47542" hidden="1"/>
    <row r="47543" hidden="1"/>
    <row r="47544" hidden="1"/>
    <row r="47545" hidden="1"/>
    <row r="47546" hidden="1"/>
    <row r="47547" hidden="1"/>
    <row r="47548" hidden="1"/>
    <row r="47549" hidden="1"/>
    <row r="47550" hidden="1"/>
    <row r="47551" hidden="1"/>
    <row r="47552" hidden="1"/>
    <row r="47553" hidden="1"/>
    <row r="47554" hidden="1"/>
    <row r="47555" hidden="1"/>
    <row r="47556" hidden="1"/>
    <row r="47557" hidden="1"/>
    <row r="47558" hidden="1"/>
    <row r="47559" hidden="1"/>
    <row r="47560" hidden="1"/>
    <row r="47561" hidden="1"/>
    <row r="47562" hidden="1"/>
    <row r="47563" hidden="1"/>
    <row r="47564" hidden="1"/>
    <row r="47565" hidden="1"/>
    <row r="47566" hidden="1"/>
    <row r="47567" hidden="1"/>
    <row r="47568" hidden="1"/>
    <row r="47569" hidden="1"/>
    <row r="47570" hidden="1"/>
    <row r="47571" hidden="1"/>
    <row r="47572" hidden="1"/>
    <row r="47573" hidden="1"/>
    <row r="47574" hidden="1"/>
    <row r="47575" hidden="1"/>
    <row r="47576" hidden="1"/>
    <row r="47577" hidden="1"/>
    <row r="47578" hidden="1"/>
    <row r="47579" hidden="1"/>
    <row r="47580" hidden="1"/>
    <row r="47581" hidden="1"/>
    <row r="47582" hidden="1"/>
    <row r="47583" hidden="1"/>
    <row r="47584" hidden="1"/>
    <row r="47585" hidden="1"/>
    <row r="47586" hidden="1"/>
    <row r="47587" hidden="1"/>
    <row r="47588" hidden="1"/>
    <row r="47589" hidden="1"/>
    <row r="47590" hidden="1"/>
    <row r="47591" hidden="1"/>
    <row r="47592" hidden="1"/>
    <row r="47593" hidden="1"/>
    <row r="47594" hidden="1"/>
    <row r="47595" hidden="1"/>
    <row r="47596" hidden="1"/>
    <row r="47597" hidden="1"/>
    <row r="47598" hidden="1"/>
    <row r="47599" hidden="1"/>
    <row r="47600" hidden="1"/>
    <row r="47601" hidden="1"/>
    <row r="47602" hidden="1"/>
    <row r="47603" hidden="1"/>
    <row r="47604" hidden="1"/>
    <row r="47605" hidden="1"/>
    <row r="47606" hidden="1"/>
    <row r="47607" hidden="1"/>
    <row r="47608" hidden="1"/>
    <row r="47609" hidden="1"/>
    <row r="47610" hidden="1"/>
    <row r="47611" hidden="1"/>
    <row r="47612" hidden="1"/>
    <row r="47613" hidden="1"/>
    <row r="47614" hidden="1"/>
    <row r="47615" hidden="1"/>
    <row r="47616" hidden="1"/>
    <row r="47617" hidden="1"/>
    <row r="47618" hidden="1"/>
    <row r="47619" hidden="1"/>
    <row r="47620" hidden="1"/>
    <row r="47621" hidden="1"/>
    <row r="47622" hidden="1"/>
    <row r="47623" hidden="1"/>
    <row r="47624" hidden="1"/>
    <row r="47625" hidden="1"/>
    <row r="47626" hidden="1"/>
    <row r="47627" hidden="1"/>
    <row r="47628" hidden="1"/>
    <row r="47629" hidden="1"/>
    <row r="47630" hidden="1"/>
    <row r="47631" hidden="1"/>
    <row r="47632" hidden="1"/>
    <row r="47633" hidden="1"/>
    <row r="47634" hidden="1"/>
    <row r="47635" hidden="1"/>
    <row r="47636" hidden="1"/>
    <row r="47637" hidden="1"/>
    <row r="47638" hidden="1"/>
    <row r="47639" hidden="1"/>
    <row r="47640" hidden="1"/>
    <row r="47641" hidden="1"/>
    <row r="47642" hidden="1"/>
    <row r="47643" hidden="1"/>
    <row r="47644" hidden="1"/>
    <row r="47645" hidden="1"/>
    <row r="47646" hidden="1"/>
    <row r="47647" hidden="1"/>
    <row r="47648" hidden="1"/>
    <row r="47649" hidden="1"/>
    <row r="47650" hidden="1"/>
    <row r="47651" hidden="1"/>
    <row r="47652" hidden="1"/>
    <row r="47653" hidden="1"/>
    <row r="47654" hidden="1"/>
    <row r="47655" hidden="1"/>
    <row r="47656" hidden="1"/>
    <row r="47657" hidden="1"/>
    <row r="47658" hidden="1"/>
    <row r="47659" hidden="1"/>
    <row r="47660" hidden="1"/>
    <row r="47661" hidden="1"/>
    <row r="47662" hidden="1"/>
    <row r="47663" hidden="1"/>
    <row r="47664" hidden="1"/>
    <row r="47665" hidden="1"/>
    <row r="47666" hidden="1"/>
    <row r="47667" hidden="1"/>
    <row r="47668" hidden="1"/>
    <row r="47669" hidden="1"/>
    <row r="47670" hidden="1"/>
    <row r="47671" hidden="1"/>
    <row r="47672" hidden="1"/>
    <row r="47673" hidden="1"/>
    <row r="47674" hidden="1"/>
    <row r="47675" hidden="1"/>
    <row r="47676" hidden="1"/>
    <row r="47677" hidden="1"/>
    <row r="47678" hidden="1"/>
    <row r="47679" hidden="1"/>
    <row r="47680" hidden="1"/>
    <row r="47681" hidden="1"/>
    <row r="47682" hidden="1"/>
    <row r="47683" hidden="1"/>
    <row r="47684" hidden="1"/>
    <row r="47685" hidden="1"/>
    <row r="47686" hidden="1"/>
    <row r="47687" hidden="1"/>
    <row r="47688" hidden="1"/>
    <row r="47689" hidden="1"/>
    <row r="47690" hidden="1"/>
    <row r="47691" hidden="1"/>
    <row r="47692" hidden="1"/>
    <row r="47693" hidden="1"/>
    <row r="47694" hidden="1"/>
    <row r="47695" hidden="1"/>
    <row r="47696" hidden="1"/>
    <row r="47697" hidden="1"/>
    <row r="47698" hidden="1"/>
    <row r="47699" hidden="1"/>
    <row r="47700" hidden="1"/>
    <row r="47701" hidden="1"/>
    <row r="47702" hidden="1"/>
    <row r="47703" hidden="1"/>
    <row r="47704" hidden="1"/>
    <row r="47705" hidden="1"/>
    <row r="47706" hidden="1"/>
    <row r="47707" hidden="1"/>
    <row r="47708" hidden="1"/>
    <row r="47709" hidden="1"/>
    <row r="47710" hidden="1"/>
    <row r="47711" hidden="1"/>
    <row r="47712" hidden="1"/>
    <row r="47713" hidden="1"/>
    <row r="47714" hidden="1"/>
    <row r="47715" hidden="1"/>
    <row r="47716" hidden="1"/>
    <row r="47717" hidden="1"/>
    <row r="47718" hidden="1"/>
    <row r="47719" hidden="1"/>
    <row r="47720" hidden="1"/>
    <row r="47721" hidden="1"/>
    <row r="47722" hidden="1"/>
    <row r="47723" hidden="1"/>
    <row r="47724" hidden="1"/>
    <row r="47725" hidden="1"/>
    <row r="47726" hidden="1"/>
    <row r="47727" hidden="1"/>
    <row r="47728" hidden="1"/>
    <row r="47729" hidden="1"/>
    <row r="47730" hidden="1"/>
    <row r="47731" hidden="1"/>
    <row r="47732" hidden="1"/>
    <row r="47733" hidden="1"/>
    <row r="47734" hidden="1"/>
    <row r="47735" hidden="1"/>
    <row r="47736" hidden="1"/>
    <row r="47737" hidden="1"/>
    <row r="47738" hidden="1"/>
    <row r="47739" hidden="1"/>
    <row r="47740" hidden="1"/>
    <row r="47741" hidden="1"/>
    <row r="47742" hidden="1"/>
    <row r="47743" hidden="1"/>
    <row r="47744" hidden="1"/>
    <row r="47745" hidden="1"/>
    <row r="47746" hidden="1"/>
    <row r="47747" hidden="1"/>
    <row r="47748" hidden="1"/>
    <row r="47749" hidden="1"/>
    <row r="47750" hidden="1"/>
    <row r="47751" hidden="1"/>
    <row r="47752" hidden="1"/>
    <row r="47753" hidden="1"/>
    <row r="47754" hidden="1"/>
    <row r="47755" hidden="1"/>
    <row r="47756" hidden="1"/>
    <row r="47757" hidden="1"/>
    <row r="47758" hidden="1"/>
    <row r="47759" hidden="1"/>
    <row r="47760" hidden="1"/>
    <row r="47761" hidden="1"/>
    <row r="47762" hidden="1"/>
    <row r="47763" hidden="1"/>
    <row r="47764" hidden="1"/>
    <row r="47765" hidden="1"/>
    <row r="47766" hidden="1"/>
    <row r="47767" hidden="1"/>
    <row r="47768" hidden="1"/>
    <row r="47769" hidden="1"/>
    <row r="47770" hidden="1"/>
    <row r="47771" hidden="1"/>
    <row r="47772" hidden="1"/>
    <row r="47773" hidden="1"/>
    <row r="47774" hidden="1"/>
    <row r="47775" hidden="1"/>
    <row r="47776" hidden="1"/>
    <row r="47777" hidden="1"/>
    <row r="47778" hidden="1"/>
    <row r="47779" hidden="1"/>
    <row r="47780" hidden="1"/>
    <row r="47781" hidden="1"/>
    <row r="47782" hidden="1"/>
    <row r="47783" hidden="1"/>
    <row r="47784" hidden="1"/>
    <row r="47785" hidden="1"/>
    <row r="47786" hidden="1"/>
    <row r="47787" hidden="1"/>
    <row r="47788" hidden="1"/>
    <row r="47789" hidden="1"/>
    <row r="47790" hidden="1"/>
    <row r="47791" hidden="1"/>
    <row r="47792" hidden="1"/>
    <row r="47793" hidden="1"/>
    <row r="47794" hidden="1"/>
    <row r="47795" hidden="1"/>
    <row r="47796" hidden="1"/>
    <row r="47797" hidden="1"/>
    <row r="47798" hidden="1"/>
    <row r="47799" hidden="1"/>
    <row r="47800" hidden="1"/>
    <row r="47801" hidden="1"/>
    <row r="47802" hidden="1"/>
    <row r="47803" hidden="1"/>
    <row r="47804" hidden="1"/>
    <row r="47805" hidden="1"/>
    <row r="47806" hidden="1"/>
    <row r="47807" hidden="1"/>
    <row r="47808" hidden="1"/>
    <row r="47809" hidden="1"/>
    <row r="47810" hidden="1"/>
    <row r="47811" hidden="1"/>
    <row r="47812" hidden="1"/>
    <row r="47813" hidden="1"/>
    <row r="47814" hidden="1"/>
    <row r="47815" hidden="1"/>
    <row r="47816" hidden="1"/>
    <row r="47817" hidden="1"/>
    <row r="47818" hidden="1"/>
    <row r="47819" hidden="1"/>
    <row r="47820" hidden="1"/>
    <row r="47821" hidden="1"/>
    <row r="47822" hidden="1"/>
    <row r="47823" hidden="1"/>
    <row r="47824" hidden="1"/>
    <row r="47825" hidden="1"/>
    <row r="47826" hidden="1"/>
    <row r="47827" hidden="1"/>
    <row r="47828" hidden="1"/>
    <row r="47829" hidden="1"/>
    <row r="47830" hidden="1"/>
    <row r="47831" hidden="1"/>
    <row r="47832" hidden="1"/>
    <row r="47833" hidden="1"/>
    <row r="47834" hidden="1"/>
    <row r="47835" hidden="1"/>
    <row r="47836" hidden="1"/>
    <row r="47837" hidden="1"/>
    <row r="47838" hidden="1"/>
    <row r="47839" hidden="1"/>
    <row r="47840" hidden="1"/>
    <row r="47841" hidden="1"/>
    <row r="47842" hidden="1"/>
    <row r="47843" hidden="1"/>
    <row r="47844" hidden="1"/>
    <row r="47845" hidden="1"/>
    <row r="47846" hidden="1"/>
    <row r="47847" hidden="1"/>
    <row r="47848" hidden="1"/>
    <row r="47849" hidden="1"/>
    <row r="47850" hidden="1"/>
    <row r="47851" hidden="1"/>
    <row r="47852" hidden="1"/>
    <row r="47853" hidden="1"/>
    <row r="47854" hidden="1"/>
    <row r="47855" hidden="1"/>
    <row r="47856" hidden="1"/>
    <row r="47857" hidden="1"/>
    <row r="47858" hidden="1"/>
    <row r="47859" hidden="1"/>
    <row r="47860" hidden="1"/>
    <row r="47861" hidden="1"/>
    <row r="47862" hidden="1"/>
    <row r="47863" hidden="1"/>
    <row r="47864" hidden="1"/>
    <row r="47865" hidden="1"/>
    <row r="47866" hidden="1"/>
    <row r="47867" hidden="1"/>
    <row r="47868" hidden="1"/>
    <row r="47869" hidden="1"/>
    <row r="47870" hidden="1"/>
    <row r="47871" hidden="1"/>
    <row r="47872" hidden="1"/>
    <row r="47873" hidden="1"/>
    <row r="47874" hidden="1"/>
    <row r="47875" hidden="1"/>
    <row r="47876" hidden="1"/>
    <row r="47877" hidden="1"/>
    <row r="47878" hidden="1"/>
    <row r="47879" hidden="1"/>
    <row r="47880" hidden="1"/>
    <row r="47881" hidden="1"/>
    <row r="47882" hidden="1"/>
    <row r="47883" hidden="1"/>
    <row r="47884" hidden="1"/>
    <row r="47885" hidden="1"/>
    <row r="47886" hidden="1"/>
    <row r="47887" hidden="1"/>
    <row r="47888" hidden="1"/>
    <row r="47889" hidden="1"/>
    <row r="47890" hidden="1"/>
    <row r="47891" hidden="1"/>
    <row r="47892" hidden="1"/>
    <row r="47893" hidden="1"/>
    <row r="47894" hidden="1"/>
    <row r="47895" hidden="1"/>
    <row r="47896" hidden="1"/>
    <row r="47897" hidden="1"/>
    <row r="47898" hidden="1"/>
    <row r="47899" hidden="1"/>
    <row r="47900" hidden="1"/>
    <row r="47901" hidden="1"/>
    <row r="47902" hidden="1"/>
    <row r="47903" hidden="1"/>
    <row r="47904" hidden="1"/>
    <row r="47905" hidden="1"/>
    <row r="47906" hidden="1"/>
    <row r="47907" hidden="1"/>
    <row r="47908" hidden="1"/>
    <row r="47909" hidden="1"/>
    <row r="47910" hidden="1"/>
    <row r="47911" hidden="1"/>
    <row r="47912" hidden="1"/>
    <row r="47913" hidden="1"/>
    <row r="47914" hidden="1"/>
    <row r="47915" hidden="1"/>
    <row r="47916" hidden="1"/>
    <row r="47917" hidden="1"/>
    <row r="47918" hidden="1"/>
    <row r="47919" hidden="1"/>
    <row r="47920" hidden="1"/>
    <row r="47921" hidden="1"/>
    <row r="47922" hidden="1"/>
    <row r="47923" hidden="1"/>
    <row r="47924" hidden="1"/>
    <row r="47925" hidden="1"/>
    <row r="47926" hidden="1"/>
    <row r="47927" hidden="1"/>
    <row r="47928" hidden="1"/>
    <row r="47929" hidden="1"/>
    <row r="47930" hidden="1"/>
    <row r="47931" hidden="1"/>
    <row r="47932" hidden="1"/>
    <row r="47933" hidden="1"/>
    <row r="47934" hidden="1"/>
    <row r="47935" hidden="1"/>
    <row r="47936" hidden="1"/>
    <row r="47937" hidden="1"/>
    <row r="47938" hidden="1"/>
    <row r="47939" hidden="1"/>
    <row r="47940" hidden="1"/>
    <row r="47941" hidden="1"/>
    <row r="47942" hidden="1"/>
    <row r="47943" hidden="1"/>
    <row r="47944" hidden="1"/>
    <row r="47945" hidden="1"/>
    <row r="47946" hidden="1"/>
    <row r="47947" hidden="1"/>
    <row r="47948" hidden="1"/>
    <row r="47949" hidden="1"/>
    <row r="47950" hidden="1"/>
    <row r="47951" hidden="1"/>
    <row r="47952" hidden="1"/>
    <row r="47953" hidden="1"/>
    <row r="47954" hidden="1"/>
    <row r="47955" hidden="1"/>
    <row r="47956" hidden="1"/>
    <row r="47957" hidden="1"/>
    <row r="47958" hidden="1"/>
    <row r="47959" hidden="1"/>
    <row r="47960" hidden="1"/>
    <row r="47961" hidden="1"/>
    <row r="47962" hidden="1"/>
    <row r="47963" hidden="1"/>
    <row r="47964" hidden="1"/>
    <row r="47965" hidden="1"/>
    <row r="47966" hidden="1"/>
    <row r="47967" hidden="1"/>
    <row r="47968" hidden="1"/>
    <row r="47969" hidden="1"/>
    <row r="47970" hidden="1"/>
    <row r="47971" hidden="1"/>
    <row r="47972" hidden="1"/>
    <row r="47973" hidden="1"/>
    <row r="47974" hidden="1"/>
    <row r="47975" hidden="1"/>
    <row r="47976" hidden="1"/>
    <row r="47977" hidden="1"/>
    <row r="47978" hidden="1"/>
    <row r="47979" hidden="1"/>
    <row r="47980" hidden="1"/>
    <row r="47981" hidden="1"/>
    <row r="47982" hidden="1"/>
    <row r="47983" hidden="1"/>
    <row r="47984" hidden="1"/>
    <row r="47985" hidden="1"/>
    <row r="47986" hidden="1"/>
    <row r="47987" hidden="1"/>
    <row r="47988" hidden="1"/>
    <row r="47989" hidden="1"/>
    <row r="47990" hidden="1"/>
    <row r="47991" hidden="1"/>
    <row r="47992" hidden="1"/>
    <row r="47993" hidden="1"/>
    <row r="47994" hidden="1"/>
    <row r="47995" hidden="1"/>
    <row r="47996" hidden="1"/>
    <row r="47997" hidden="1"/>
    <row r="47998" hidden="1"/>
    <row r="47999" hidden="1"/>
    <row r="48000" hidden="1"/>
    <row r="48001" hidden="1"/>
    <row r="48002" hidden="1"/>
    <row r="48003" hidden="1"/>
    <row r="48004" hidden="1"/>
    <row r="48005" hidden="1"/>
    <row r="48006" hidden="1"/>
    <row r="48007" hidden="1"/>
    <row r="48008" hidden="1"/>
    <row r="48009" hidden="1"/>
    <row r="48010" hidden="1"/>
    <row r="48011" hidden="1"/>
    <row r="48012" hidden="1"/>
    <row r="48013" hidden="1"/>
    <row r="48014" hidden="1"/>
    <row r="48015" hidden="1"/>
    <row r="48016" hidden="1"/>
    <row r="48017" hidden="1"/>
    <row r="48018" hidden="1"/>
    <row r="48019" hidden="1"/>
    <row r="48020" hidden="1"/>
    <row r="48021" hidden="1"/>
    <row r="48022" hidden="1"/>
    <row r="48023" hidden="1"/>
    <row r="48024" hidden="1"/>
    <row r="48025" hidden="1"/>
    <row r="48026" hidden="1"/>
    <row r="48027" hidden="1"/>
    <row r="48028" hidden="1"/>
    <row r="48029" hidden="1"/>
    <row r="48030" hidden="1"/>
    <row r="48031" hidden="1"/>
    <row r="48032" hidden="1"/>
    <row r="48033" hidden="1"/>
    <row r="48034" hidden="1"/>
    <row r="48035" hidden="1"/>
    <row r="48036" hidden="1"/>
    <row r="48037" hidden="1"/>
    <row r="48038" hidden="1"/>
    <row r="48039" hidden="1"/>
    <row r="48040" hidden="1"/>
    <row r="48041" hidden="1"/>
    <row r="48042" hidden="1"/>
    <row r="48043" hidden="1"/>
    <row r="48044" hidden="1"/>
    <row r="48045" hidden="1"/>
    <row r="48046" hidden="1"/>
    <row r="48047" hidden="1"/>
    <row r="48048" hidden="1"/>
    <row r="48049" hidden="1"/>
    <row r="48050" hidden="1"/>
    <row r="48051" hidden="1"/>
    <row r="48052" hidden="1"/>
    <row r="48053" hidden="1"/>
    <row r="48054" hidden="1"/>
    <row r="48055" hidden="1"/>
    <row r="48056" hidden="1"/>
    <row r="48057" hidden="1"/>
    <row r="48058" hidden="1"/>
    <row r="48059" hidden="1"/>
    <row r="48060" hidden="1"/>
    <row r="48061" hidden="1"/>
    <row r="48062" hidden="1"/>
    <row r="48063" hidden="1"/>
    <row r="48064" hidden="1"/>
    <row r="48065" hidden="1"/>
    <row r="48066" hidden="1"/>
    <row r="48067" hidden="1"/>
    <row r="48068" hidden="1"/>
    <row r="48069" hidden="1"/>
    <row r="48070" hidden="1"/>
    <row r="48071" hidden="1"/>
    <row r="48072" hidden="1"/>
    <row r="48073" hidden="1"/>
    <row r="48074" hidden="1"/>
    <row r="48075" hidden="1"/>
    <row r="48076" hidden="1"/>
    <row r="48077" hidden="1"/>
    <row r="48078" hidden="1"/>
    <row r="48079" hidden="1"/>
    <row r="48080" hidden="1"/>
    <row r="48081" hidden="1"/>
    <row r="48082" hidden="1"/>
    <row r="48083" hidden="1"/>
    <row r="48084" hidden="1"/>
    <row r="48085" hidden="1"/>
    <row r="48086" hidden="1"/>
    <row r="48087" hidden="1"/>
    <row r="48088" hidden="1"/>
    <row r="48089" hidden="1"/>
    <row r="48090" hidden="1"/>
    <row r="48091" hidden="1"/>
    <row r="48092" hidden="1"/>
    <row r="48093" hidden="1"/>
    <row r="48094" hidden="1"/>
    <row r="48095" hidden="1"/>
    <row r="48096" hidden="1"/>
    <row r="48097" hidden="1"/>
    <row r="48098" hidden="1"/>
    <row r="48099" hidden="1"/>
    <row r="48100" hidden="1"/>
    <row r="48101" hidden="1"/>
    <row r="48102" hidden="1"/>
    <row r="48103" hidden="1"/>
    <row r="48104" hidden="1"/>
    <row r="48105" hidden="1"/>
    <row r="48106" hidden="1"/>
    <row r="48107" hidden="1"/>
    <row r="48108" hidden="1"/>
    <row r="48109" hidden="1"/>
    <row r="48110" hidden="1"/>
    <row r="48111" hidden="1"/>
    <row r="48112" hidden="1"/>
    <row r="48113" hidden="1"/>
    <row r="48114" hidden="1"/>
    <row r="48115" hidden="1"/>
    <row r="48116" hidden="1"/>
    <row r="48117" hidden="1"/>
    <row r="48118" hidden="1"/>
    <row r="48119" hidden="1"/>
    <row r="48120" hidden="1"/>
    <row r="48121" hidden="1"/>
    <row r="48122" hidden="1"/>
    <row r="48123" hidden="1"/>
    <row r="48124" hidden="1"/>
    <row r="48125" hidden="1"/>
    <row r="48126" hidden="1"/>
    <row r="48127" hidden="1"/>
    <row r="48128" hidden="1"/>
    <row r="48129" hidden="1"/>
    <row r="48130" hidden="1"/>
    <row r="48131" hidden="1"/>
    <row r="48132" hidden="1"/>
    <row r="48133" hidden="1"/>
    <row r="48134" hidden="1"/>
    <row r="48135" hidden="1"/>
    <row r="48136" hidden="1"/>
    <row r="48137" hidden="1"/>
    <row r="48138" hidden="1"/>
    <row r="48139" hidden="1"/>
    <row r="48140" hidden="1"/>
    <row r="48141" hidden="1"/>
    <row r="48142" hidden="1"/>
    <row r="48143" hidden="1"/>
    <row r="48144" hidden="1"/>
    <row r="48145" hidden="1"/>
    <row r="48146" hidden="1"/>
    <row r="48147" hidden="1"/>
    <row r="48148" hidden="1"/>
    <row r="48149" hidden="1"/>
    <row r="48150" hidden="1"/>
    <row r="48151" hidden="1"/>
    <row r="48152" hidden="1"/>
    <row r="48153" hidden="1"/>
    <row r="48154" hidden="1"/>
    <row r="48155" hidden="1"/>
    <row r="48156" hidden="1"/>
    <row r="48157" hidden="1"/>
    <row r="48158" hidden="1"/>
    <row r="48159" hidden="1"/>
    <row r="48160" hidden="1"/>
    <row r="48161" hidden="1"/>
    <row r="48162" hidden="1"/>
    <row r="48163" hidden="1"/>
    <row r="48164" hidden="1"/>
    <row r="48165" hidden="1"/>
    <row r="48166" hidden="1"/>
    <row r="48167" hidden="1"/>
    <row r="48168" hidden="1"/>
    <row r="48169" hidden="1"/>
    <row r="48170" hidden="1"/>
    <row r="48171" hidden="1"/>
    <row r="48172" hidden="1"/>
    <row r="48173" hidden="1"/>
    <row r="48174" hidden="1"/>
    <row r="48175" hidden="1"/>
    <row r="48176" hidden="1"/>
    <row r="48177" hidden="1"/>
    <row r="48178" hidden="1"/>
    <row r="48179" hidden="1"/>
    <row r="48180" hidden="1"/>
    <row r="48181" hidden="1"/>
    <row r="48182" hidden="1"/>
    <row r="48183" hidden="1"/>
    <row r="48184" hidden="1"/>
    <row r="48185" hidden="1"/>
    <row r="48186" hidden="1"/>
    <row r="48187" hidden="1"/>
    <row r="48188" hidden="1"/>
    <row r="48189" hidden="1"/>
    <row r="48190" hidden="1"/>
    <row r="48191" hidden="1"/>
    <row r="48192" hidden="1"/>
    <row r="48193" hidden="1"/>
    <row r="48194" hidden="1"/>
    <row r="48195" hidden="1"/>
    <row r="48196" hidden="1"/>
    <row r="48197" hidden="1"/>
    <row r="48198" hidden="1"/>
    <row r="48199" hidden="1"/>
    <row r="48200" hidden="1"/>
    <row r="48201" hidden="1"/>
    <row r="48202" hidden="1"/>
    <row r="48203" hidden="1"/>
    <row r="48204" hidden="1"/>
    <row r="48205" hidden="1"/>
    <row r="48206" hidden="1"/>
    <row r="48207" hidden="1"/>
    <row r="48208" hidden="1"/>
    <row r="48209" hidden="1"/>
    <row r="48210" hidden="1"/>
    <row r="48211" hidden="1"/>
    <row r="48212" hidden="1"/>
    <row r="48213" hidden="1"/>
    <row r="48214" hidden="1"/>
    <row r="48215" hidden="1"/>
    <row r="48216" hidden="1"/>
    <row r="48217" hidden="1"/>
    <row r="48218" hidden="1"/>
    <row r="48219" hidden="1"/>
    <row r="48220" hidden="1"/>
    <row r="48221" hidden="1"/>
    <row r="48222" hidden="1"/>
    <row r="48223" hidden="1"/>
    <row r="48224" hidden="1"/>
    <row r="48225" hidden="1"/>
    <row r="48226" hidden="1"/>
    <row r="48227" hidden="1"/>
    <row r="48228" hidden="1"/>
    <row r="48229" hidden="1"/>
    <row r="48230" hidden="1"/>
    <row r="48231" hidden="1"/>
    <row r="48232" hidden="1"/>
    <row r="48233" hidden="1"/>
    <row r="48234" hidden="1"/>
    <row r="48235" hidden="1"/>
    <row r="48236" hidden="1"/>
    <row r="48237" hidden="1"/>
    <row r="48238" hidden="1"/>
    <row r="48239" hidden="1"/>
    <row r="48240" hidden="1"/>
    <row r="48241" hidden="1"/>
    <row r="48242" hidden="1"/>
    <row r="48243" hidden="1"/>
    <row r="48244" hidden="1"/>
    <row r="48245" hidden="1"/>
    <row r="48246" hidden="1"/>
    <row r="48247" hidden="1"/>
    <row r="48248" hidden="1"/>
    <row r="48249" hidden="1"/>
    <row r="48250" hidden="1"/>
    <row r="48251" hidden="1"/>
    <row r="48252" hidden="1"/>
    <row r="48253" hidden="1"/>
    <row r="48254" hidden="1"/>
    <row r="48255" hidden="1"/>
    <row r="48256" hidden="1"/>
    <row r="48257" hidden="1"/>
    <row r="48258" hidden="1"/>
    <row r="48259" hidden="1"/>
    <row r="48260" hidden="1"/>
    <row r="48261" hidden="1"/>
    <row r="48262" hidden="1"/>
    <row r="48263" hidden="1"/>
    <row r="48264" hidden="1"/>
    <row r="48265" hidden="1"/>
    <row r="48266" hidden="1"/>
    <row r="48267" hidden="1"/>
    <row r="48268" hidden="1"/>
    <row r="48269" hidden="1"/>
    <row r="48270" hidden="1"/>
    <row r="48271" hidden="1"/>
    <row r="48272" hidden="1"/>
    <row r="48273" hidden="1"/>
    <row r="48274" hidden="1"/>
    <row r="48275" hidden="1"/>
    <row r="48276" hidden="1"/>
    <row r="48277" hidden="1"/>
    <row r="48278" hidden="1"/>
    <row r="48279" hidden="1"/>
    <row r="48280" hidden="1"/>
    <row r="48281" hidden="1"/>
    <row r="48282" hidden="1"/>
    <row r="48283" hidden="1"/>
    <row r="48284" hidden="1"/>
    <row r="48285" hidden="1"/>
    <row r="48286" hidden="1"/>
    <row r="48287" hidden="1"/>
    <row r="48288" hidden="1"/>
    <row r="48289" hidden="1"/>
    <row r="48290" hidden="1"/>
    <row r="48291" hidden="1"/>
    <row r="48292" hidden="1"/>
    <row r="48293" hidden="1"/>
    <row r="48294" hidden="1"/>
    <row r="48295" hidden="1"/>
    <row r="48296" hidden="1"/>
    <row r="48297" hidden="1"/>
    <row r="48298" hidden="1"/>
    <row r="48299" hidden="1"/>
    <row r="48300" hidden="1"/>
    <row r="48301" hidden="1"/>
    <row r="48302" hidden="1"/>
    <row r="48303" hidden="1"/>
    <row r="48304" hidden="1"/>
    <row r="48305" hidden="1"/>
    <row r="48306" hidden="1"/>
    <row r="48307" hidden="1"/>
    <row r="48308" hidden="1"/>
    <row r="48309" hidden="1"/>
    <row r="48310" hidden="1"/>
    <row r="48311" hidden="1"/>
    <row r="48312" hidden="1"/>
    <row r="48313" hidden="1"/>
    <row r="48314" hidden="1"/>
    <row r="48315" hidden="1"/>
    <row r="48316" hidden="1"/>
    <row r="48317" hidden="1"/>
    <row r="48318" hidden="1"/>
    <row r="48319" hidden="1"/>
    <row r="48320" hidden="1"/>
    <row r="48321" hidden="1"/>
    <row r="48322" hidden="1"/>
    <row r="48323" hidden="1"/>
    <row r="48324" hidden="1"/>
    <row r="48325" hidden="1"/>
    <row r="48326" hidden="1"/>
    <row r="48327" hidden="1"/>
    <row r="48328" hidden="1"/>
    <row r="48329" hidden="1"/>
    <row r="48330" hidden="1"/>
    <row r="48331" hidden="1"/>
    <row r="48332" hidden="1"/>
    <row r="48333" hidden="1"/>
    <row r="48334" hidden="1"/>
    <row r="48335" hidden="1"/>
    <row r="48336" hidden="1"/>
    <row r="48337" hidden="1"/>
    <row r="48338" hidden="1"/>
    <row r="48339" hidden="1"/>
    <row r="48340" hidden="1"/>
    <row r="48341" hidden="1"/>
    <row r="48342" hidden="1"/>
    <row r="48343" hidden="1"/>
    <row r="48344" hidden="1"/>
    <row r="48345" hidden="1"/>
    <row r="48346" hidden="1"/>
    <row r="48347" hidden="1"/>
    <row r="48348" hidden="1"/>
    <row r="48349" hidden="1"/>
    <row r="48350" hidden="1"/>
    <row r="48351" hidden="1"/>
    <row r="48352" hidden="1"/>
    <row r="48353" hidden="1"/>
    <row r="48354" hidden="1"/>
    <row r="48355" hidden="1"/>
    <row r="48356" hidden="1"/>
    <row r="48357" hidden="1"/>
    <row r="48358" hidden="1"/>
    <row r="48359" hidden="1"/>
    <row r="48360" hidden="1"/>
    <row r="48361" hidden="1"/>
    <row r="48362" hidden="1"/>
    <row r="48363" hidden="1"/>
    <row r="48364" hidden="1"/>
    <row r="48365" hidden="1"/>
    <row r="48366" hidden="1"/>
    <row r="48367" hidden="1"/>
    <row r="48368" hidden="1"/>
    <row r="48369" hidden="1"/>
    <row r="48370" hidden="1"/>
    <row r="48371" hidden="1"/>
    <row r="48372" hidden="1"/>
    <row r="48373" hidden="1"/>
    <row r="48374" hidden="1"/>
    <row r="48375" hidden="1"/>
    <row r="48376" hidden="1"/>
    <row r="48377" hidden="1"/>
    <row r="48378" hidden="1"/>
    <row r="48379" hidden="1"/>
    <row r="48380" hidden="1"/>
    <row r="48381" hidden="1"/>
    <row r="48382" hidden="1"/>
    <row r="48383" hidden="1"/>
    <row r="48384" hidden="1"/>
    <row r="48385" hidden="1"/>
    <row r="48386" hidden="1"/>
    <row r="48387" hidden="1"/>
    <row r="48388" hidden="1"/>
    <row r="48389" hidden="1"/>
    <row r="48390" hidden="1"/>
    <row r="48391" hidden="1"/>
    <row r="48392" hidden="1"/>
    <row r="48393" hidden="1"/>
    <row r="48394" hidden="1"/>
    <row r="48395" hidden="1"/>
    <row r="48396" hidden="1"/>
    <row r="48397" hidden="1"/>
    <row r="48398" hidden="1"/>
    <row r="48399" hidden="1"/>
    <row r="48400" hidden="1"/>
    <row r="48401" hidden="1"/>
    <row r="48402" hidden="1"/>
    <row r="48403" hidden="1"/>
    <row r="48404" hidden="1"/>
    <row r="48405" hidden="1"/>
    <row r="48406" hidden="1"/>
    <row r="48407" hidden="1"/>
    <row r="48408" hidden="1"/>
    <row r="48409" hidden="1"/>
    <row r="48410" hidden="1"/>
    <row r="48411" hidden="1"/>
    <row r="48412" hidden="1"/>
    <row r="48413" hidden="1"/>
    <row r="48414" hidden="1"/>
    <row r="48415" hidden="1"/>
    <row r="48416" hidden="1"/>
    <row r="48417" hidden="1"/>
    <row r="48418" hidden="1"/>
    <row r="48419" hidden="1"/>
    <row r="48420" hidden="1"/>
    <row r="48421" hidden="1"/>
    <row r="48422" hidden="1"/>
    <row r="48423" hidden="1"/>
    <row r="48424" hidden="1"/>
    <row r="48425" hidden="1"/>
    <row r="48426" hidden="1"/>
    <row r="48427" hidden="1"/>
    <row r="48428" hidden="1"/>
    <row r="48429" hidden="1"/>
    <row r="48430" hidden="1"/>
    <row r="48431" hidden="1"/>
    <row r="48432" hidden="1"/>
    <row r="48433" hidden="1"/>
    <row r="48434" hidden="1"/>
    <row r="48435" hidden="1"/>
    <row r="48436" hidden="1"/>
    <row r="48437" hidden="1"/>
    <row r="48438" hidden="1"/>
    <row r="48439" hidden="1"/>
    <row r="48440" hidden="1"/>
    <row r="48441" hidden="1"/>
    <row r="48442" hidden="1"/>
    <row r="48443" hidden="1"/>
    <row r="48444" hidden="1"/>
    <row r="48445" hidden="1"/>
    <row r="48446" hidden="1"/>
    <row r="48447" hidden="1"/>
    <row r="48448" hidden="1"/>
    <row r="48449" hidden="1"/>
    <row r="48450" hidden="1"/>
    <row r="48451" hidden="1"/>
    <row r="48452" hidden="1"/>
    <row r="48453" hidden="1"/>
    <row r="48454" hidden="1"/>
    <row r="48455" hidden="1"/>
    <row r="48456" hidden="1"/>
    <row r="48457" hidden="1"/>
    <row r="48458" hidden="1"/>
    <row r="48459" hidden="1"/>
    <row r="48460" hidden="1"/>
    <row r="48461" hidden="1"/>
    <row r="48462" hidden="1"/>
    <row r="48463" hidden="1"/>
    <row r="48464" hidden="1"/>
    <row r="48465" hidden="1"/>
    <row r="48466" hidden="1"/>
    <row r="48467" hidden="1"/>
    <row r="48468" hidden="1"/>
    <row r="48469" hidden="1"/>
    <row r="48470" hidden="1"/>
    <row r="48471" hidden="1"/>
    <row r="48472" hidden="1"/>
    <row r="48473" hidden="1"/>
    <row r="48474" hidden="1"/>
    <row r="48475" hidden="1"/>
    <row r="48476" hidden="1"/>
    <row r="48477" hidden="1"/>
    <row r="48478" hidden="1"/>
    <row r="48479" hidden="1"/>
    <row r="48480" hidden="1"/>
    <row r="48481" hidden="1"/>
    <row r="48482" hidden="1"/>
    <row r="48483" hidden="1"/>
    <row r="48484" hidden="1"/>
    <row r="48485" hidden="1"/>
    <row r="48486" hidden="1"/>
    <row r="48487" hidden="1"/>
    <row r="48488" hidden="1"/>
    <row r="48489" hidden="1"/>
    <row r="48490" hidden="1"/>
    <row r="48491" hidden="1"/>
    <row r="48492" hidden="1"/>
    <row r="48493" hidden="1"/>
    <row r="48494" hidden="1"/>
    <row r="48495" hidden="1"/>
    <row r="48496" hidden="1"/>
    <row r="48497" hidden="1"/>
    <row r="48498" hidden="1"/>
    <row r="48499" hidden="1"/>
    <row r="48500" hidden="1"/>
    <row r="48501" hidden="1"/>
    <row r="48502" hidden="1"/>
    <row r="48503" hidden="1"/>
    <row r="48504" hidden="1"/>
    <row r="48505" hidden="1"/>
    <row r="48506" hidden="1"/>
    <row r="48507" hidden="1"/>
    <row r="48508" hidden="1"/>
    <row r="48509" hidden="1"/>
    <row r="48510" hidden="1"/>
    <row r="48511" hidden="1"/>
    <row r="48512" hidden="1"/>
    <row r="48513" hidden="1"/>
    <row r="48514" hidden="1"/>
    <row r="48515" hidden="1"/>
    <row r="48516" hidden="1"/>
    <row r="48517" hidden="1"/>
    <row r="48518" hidden="1"/>
    <row r="48519" hidden="1"/>
    <row r="48520" hidden="1"/>
    <row r="48521" hidden="1"/>
    <row r="48522" hidden="1"/>
    <row r="48523" hidden="1"/>
    <row r="48524" hidden="1"/>
    <row r="48525" hidden="1"/>
    <row r="48526" hidden="1"/>
    <row r="48527" hidden="1"/>
    <row r="48528" hidden="1"/>
    <row r="48529" hidden="1"/>
    <row r="48530" hidden="1"/>
    <row r="48531" hidden="1"/>
    <row r="48532" hidden="1"/>
    <row r="48533" hidden="1"/>
    <row r="48534" hidden="1"/>
    <row r="48535" hidden="1"/>
    <row r="48536" hidden="1"/>
    <row r="48537" hidden="1"/>
    <row r="48538" hidden="1"/>
    <row r="48539" hidden="1"/>
    <row r="48540" hidden="1"/>
    <row r="48541" hidden="1"/>
    <row r="48542" hidden="1"/>
    <row r="48543" hidden="1"/>
    <row r="48544" hidden="1"/>
    <row r="48545" hidden="1"/>
    <row r="48546" hidden="1"/>
    <row r="48547" hidden="1"/>
    <row r="48548" hidden="1"/>
    <row r="48549" hidden="1"/>
    <row r="48550" hidden="1"/>
    <row r="48551" hidden="1"/>
    <row r="48552" hidden="1"/>
    <row r="48553" hidden="1"/>
    <row r="48554" hidden="1"/>
    <row r="48555" hidden="1"/>
    <row r="48556" hidden="1"/>
    <row r="48557" hidden="1"/>
    <row r="48558" hidden="1"/>
    <row r="48559" hidden="1"/>
    <row r="48560" hidden="1"/>
    <row r="48561" hidden="1"/>
    <row r="48562" hidden="1"/>
    <row r="48563" hidden="1"/>
    <row r="48564" hidden="1"/>
    <row r="48565" hidden="1"/>
    <row r="48566" hidden="1"/>
    <row r="48567" hidden="1"/>
    <row r="48568" hidden="1"/>
    <row r="48569" hidden="1"/>
    <row r="48570" hidden="1"/>
    <row r="48571" hidden="1"/>
    <row r="48572" hidden="1"/>
    <row r="48573" hidden="1"/>
    <row r="48574" hidden="1"/>
    <row r="48575" hidden="1"/>
    <row r="48576" hidden="1"/>
    <row r="48577" hidden="1"/>
    <row r="48578" hidden="1"/>
    <row r="48579" hidden="1"/>
    <row r="48580" hidden="1"/>
    <row r="48581" hidden="1"/>
    <row r="48582" hidden="1"/>
    <row r="48583" hidden="1"/>
    <row r="48584" hidden="1"/>
    <row r="48585" hidden="1"/>
    <row r="48586" hidden="1"/>
    <row r="48587" hidden="1"/>
    <row r="48588" hidden="1"/>
    <row r="48589" hidden="1"/>
    <row r="48590" hidden="1"/>
    <row r="48591" hidden="1"/>
    <row r="48592" hidden="1"/>
    <row r="48593" hidden="1"/>
    <row r="48594" hidden="1"/>
    <row r="48595" hidden="1"/>
    <row r="48596" hidden="1"/>
    <row r="48597" hidden="1"/>
    <row r="48598" hidden="1"/>
    <row r="48599" hidden="1"/>
    <row r="48600" hidden="1"/>
    <row r="48601" hidden="1"/>
    <row r="48602" hidden="1"/>
    <row r="48603" hidden="1"/>
    <row r="48604" hidden="1"/>
    <row r="48605" hidden="1"/>
    <row r="48606" hidden="1"/>
    <row r="48607" hidden="1"/>
    <row r="48608" hidden="1"/>
    <row r="48609" hidden="1"/>
    <row r="48610" hidden="1"/>
    <row r="48611" hidden="1"/>
    <row r="48612" hidden="1"/>
    <row r="48613" hidden="1"/>
    <row r="48614" hidden="1"/>
    <row r="48615" hidden="1"/>
    <row r="48616" hidden="1"/>
    <row r="48617" hidden="1"/>
    <row r="48618" hidden="1"/>
    <row r="48619" hidden="1"/>
    <row r="48620" hidden="1"/>
    <row r="48621" hidden="1"/>
    <row r="48622" hidden="1"/>
    <row r="48623" hidden="1"/>
    <row r="48624" hidden="1"/>
    <row r="48625" hidden="1"/>
    <row r="48626" hidden="1"/>
    <row r="48627" hidden="1"/>
    <row r="48628" hidden="1"/>
    <row r="48629" hidden="1"/>
    <row r="48630" hidden="1"/>
    <row r="48631" hidden="1"/>
    <row r="48632" hidden="1"/>
    <row r="48633" hidden="1"/>
    <row r="48634" hidden="1"/>
    <row r="48635" hidden="1"/>
    <row r="48636" hidden="1"/>
    <row r="48637" hidden="1"/>
    <row r="48638" hidden="1"/>
    <row r="48639" hidden="1"/>
    <row r="48640" hidden="1"/>
    <row r="48641" hidden="1"/>
    <row r="48642" hidden="1"/>
    <row r="48643" hidden="1"/>
    <row r="48644" hidden="1"/>
    <row r="48645" hidden="1"/>
    <row r="48646" hidden="1"/>
    <row r="48647" hidden="1"/>
    <row r="48648" hidden="1"/>
    <row r="48649" hidden="1"/>
    <row r="48650" hidden="1"/>
    <row r="48651" hidden="1"/>
    <row r="48652" hidden="1"/>
    <row r="48653" hidden="1"/>
    <row r="48654" hidden="1"/>
    <row r="48655" hidden="1"/>
    <row r="48656" hidden="1"/>
    <row r="48657" hidden="1"/>
    <row r="48658" hidden="1"/>
    <row r="48659" hidden="1"/>
    <row r="48660" hidden="1"/>
    <row r="48661" hidden="1"/>
    <row r="48662" hidden="1"/>
    <row r="48663" hidden="1"/>
    <row r="48664" hidden="1"/>
    <row r="48665" hidden="1"/>
    <row r="48666" hidden="1"/>
    <row r="48667" hidden="1"/>
    <row r="48668" hidden="1"/>
    <row r="48669" hidden="1"/>
    <row r="48670" hidden="1"/>
    <row r="48671" hidden="1"/>
    <row r="48672" hidden="1"/>
    <row r="48673" hidden="1"/>
    <row r="48674" hidden="1"/>
    <row r="48675" hidden="1"/>
    <row r="48676" hidden="1"/>
    <row r="48677" hidden="1"/>
    <row r="48678" hidden="1"/>
    <row r="48679" hidden="1"/>
    <row r="48680" hidden="1"/>
    <row r="48681" hidden="1"/>
    <row r="48682" hidden="1"/>
    <row r="48683" hidden="1"/>
    <row r="48684" hidden="1"/>
    <row r="48685" hidden="1"/>
    <row r="48686" hidden="1"/>
    <row r="48687" hidden="1"/>
    <row r="48688" hidden="1"/>
    <row r="48689" hidden="1"/>
    <row r="48690" hidden="1"/>
    <row r="48691" hidden="1"/>
    <row r="48692" hidden="1"/>
    <row r="48693" hidden="1"/>
    <row r="48694" hidden="1"/>
    <row r="48695" hidden="1"/>
    <row r="48696" hidden="1"/>
    <row r="48697" hidden="1"/>
    <row r="48698" hidden="1"/>
    <row r="48699" hidden="1"/>
    <row r="48700" hidden="1"/>
    <row r="48701" hidden="1"/>
    <row r="48702" hidden="1"/>
    <row r="48703" hidden="1"/>
    <row r="48704" hidden="1"/>
    <row r="48705" hidden="1"/>
    <row r="48706" hidden="1"/>
    <row r="48707" hidden="1"/>
    <row r="48708" hidden="1"/>
    <row r="48709" hidden="1"/>
    <row r="48710" hidden="1"/>
    <row r="48711" hidden="1"/>
    <row r="48712" hidden="1"/>
    <row r="48713" hidden="1"/>
    <row r="48714" hidden="1"/>
    <row r="48715" hidden="1"/>
    <row r="48716" hidden="1"/>
    <row r="48717" hidden="1"/>
    <row r="48718" hidden="1"/>
    <row r="48719" hidden="1"/>
    <row r="48720" hidden="1"/>
    <row r="48721" hidden="1"/>
    <row r="48722" hidden="1"/>
    <row r="48723" hidden="1"/>
    <row r="48724" hidden="1"/>
    <row r="48725" hidden="1"/>
    <row r="48726" hidden="1"/>
    <row r="48727" hidden="1"/>
    <row r="48728" hidden="1"/>
    <row r="48729" hidden="1"/>
    <row r="48730" hidden="1"/>
    <row r="48731" hidden="1"/>
    <row r="48732" hidden="1"/>
    <row r="48733" hidden="1"/>
    <row r="48734" hidden="1"/>
    <row r="48735" hidden="1"/>
    <row r="48736" hidden="1"/>
    <row r="48737" hidden="1"/>
    <row r="48738" hidden="1"/>
    <row r="48739" hidden="1"/>
    <row r="48740" hidden="1"/>
    <row r="48741" hidden="1"/>
    <row r="48742" hidden="1"/>
    <row r="48743" hidden="1"/>
    <row r="48744" hidden="1"/>
    <row r="48745" hidden="1"/>
    <row r="48746" hidden="1"/>
    <row r="48747" hidden="1"/>
    <row r="48748" hidden="1"/>
    <row r="48749" hidden="1"/>
    <row r="48750" hidden="1"/>
    <row r="48751" hidden="1"/>
    <row r="48752" hidden="1"/>
    <row r="48753" hidden="1"/>
    <row r="48754" hidden="1"/>
    <row r="48755" hidden="1"/>
    <row r="48756" hidden="1"/>
    <row r="48757" hidden="1"/>
    <row r="48758" hidden="1"/>
    <row r="48759" hidden="1"/>
    <row r="48760" hidden="1"/>
    <row r="48761" hidden="1"/>
    <row r="48762" hidden="1"/>
    <row r="48763" hidden="1"/>
    <row r="48764" hidden="1"/>
    <row r="48765" hidden="1"/>
    <row r="48766" hidden="1"/>
    <row r="48767" hidden="1"/>
    <row r="48768" hidden="1"/>
    <row r="48769" hidden="1"/>
    <row r="48770" hidden="1"/>
    <row r="48771" hidden="1"/>
    <row r="48772" hidden="1"/>
    <row r="48773" hidden="1"/>
    <row r="48774" hidden="1"/>
    <row r="48775" hidden="1"/>
    <row r="48776" hidden="1"/>
    <row r="48777" hidden="1"/>
    <row r="48778" hidden="1"/>
    <row r="48779" hidden="1"/>
    <row r="48780" hidden="1"/>
    <row r="48781" hidden="1"/>
    <row r="48782" hidden="1"/>
    <row r="48783" hidden="1"/>
    <row r="48784" hidden="1"/>
    <row r="48785" hidden="1"/>
    <row r="48786" hidden="1"/>
    <row r="48787" hidden="1"/>
    <row r="48788" hidden="1"/>
    <row r="48789" hidden="1"/>
    <row r="48790" hidden="1"/>
    <row r="48791" hidden="1"/>
    <row r="48792" hidden="1"/>
    <row r="48793" hidden="1"/>
    <row r="48794" hidden="1"/>
    <row r="48795" hidden="1"/>
    <row r="48796" hidden="1"/>
    <row r="48797" hidden="1"/>
    <row r="48798" hidden="1"/>
    <row r="48799" hidden="1"/>
    <row r="48800" hidden="1"/>
    <row r="48801" hidden="1"/>
    <row r="48802" hidden="1"/>
    <row r="48803" hidden="1"/>
    <row r="48804" hidden="1"/>
    <row r="48805" hidden="1"/>
    <row r="48806" hidden="1"/>
    <row r="48807" hidden="1"/>
    <row r="48808" hidden="1"/>
    <row r="48809" hidden="1"/>
    <row r="48810" hidden="1"/>
    <row r="48811" hidden="1"/>
    <row r="48812" hidden="1"/>
    <row r="48813" hidden="1"/>
    <row r="48814" hidden="1"/>
    <row r="48815" hidden="1"/>
    <row r="48816" hidden="1"/>
    <row r="48817" hidden="1"/>
    <row r="48818" hidden="1"/>
    <row r="48819" hidden="1"/>
    <row r="48820" hidden="1"/>
    <row r="48821" hidden="1"/>
    <row r="48822" hidden="1"/>
    <row r="48823" hidden="1"/>
    <row r="48824" hidden="1"/>
    <row r="48825" hidden="1"/>
    <row r="48826" hidden="1"/>
    <row r="48827" hidden="1"/>
    <row r="48828" hidden="1"/>
    <row r="48829" hidden="1"/>
    <row r="48830" hidden="1"/>
    <row r="48831" hidden="1"/>
    <row r="48832" hidden="1"/>
    <row r="48833" hidden="1"/>
    <row r="48834" hidden="1"/>
    <row r="48835" hidden="1"/>
    <row r="48836" hidden="1"/>
    <row r="48837" hidden="1"/>
    <row r="48838" hidden="1"/>
    <row r="48839" hidden="1"/>
    <row r="48840" hidden="1"/>
    <row r="48841" hidden="1"/>
    <row r="48842" hidden="1"/>
    <row r="48843" hidden="1"/>
    <row r="48844" hidden="1"/>
    <row r="48845" hidden="1"/>
    <row r="48846" hidden="1"/>
    <row r="48847" hidden="1"/>
    <row r="48848" hidden="1"/>
    <row r="48849" hidden="1"/>
    <row r="48850" hidden="1"/>
    <row r="48851" hidden="1"/>
    <row r="48852" hidden="1"/>
    <row r="48853" hidden="1"/>
    <row r="48854" hidden="1"/>
    <row r="48855" hidden="1"/>
    <row r="48856" hidden="1"/>
    <row r="48857" hidden="1"/>
    <row r="48858" hidden="1"/>
    <row r="48859" hidden="1"/>
    <row r="48860" hidden="1"/>
    <row r="48861" hidden="1"/>
    <row r="48862" hidden="1"/>
    <row r="48863" hidden="1"/>
    <row r="48864" hidden="1"/>
    <row r="48865" hidden="1"/>
    <row r="48866" hidden="1"/>
    <row r="48867" hidden="1"/>
    <row r="48868" hidden="1"/>
    <row r="48869" hidden="1"/>
    <row r="48870" hidden="1"/>
    <row r="48871" hidden="1"/>
    <row r="48872" hidden="1"/>
    <row r="48873" hidden="1"/>
    <row r="48874" hidden="1"/>
    <row r="48875" hidden="1"/>
    <row r="48876" hidden="1"/>
    <row r="48877" hidden="1"/>
    <row r="48878" hidden="1"/>
    <row r="48879" hidden="1"/>
    <row r="48880" hidden="1"/>
    <row r="48881" hidden="1"/>
    <row r="48882" hidden="1"/>
    <row r="48883" hidden="1"/>
    <row r="48884" hidden="1"/>
    <row r="48885" hidden="1"/>
    <row r="48886" hidden="1"/>
    <row r="48887" hidden="1"/>
    <row r="48888" hidden="1"/>
    <row r="48889" hidden="1"/>
    <row r="48890" hidden="1"/>
    <row r="48891" hidden="1"/>
    <row r="48892" hidden="1"/>
    <row r="48893" hidden="1"/>
    <row r="48894" hidden="1"/>
    <row r="48895" hidden="1"/>
    <row r="48896" hidden="1"/>
    <row r="48897" hidden="1"/>
    <row r="48898" hidden="1"/>
    <row r="48899" hidden="1"/>
    <row r="48900" hidden="1"/>
    <row r="48901" hidden="1"/>
    <row r="48902" hidden="1"/>
    <row r="48903" hidden="1"/>
    <row r="48904" hidden="1"/>
    <row r="48905" hidden="1"/>
    <row r="48906" hidden="1"/>
    <row r="48907" hidden="1"/>
    <row r="48908" hidden="1"/>
    <row r="48909" hidden="1"/>
    <row r="48910" hidden="1"/>
    <row r="48911" hidden="1"/>
    <row r="48912" hidden="1"/>
    <row r="48913" hidden="1"/>
    <row r="48914" hidden="1"/>
    <row r="48915" hidden="1"/>
    <row r="48916" hidden="1"/>
    <row r="48917" hidden="1"/>
    <row r="48918" hidden="1"/>
    <row r="48919" hidden="1"/>
    <row r="48920" hidden="1"/>
    <row r="48921" hidden="1"/>
    <row r="48922" hidden="1"/>
    <row r="48923" hidden="1"/>
    <row r="48924" hidden="1"/>
    <row r="48925" hidden="1"/>
    <row r="48926" hidden="1"/>
    <row r="48927" hidden="1"/>
    <row r="48928" hidden="1"/>
    <row r="48929" hidden="1"/>
    <row r="48930" hidden="1"/>
    <row r="48931" hidden="1"/>
    <row r="48932" hidden="1"/>
    <row r="48933" hidden="1"/>
    <row r="48934" hidden="1"/>
    <row r="48935" hidden="1"/>
    <row r="48936" hidden="1"/>
    <row r="48937" hidden="1"/>
    <row r="48938" hidden="1"/>
    <row r="48939" hidden="1"/>
    <row r="48940" hidden="1"/>
    <row r="48941" hidden="1"/>
    <row r="48942" hidden="1"/>
    <row r="48943" hidden="1"/>
    <row r="48944" hidden="1"/>
    <row r="48945" hidden="1"/>
    <row r="48946" hidden="1"/>
    <row r="48947" hidden="1"/>
    <row r="48948" hidden="1"/>
    <row r="48949" hidden="1"/>
    <row r="48950" hidden="1"/>
    <row r="48951" hidden="1"/>
    <row r="48952" hidden="1"/>
    <row r="48953" hidden="1"/>
    <row r="48954" hidden="1"/>
    <row r="48955" hidden="1"/>
    <row r="48956" hidden="1"/>
    <row r="48957" hidden="1"/>
    <row r="48958" hidden="1"/>
    <row r="48959" hidden="1"/>
    <row r="48960" hidden="1"/>
    <row r="48961" hidden="1"/>
    <row r="48962" hidden="1"/>
    <row r="48963" hidden="1"/>
    <row r="48964" hidden="1"/>
    <row r="48965" hidden="1"/>
    <row r="48966" hidden="1"/>
    <row r="48967" hidden="1"/>
    <row r="48968" hidden="1"/>
    <row r="48969" hidden="1"/>
    <row r="48970" hidden="1"/>
    <row r="48971" hidden="1"/>
    <row r="48972" hidden="1"/>
    <row r="48973" hidden="1"/>
    <row r="48974" hidden="1"/>
    <row r="48975" hidden="1"/>
    <row r="48976" hidden="1"/>
    <row r="48977" hidden="1"/>
    <row r="48978" hidden="1"/>
    <row r="48979" hidden="1"/>
    <row r="48980" hidden="1"/>
    <row r="48981" hidden="1"/>
    <row r="48982" hidden="1"/>
    <row r="48983" hidden="1"/>
    <row r="48984" hidden="1"/>
    <row r="48985" hidden="1"/>
    <row r="48986" hidden="1"/>
    <row r="48987" hidden="1"/>
    <row r="48988" hidden="1"/>
    <row r="48989" hidden="1"/>
    <row r="48990" hidden="1"/>
    <row r="48991" hidden="1"/>
    <row r="48992" hidden="1"/>
    <row r="48993" hidden="1"/>
    <row r="48994" hidden="1"/>
    <row r="48995" hidden="1"/>
    <row r="48996" hidden="1"/>
    <row r="48997" hidden="1"/>
    <row r="48998" hidden="1"/>
    <row r="48999" hidden="1"/>
    <row r="49000" hidden="1"/>
    <row r="49001" hidden="1"/>
    <row r="49002" hidden="1"/>
    <row r="49003" hidden="1"/>
    <row r="49004" hidden="1"/>
    <row r="49005" hidden="1"/>
    <row r="49006" hidden="1"/>
    <row r="49007" hidden="1"/>
    <row r="49008" hidden="1"/>
    <row r="49009" hidden="1"/>
    <row r="49010" hidden="1"/>
    <row r="49011" hidden="1"/>
    <row r="49012" hidden="1"/>
    <row r="49013" hidden="1"/>
    <row r="49014" hidden="1"/>
    <row r="49015" hidden="1"/>
    <row r="49016" hidden="1"/>
    <row r="49017" hidden="1"/>
    <row r="49018" hidden="1"/>
    <row r="49019" hidden="1"/>
    <row r="49020" hidden="1"/>
    <row r="49021" hidden="1"/>
    <row r="49022" hidden="1"/>
    <row r="49023" hidden="1"/>
    <row r="49024" hidden="1"/>
    <row r="49025" hidden="1"/>
    <row r="49026" hidden="1"/>
    <row r="49027" hidden="1"/>
    <row r="49028" hidden="1"/>
    <row r="49029" hidden="1"/>
    <row r="49030" hidden="1"/>
    <row r="49031" hidden="1"/>
    <row r="49032" hidden="1"/>
    <row r="49033" hidden="1"/>
    <row r="49034" hidden="1"/>
    <row r="49035" hidden="1"/>
    <row r="49036" hidden="1"/>
    <row r="49037" hidden="1"/>
    <row r="49038" hidden="1"/>
    <row r="49039" hidden="1"/>
    <row r="49040" hidden="1"/>
    <row r="49041" hidden="1"/>
    <row r="49042" hidden="1"/>
    <row r="49043" hidden="1"/>
    <row r="49044" hidden="1"/>
    <row r="49045" hidden="1"/>
    <row r="49046" hidden="1"/>
    <row r="49047" hidden="1"/>
    <row r="49048" hidden="1"/>
    <row r="49049" hidden="1"/>
    <row r="49050" hidden="1"/>
    <row r="49051" hidden="1"/>
    <row r="49052" hidden="1"/>
    <row r="49053" hidden="1"/>
    <row r="49054" hidden="1"/>
    <row r="49055" hidden="1"/>
    <row r="49056" hidden="1"/>
    <row r="49057" hidden="1"/>
    <row r="49058" hidden="1"/>
    <row r="49059" hidden="1"/>
    <row r="49060" hidden="1"/>
    <row r="49061" hidden="1"/>
    <row r="49062" hidden="1"/>
    <row r="49063" hidden="1"/>
    <row r="49064" hidden="1"/>
    <row r="49065" hidden="1"/>
    <row r="49066" hidden="1"/>
    <row r="49067" hidden="1"/>
    <row r="49068" hidden="1"/>
    <row r="49069" hidden="1"/>
    <row r="49070" hidden="1"/>
    <row r="49071" hidden="1"/>
    <row r="49072" hidden="1"/>
    <row r="49073" hidden="1"/>
    <row r="49074" hidden="1"/>
    <row r="49075" hidden="1"/>
    <row r="49076" hidden="1"/>
    <row r="49077" hidden="1"/>
    <row r="49078" hidden="1"/>
    <row r="49079" hidden="1"/>
    <row r="49080" hidden="1"/>
    <row r="49081" hidden="1"/>
    <row r="49082" hidden="1"/>
    <row r="49083" hidden="1"/>
    <row r="49084" hidden="1"/>
    <row r="49085" hidden="1"/>
    <row r="49086" hidden="1"/>
    <row r="49087" hidden="1"/>
    <row r="49088" hidden="1"/>
    <row r="49089" hidden="1"/>
    <row r="49090" hidden="1"/>
    <row r="49091" hidden="1"/>
    <row r="49092" hidden="1"/>
    <row r="49093" hidden="1"/>
    <row r="49094" hidden="1"/>
    <row r="49095" hidden="1"/>
    <row r="49096" hidden="1"/>
    <row r="49097" hidden="1"/>
    <row r="49098" hidden="1"/>
    <row r="49099" hidden="1"/>
    <row r="49100" hidden="1"/>
    <row r="49101" hidden="1"/>
    <row r="49102" hidden="1"/>
    <row r="49103" hidden="1"/>
    <row r="49104" hidden="1"/>
    <row r="49105" hidden="1"/>
    <row r="49106" hidden="1"/>
    <row r="49107" hidden="1"/>
    <row r="49108" hidden="1"/>
    <row r="49109" hidden="1"/>
    <row r="49110" hidden="1"/>
    <row r="49111" hidden="1"/>
    <row r="49112" hidden="1"/>
    <row r="49113" hidden="1"/>
    <row r="49114" hidden="1"/>
    <row r="49115" hidden="1"/>
    <row r="49116" hidden="1"/>
    <row r="49117" hidden="1"/>
    <row r="49118" hidden="1"/>
    <row r="49119" hidden="1"/>
    <row r="49120" hidden="1"/>
    <row r="49121" hidden="1"/>
    <row r="49122" hidden="1"/>
    <row r="49123" hidden="1"/>
    <row r="49124" hidden="1"/>
    <row r="49125" hidden="1"/>
    <row r="49126" hidden="1"/>
    <row r="49127" hidden="1"/>
    <row r="49128" hidden="1"/>
    <row r="49129" hidden="1"/>
    <row r="49130" hidden="1"/>
    <row r="49131" hidden="1"/>
    <row r="49132" hidden="1"/>
    <row r="49133" hidden="1"/>
    <row r="49134" hidden="1"/>
    <row r="49135" hidden="1"/>
    <row r="49136" hidden="1"/>
    <row r="49137" hidden="1"/>
    <row r="49138" hidden="1"/>
    <row r="49139" hidden="1"/>
    <row r="49140" hidden="1"/>
    <row r="49141" hidden="1"/>
    <row r="49142" hidden="1"/>
    <row r="49143" hidden="1"/>
    <row r="49144" hidden="1"/>
    <row r="49145" hidden="1"/>
    <row r="49146" hidden="1"/>
    <row r="49147" hidden="1"/>
    <row r="49148" hidden="1"/>
    <row r="49149" hidden="1"/>
    <row r="49150" hidden="1"/>
    <row r="49151" hidden="1"/>
    <row r="49152" hidden="1"/>
    <row r="49153" hidden="1"/>
    <row r="49154" hidden="1"/>
    <row r="49155" hidden="1"/>
    <row r="49156" hidden="1"/>
    <row r="49157" hidden="1"/>
    <row r="49158" hidden="1"/>
    <row r="49159" hidden="1"/>
    <row r="49160" hidden="1"/>
    <row r="49161" hidden="1"/>
    <row r="49162" hidden="1"/>
    <row r="49163" hidden="1"/>
    <row r="49164" hidden="1"/>
    <row r="49165" hidden="1"/>
    <row r="49166" hidden="1"/>
    <row r="49167" hidden="1"/>
    <row r="49168" hidden="1"/>
    <row r="49169" hidden="1"/>
    <row r="49170" hidden="1"/>
    <row r="49171" hidden="1"/>
    <row r="49172" hidden="1"/>
    <row r="49173" hidden="1"/>
    <row r="49174" hidden="1"/>
    <row r="49175" hidden="1"/>
    <row r="49176" hidden="1"/>
    <row r="49177" hidden="1"/>
    <row r="49178" hidden="1"/>
    <row r="49179" hidden="1"/>
    <row r="49180" hidden="1"/>
    <row r="49181" hidden="1"/>
    <row r="49182" hidden="1"/>
    <row r="49183" hidden="1"/>
    <row r="49184" hidden="1"/>
    <row r="49185" hidden="1"/>
    <row r="49186" hidden="1"/>
    <row r="49187" hidden="1"/>
    <row r="49188" hidden="1"/>
    <row r="49189" hidden="1"/>
    <row r="49190" hidden="1"/>
    <row r="49191" hidden="1"/>
    <row r="49192" hidden="1"/>
    <row r="49193" hidden="1"/>
    <row r="49194" hidden="1"/>
    <row r="49195" hidden="1"/>
    <row r="49196" hidden="1"/>
    <row r="49197" hidden="1"/>
    <row r="49198" hidden="1"/>
    <row r="49199" hidden="1"/>
    <row r="49200" hidden="1"/>
    <row r="49201" hidden="1"/>
    <row r="49202" hidden="1"/>
    <row r="49203" hidden="1"/>
    <row r="49204" hidden="1"/>
    <row r="49205" hidden="1"/>
    <row r="49206" hidden="1"/>
    <row r="49207" hidden="1"/>
    <row r="49208" hidden="1"/>
    <row r="49209" hidden="1"/>
    <row r="49210" hidden="1"/>
    <row r="49211" hidden="1"/>
    <row r="49212" hidden="1"/>
    <row r="49213" hidden="1"/>
    <row r="49214" hidden="1"/>
    <row r="49215" hidden="1"/>
    <row r="49216" hidden="1"/>
    <row r="49217" hidden="1"/>
    <row r="49218" hidden="1"/>
    <row r="49219" hidden="1"/>
    <row r="49220" hidden="1"/>
    <row r="49221" hidden="1"/>
    <row r="49222" hidden="1"/>
    <row r="49223" hidden="1"/>
    <row r="49224" hidden="1"/>
    <row r="49225" hidden="1"/>
    <row r="49226" hidden="1"/>
    <row r="49227" hidden="1"/>
    <row r="49228" hidden="1"/>
    <row r="49229" hidden="1"/>
    <row r="49230" hidden="1"/>
    <row r="49231" hidden="1"/>
    <row r="49232" hidden="1"/>
    <row r="49233" hidden="1"/>
    <row r="49234" hidden="1"/>
    <row r="49235" hidden="1"/>
    <row r="49236" hidden="1"/>
    <row r="49237" hidden="1"/>
    <row r="49238" hidden="1"/>
    <row r="49239" hidden="1"/>
    <row r="49240" hidden="1"/>
    <row r="49241" hidden="1"/>
    <row r="49242" hidden="1"/>
    <row r="49243" hidden="1"/>
    <row r="49244" hidden="1"/>
    <row r="49245" hidden="1"/>
    <row r="49246" hidden="1"/>
    <row r="49247" hidden="1"/>
    <row r="49248" hidden="1"/>
    <row r="49249" hidden="1"/>
    <row r="49250" hidden="1"/>
    <row r="49251" hidden="1"/>
    <row r="49252" hidden="1"/>
    <row r="49253" hidden="1"/>
    <row r="49254" hidden="1"/>
    <row r="49255" hidden="1"/>
    <row r="49256" hidden="1"/>
    <row r="49257" hidden="1"/>
    <row r="49258" hidden="1"/>
    <row r="49259" hidden="1"/>
    <row r="49260" hidden="1"/>
    <row r="49261" hidden="1"/>
    <row r="49262" hidden="1"/>
    <row r="49263" hidden="1"/>
    <row r="49264" hidden="1"/>
    <row r="49265" hidden="1"/>
    <row r="49266" hidden="1"/>
    <row r="49267" hidden="1"/>
    <row r="49268" hidden="1"/>
    <row r="49269" hidden="1"/>
    <row r="49270" hidden="1"/>
    <row r="49271" hidden="1"/>
    <row r="49272" hidden="1"/>
    <row r="49273" hidden="1"/>
    <row r="49274" hidden="1"/>
    <row r="49275" hidden="1"/>
    <row r="49276" hidden="1"/>
    <row r="49277" hidden="1"/>
    <row r="49278" hidden="1"/>
    <row r="49279" hidden="1"/>
    <row r="49280" hidden="1"/>
    <row r="49281" hidden="1"/>
    <row r="49282" hidden="1"/>
    <row r="49283" hidden="1"/>
    <row r="49284" hidden="1"/>
    <row r="49285" hidden="1"/>
    <row r="49286" hidden="1"/>
    <row r="49287" hidden="1"/>
    <row r="49288" hidden="1"/>
    <row r="49289" hidden="1"/>
    <row r="49290" hidden="1"/>
    <row r="49291" hidden="1"/>
    <row r="49292" hidden="1"/>
    <row r="49293" hidden="1"/>
    <row r="49294" hidden="1"/>
    <row r="49295" hidden="1"/>
    <row r="49296" hidden="1"/>
    <row r="49297" hidden="1"/>
    <row r="49298" hidden="1"/>
    <row r="49299" hidden="1"/>
    <row r="49300" hidden="1"/>
    <row r="49301" hidden="1"/>
    <row r="49302" hidden="1"/>
    <row r="49303" hidden="1"/>
    <row r="49304" hidden="1"/>
    <row r="49305" hidden="1"/>
    <row r="49306" hidden="1"/>
    <row r="49307" hidden="1"/>
    <row r="49308" hidden="1"/>
    <row r="49309" hidden="1"/>
    <row r="49310" hidden="1"/>
    <row r="49311" hidden="1"/>
    <row r="49312" hidden="1"/>
    <row r="49313" hidden="1"/>
    <row r="49314" hidden="1"/>
    <row r="49315" hidden="1"/>
    <row r="49316" hidden="1"/>
    <row r="49317" hidden="1"/>
    <row r="49318" hidden="1"/>
    <row r="49319" hidden="1"/>
    <row r="49320" hidden="1"/>
    <row r="49321" hidden="1"/>
    <row r="49322" hidden="1"/>
    <row r="49323" hidden="1"/>
    <row r="49324" hidden="1"/>
    <row r="49325" hidden="1"/>
    <row r="49326" hidden="1"/>
    <row r="49327" hidden="1"/>
    <row r="49328" hidden="1"/>
    <row r="49329" hidden="1"/>
    <row r="49330" hidden="1"/>
    <row r="49331" hidden="1"/>
    <row r="49332" hidden="1"/>
    <row r="49333" hidden="1"/>
    <row r="49334" hidden="1"/>
    <row r="49335" hidden="1"/>
    <row r="49336" hidden="1"/>
    <row r="49337" hidden="1"/>
    <row r="49338" hidden="1"/>
    <row r="49339" hidden="1"/>
    <row r="49340" hidden="1"/>
    <row r="49341" hidden="1"/>
    <row r="49342" hidden="1"/>
    <row r="49343" hidden="1"/>
    <row r="49344" hidden="1"/>
    <row r="49345" hidden="1"/>
    <row r="49346" hidden="1"/>
    <row r="49347" hidden="1"/>
    <row r="49348" hidden="1"/>
    <row r="49349" hidden="1"/>
    <row r="49350" hidden="1"/>
    <row r="49351" hidden="1"/>
    <row r="49352" hidden="1"/>
    <row r="49353" hidden="1"/>
    <row r="49354" hidden="1"/>
    <row r="49355" hidden="1"/>
    <row r="49356" hidden="1"/>
    <row r="49357" hidden="1"/>
    <row r="49358" hidden="1"/>
    <row r="49359" hidden="1"/>
    <row r="49360" hidden="1"/>
    <row r="49361" hidden="1"/>
    <row r="49362" hidden="1"/>
    <row r="49363" hidden="1"/>
    <row r="49364" hidden="1"/>
    <row r="49365" hidden="1"/>
    <row r="49366" hidden="1"/>
    <row r="49367" hidden="1"/>
    <row r="49368" hidden="1"/>
    <row r="49369" hidden="1"/>
    <row r="49370" hidden="1"/>
    <row r="49371" hidden="1"/>
    <row r="49372" hidden="1"/>
    <row r="49373" hidden="1"/>
    <row r="49374" hidden="1"/>
    <row r="49375" hidden="1"/>
    <row r="49376" hidden="1"/>
    <row r="49377" hidden="1"/>
    <row r="49378" hidden="1"/>
    <row r="49379" hidden="1"/>
    <row r="49380" hidden="1"/>
    <row r="49381" hidden="1"/>
    <row r="49382" hidden="1"/>
    <row r="49383" hidden="1"/>
    <row r="49384" hidden="1"/>
    <row r="49385" hidden="1"/>
    <row r="49386" hidden="1"/>
    <row r="49387" hidden="1"/>
    <row r="49388" hidden="1"/>
    <row r="49389" hidden="1"/>
    <row r="49390" hidden="1"/>
    <row r="49391" hidden="1"/>
    <row r="49392" hidden="1"/>
    <row r="49393" hidden="1"/>
    <row r="49394" hidden="1"/>
    <row r="49395" hidden="1"/>
    <row r="49396" hidden="1"/>
    <row r="49397" hidden="1"/>
    <row r="49398" hidden="1"/>
    <row r="49399" hidden="1"/>
    <row r="49400" hidden="1"/>
    <row r="49401" hidden="1"/>
    <row r="49402" hidden="1"/>
    <row r="49403" hidden="1"/>
    <row r="49404" hidden="1"/>
    <row r="49405" hidden="1"/>
    <row r="49406" hidden="1"/>
    <row r="49407" hidden="1"/>
    <row r="49408" hidden="1"/>
    <row r="49409" hidden="1"/>
    <row r="49410" hidden="1"/>
    <row r="49411" hidden="1"/>
    <row r="49412" hidden="1"/>
    <row r="49413" hidden="1"/>
    <row r="49414" hidden="1"/>
    <row r="49415" hidden="1"/>
    <row r="49416" hidden="1"/>
    <row r="49417" hidden="1"/>
    <row r="49418" hidden="1"/>
    <row r="49419" hidden="1"/>
    <row r="49420" hidden="1"/>
    <row r="49421" hidden="1"/>
    <row r="49422" hidden="1"/>
    <row r="49423" hidden="1"/>
    <row r="49424" hidden="1"/>
    <row r="49425" hidden="1"/>
    <row r="49426" hidden="1"/>
    <row r="49427" hidden="1"/>
    <row r="49428" hidden="1"/>
    <row r="49429" hidden="1"/>
    <row r="49430" hidden="1"/>
    <row r="49431" hidden="1"/>
    <row r="49432" hidden="1"/>
    <row r="49433" hidden="1"/>
    <row r="49434" hidden="1"/>
    <row r="49435" hidden="1"/>
    <row r="49436" hidden="1"/>
    <row r="49437" hidden="1"/>
    <row r="49438" hidden="1"/>
    <row r="49439" hidden="1"/>
    <row r="49440" hidden="1"/>
    <row r="49441" hidden="1"/>
    <row r="49442" hidden="1"/>
    <row r="49443" hidden="1"/>
    <row r="49444" hidden="1"/>
    <row r="49445" hidden="1"/>
    <row r="49446" hidden="1"/>
    <row r="49447" hidden="1"/>
    <row r="49448" hidden="1"/>
    <row r="49449" hidden="1"/>
    <row r="49450" hidden="1"/>
    <row r="49451" hidden="1"/>
    <row r="49452" hidden="1"/>
    <row r="49453" hidden="1"/>
    <row r="49454" hidden="1"/>
    <row r="49455" hidden="1"/>
    <row r="49456" hidden="1"/>
    <row r="49457" hidden="1"/>
    <row r="49458" hidden="1"/>
    <row r="49459" hidden="1"/>
    <row r="49460" hidden="1"/>
    <row r="49461" hidden="1"/>
    <row r="49462" hidden="1"/>
    <row r="49463" hidden="1"/>
    <row r="49464" hidden="1"/>
    <row r="49465" hidden="1"/>
    <row r="49466" hidden="1"/>
    <row r="49467" hidden="1"/>
    <row r="49468" hidden="1"/>
    <row r="49469" hidden="1"/>
    <row r="49470" hidden="1"/>
    <row r="49471" hidden="1"/>
    <row r="49472" hidden="1"/>
    <row r="49473" hidden="1"/>
    <row r="49474" hidden="1"/>
    <row r="49475" hidden="1"/>
    <row r="49476" hidden="1"/>
    <row r="49477" hidden="1"/>
    <row r="49478" hidden="1"/>
    <row r="49479" hidden="1"/>
    <row r="49480" hidden="1"/>
    <row r="49481" hidden="1"/>
    <row r="49482" hidden="1"/>
    <row r="49483" hidden="1"/>
    <row r="49484" hidden="1"/>
    <row r="49485" hidden="1"/>
    <row r="49486" hidden="1"/>
    <row r="49487" hidden="1"/>
    <row r="49488" hidden="1"/>
    <row r="49489" hidden="1"/>
    <row r="49490" hidden="1"/>
    <row r="49491" hidden="1"/>
    <row r="49492" hidden="1"/>
    <row r="49493" hidden="1"/>
    <row r="49494" hidden="1"/>
    <row r="49495" hidden="1"/>
    <row r="49496" hidden="1"/>
    <row r="49497" hidden="1"/>
    <row r="49498" hidden="1"/>
    <row r="49499" hidden="1"/>
    <row r="49500" hidden="1"/>
    <row r="49501" hidden="1"/>
    <row r="49502" hidden="1"/>
    <row r="49503" hidden="1"/>
    <row r="49504" hidden="1"/>
    <row r="49505" hidden="1"/>
    <row r="49506" hidden="1"/>
    <row r="49507" hidden="1"/>
    <row r="49508" hidden="1"/>
    <row r="49509" hidden="1"/>
    <row r="49510" hidden="1"/>
    <row r="49511" hidden="1"/>
    <row r="49512" hidden="1"/>
    <row r="49513" hidden="1"/>
    <row r="49514" hidden="1"/>
    <row r="49515" hidden="1"/>
    <row r="49516" hidden="1"/>
    <row r="49517" hidden="1"/>
    <row r="49518" hidden="1"/>
    <row r="49519" hidden="1"/>
    <row r="49520" hidden="1"/>
    <row r="49521" hidden="1"/>
    <row r="49522" hidden="1"/>
    <row r="49523" hidden="1"/>
    <row r="49524" hidden="1"/>
    <row r="49525" hidden="1"/>
    <row r="49526" hidden="1"/>
    <row r="49527" hidden="1"/>
    <row r="49528" hidden="1"/>
    <row r="49529" hidden="1"/>
    <row r="49530" hidden="1"/>
    <row r="49531" hidden="1"/>
    <row r="49532" hidden="1"/>
    <row r="49533" hidden="1"/>
    <row r="49534" hidden="1"/>
    <row r="49535" hidden="1"/>
    <row r="49536" hidden="1"/>
    <row r="49537" hidden="1"/>
    <row r="49538" hidden="1"/>
    <row r="49539" hidden="1"/>
    <row r="49540" hidden="1"/>
    <row r="49541" hidden="1"/>
    <row r="49542" hidden="1"/>
    <row r="49543" hidden="1"/>
    <row r="49544" hidden="1"/>
    <row r="49545" hidden="1"/>
    <row r="49546" hidden="1"/>
    <row r="49547" hidden="1"/>
    <row r="49548" hidden="1"/>
    <row r="49549" hidden="1"/>
    <row r="49550" hidden="1"/>
    <row r="49551" hidden="1"/>
    <row r="49552" hidden="1"/>
    <row r="49553" hidden="1"/>
    <row r="49554" hidden="1"/>
    <row r="49555" hidden="1"/>
    <row r="49556" hidden="1"/>
    <row r="49557" hidden="1"/>
    <row r="49558" hidden="1"/>
    <row r="49559" hidden="1"/>
    <row r="49560" hidden="1"/>
    <row r="49561" hidden="1"/>
    <row r="49562" hidden="1"/>
    <row r="49563" hidden="1"/>
    <row r="49564" hidden="1"/>
    <row r="49565" hidden="1"/>
    <row r="49566" hidden="1"/>
    <row r="49567" hidden="1"/>
    <row r="49568" hidden="1"/>
    <row r="49569" hidden="1"/>
    <row r="49570" hidden="1"/>
    <row r="49571" hidden="1"/>
    <row r="49572" hidden="1"/>
    <row r="49573" hidden="1"/>
    <row r="49574" hidden="1"/>
    <row r="49575" hidden="1"/>
    <row r="49576" hidden="1"/>
    <row r="49577" hidden="1"/>
    <row r="49578" hidden="1"/>
    <row r="49579" hidden="1"/>
    <row r="49580" hidden="1"/>
    <row r="49581" hidden="1"/>
    <row r="49582" hidden="1"/>
    <row r="49583" hidden="1"/>
    <row r="49584" hidden="1"/>
    <row r="49585" hidden="1"/>
    <row r="49586" hidden="1"/>
    <row r="49587" hidden="1"/>
    <row r="49588" hidden="1"/>
    <row r="49589" hidden="1"/>
    <row r="49590" hidden="1"/>
    <row r="49591" hidden="1"/>
    <row r="49592" hidden="1"/>
    <row r="49593" hidden="1"/>
    <row r="49594" hidden="1"/>
    <row r="49595" hidden="1"/>
    <row r="49596" hidden="1"/>
    <row r="49597" hidden="1"/>
    <row r="49598" hidden="1"/>
    <row r="49599" hidden="1"/>
    <row r="49600" hidden="1"/>
    <row r="49601" hidden="1"/>
    <row r="49602" hidden="1"/>
    <row r="49603" hidden="1"/>
    <row r="49604" hidden="1"/>
    <row r="49605" hidden="1"/>
    <row r="49606" hidden="1"/>
    <row r="49607" hidden="1"/>
    <row r="49608" hidden="1"/>
    <row r="49609" hidden="1"/>
    <row r="49610" hidden="1"/>
    <row r="49611" hidden="1"/>
    <row r="49612" hidden="1"/>
    <row r="49613" hidden="1"/>
    <row r="49614" hidden="1"/>
    <row r="49615" hidden="1"/>
    <row r="49616" hidden="1"/>
    <row r="49617" hidden="1"/>
    <row r="49618" hidden="1"/>
    <row r="49619" hidden="1"/>
    <row r="49620" hidden="1"/>
    <row r="49621" hidden="1"/>
    <row r="49622" hidden="1"/>
    <row r="49623" hidden="1"/>
    <row r="49624" hidden="1"/>
    <row r="49625" hidden="1"/>
    <row r="49626" hidden="1"/>
    <row r="49627" hidden="1"/>
    <row r="49628" hidden="1"/>
    <row r="49629" hidden="1"/>
    <row r="49630" hidden="1"/>
    <row r="49631" hidden="1"/>
    <row r="49632" hidden="1"/>
    <row r="49633" hidden="1"/>
    <row r="49634" hidden="1"/>
    <row r="49635" hidden="1"/>
    <row r="49636" hidden="1"/>
    <row r="49637" hidden="1"/>
    <row r="49638" hidden="1"/>
    <row r="49639" hidden="1"/>
    <row r="49640" hidden="1"/>
    <row r="49641" hidden="1"/>
    <row r="49642" hidden="1"/>
    <row r="49643" hidden="1"/>
    <row r="49644" hidden="1"/>
    <row r="49645" hidden="1"/>
    <row r="49646" hidden="1"/>
    <row r="49647" hidden="1"/>
    <row r="49648" hidden="1"/>
    <row r="49649" hidden="1"/>
    <row r="49650" hidden="1"/>
    <row r="49651" hidden="1"/>
    <row r="49652" hidden="1"/>
    <row r="49653" hidden="1"/>
    <row r="49654" hidden="1"/>
    <row r="49655" hidden="1"/>
    <row r="49656" hidden="1"/>
    <row r="49657" hidden="1"/>
    <row r="49658" hidden="1"/>
    <row r="49659" hidden="1"/>
    <row r="49660" hidden="1"/>
    <row r="49661" hidden="1"/>
    <row r="49662" hidden="1"/>
    <row r="49663" hidden="1"/>
    <row r="49664" hidden="1"/>
    <row r="49665" hidden="1"/>
    <row r="49666" hidden="1"/>
    <row r="49667" hidden="1"/>
    <row r="49668" hidden="1"/>
    <row r="49669" hidden="1"/>
    <row r="49670" hidden="1"/>
    <row r="49671" hidden="1"/>
    <row r="49672" hidden="1"/>
    <row r="49673" hidden="1"/>
    <row r="49674" hidden="1"/>
    <row r="49675" hidden="1"/>
    <row r="49676" hidden="1"/>
    <row r="49677" hidden="1"/>
    <row r="49678" hidden="1"/>
    <row r="49679" hidden="1"/>
    <row r="49680" hidden="1"/>
    <row r="49681" hidden="1"/>
    <row r="49682" hidden="1"/>
    <row r="49683" hidden="1"/>
    <row r="49684" hidden="1"/>
    <row r="49685" hidden="1"/>
    <row r="49686" hidden="1"/>
    <row r="49687" hidden="1"/>
    <row r="49688" hidden="1"/>
    <row r="49689" hidden="1"/>
    <row r="49690" hidden="1"/>
    <row r="49691" hidden="1"/>
    <row r="49692" hidden="1"/>
    <row r="49693" hidden="1"/>
    <row r="49694" hidden="1"/>
    <row r="49695" hidden="1"/>
    <row r="49696" hidden="1"/>
    <row r="49697" hidden="1"/>
    <row r="49698" hidden="1"/>
    <row r="49699" hidden="1"/>
    <row r="49700" hidden="1"/>
    <row r="49701" hidden="1"/>
    <row r="49702" hidden="1"/>
    <row r="49703" hidden="1"/>
    <row r="49704" hidden="1"/>
    <row r="49705" hidden="1"/>
    <row r="49706" hidden="1"/>
    <row r="49707" hidden="1"/>
    <row r="49708" hidden="1"/>
    <row r="49709" hidden="1"/>
    <row r="49710" hidden="1"/>
    <row r="49711" hidden="1"/>
    <row r="49712" hidden="1"/>
    <row r="49713" hidden="1"/>
    <row r="49714" hidden="1"/>
    <row r="49715" hidden="1"/>
    <row r="49716" hidden="1"/>
    <row r="49717" hidden="1"/>
    <row r="49718" hidden="1"/>
    <row r="49719" hidden="1"/>
    <row r="49720" hidden="1"/>
    <row r="49721" hidden="1"/>
    <row r="49722" hidden="1"/>
    <row r="49723" hidden="1"/>
    <row r="49724" hidden="1"/>
    <row r="49725" hidden="1"/>
    <row r="49726" hidden="1"/>
    <row r="49727" hidden="1"/>
    <row r="49728" hidden="1"/>
    <row r="49729" hidden="1"/>
    <row r="49730" hidden="1"/>
    <row r="49731" hidden="1"/>
    <row r="49732" hidden="1"/>
    <row r="49733" hidden="1"/>
    <row r="49734" hidden="1"/>
    <row r="49735" hidden="1"/>
    <row r="49736" hidden="1"/>
    <row r="49737" hidden="1"/>
    <row r="49738" hidden="1"/>
    <row r="49739" hidden="1"/>
    <row r="49740" hidden="1"/>
    <row r="49741" hidden="1"/>
    <row r="49742" hidden="1"/>
    <row r="49743" hidden="1"/>
    <row r="49744" hidden="1"/>
    <row r="49745" hidden="1"/>
    <row r="49746" hidden="1"/>
    <row r="49747" hidden="1"/>
    <row r="49748" hidden="1"/>
    <row r="49749" hidden="1"/>
    <row r="49750" hidden="1"/>
    <row r="49751" hidden="1"/>
    <row r="49752" hidden="1"/>
    <row r="49753" hidden="1"/>
    <row r="49754" hidden="1"/>
    <row r="49755" hidden="1"/>
    <row r="49756" hidden="1"/>
    <row r="49757" hidden="1"/>
    <row r="49758" hidden="1"/>
    <row r="49759" hidden="1"/>
    <row r="49760" hidden="1"/>
    <row r="49761" hidden="1"/>
    <row r="49762" hidden="1"/>
    <row r="49763" hidden="1"/>
    <row r="49764" hidden="1"/>
    <row r="49765" hidden="1"/>
    <row r="49766" hidden="1"/>
    <row r="49767" hidden="1"/>
    <row r="49768" hidden="1"/>
    <row r="49769" hidden="1"/>
    <row r="49770" hidden="1"/>
    <row r="49771" hidden="1"/>
    <row r="49772" hidden="1"/>
    <row r="49773" hidden="1"/>
    <row r="49774" hidden="1"/>
    <row r="49775" hidden="1"/>
    <row r="49776" hidden="1"/>
    <row r="49777" hidden="1"/>
    <row r="49778" hidden="1"/>
    <row r="49779" hidden="1"/>
    <row r="49780" hidden="1"/>
    <row r="49781" hidden="1"/>
    <row r="49782" hidden="1"/>
    <row r="49783" hidden="1"/>
    <row r="49784" hidden="1"/>
    <row r="49785" hidden="1"/>
    <row r="49786" hidden="1"/>
    <row r="49787" hidden="1"/>
    <row r="49788" hidden="1"/>
    <row r="49789" hidden="1"/>
    <row r="49790" hidden="1"/>
    <row r="49791" hidden="1"/>
    <row r="49792" hidden="1"/>
    <row r="49793" hidden="1"/>
    <row r="49794" hidden="1"/>
    <row r="49795" hidden="1"/>
    <row r="49796" hidden="1"/>
    <row r="49797" hidden="1"/>
    <row r="49798" hidden="1"/>
    <row r="49799" hidden="1"/>
    <row r="49800" hidden="1"/>
    <row r="49801" hidden="1"/>
    <row r="49802" hidden="1"/>
    <row r="49803" hidden="1"/>
    <row r="49804" hidden="1"/>
    <row r="49805" hidden="1"/>
    <row r="49806" hidden="1"/>
    <row r="49807" hidden="1"/>
    <row r="49808" hidden="1"/>
    <row r="49809" hidden="1"/>
    <row r="49810" hidden="1"/>
    <row r="49811" hidden="1"/>
    <row r="49812" hidden="1"/>
    <row r="49813" hidden="1"/>
    <row r="49814" hidden="1"/>
    <row r="49815" hidden="1"/>
    <row r="49816" hidden="1"/>
    <row r="49817" hidden="1"/>
    <row r="49818" hidden="1"/>
    <row r="49819" hidden="1"/>
    <row r="49820" hidden="1"/>
    <row r="49821" hidden="1"/>
    <row r="49822" hidden="1"/>
    <row r="49823" hidden="1"/>
    <row r="49824" hidden="1"/>
    <row r="49825" hidden="1"/>
    <row r="49826" hidden="1"/>
    <row r="49827" hidden="1"/>
    <row r="49828" hidden="1"/>
    <row r="49829" hidden="1"/>
    <row r="49830" hidden="1"/>
    <row r="49831" hidden="1"/>
    <row r="49832" hidden="1"/>
    <row r="49833" hidden="1"/>
    <row r="49834" hidden="1"/>
    <row r="49835" hidden="1"/>
    <row r="49836" hidden="1"/>
    <row r="49837" hidden="1"/>
    <row r="49838" hidden="1"/>
    <row r="49839" hidden="1"/>
    <row r="49840" hidden="1"/>
    <row r="49841" hidden="1"/>
    <row r="49842" hidden="1"/>
    <row r="49843" hidden="1"/>
    <row r="49844" hidden="1"/>
    <row r="49845" hidden="1"/>
    <row r="49846" hidden="1"/>
    <row r="49847" hidden="1"/>
    <row r="49848" hidden="1"/>
    <row r="49849" hidden="1"/>
    <row r="49850" hidden="1"/>
    <row r="49851" hidden="1"/>
    <row r="49852" hidden="1"/>
    <row r="49853" hidden="1"/>
    <row r="49854" hidden="1"/>
    <row r="49855" hidden="1"/>
    <row r="49856" hidden="1"/>
    <row r="49857" hidden="1"/>
    <row r="49858" hidden="1"/>
    <row r="49859" hidden="1"/>
    <row r="49860" hidden="1"/>
    <row r="49861" hidden="1"/>
    <row r="49862" hidden="1"/>
    <row r="49863" hidden="1"/>
    <row r="49864" hidden="1"/>
    <row r="49865" hidden="1"/>
    <row r="49866" hidden="1"/>
    <row r="49867" hidden="1"/>
    <row r="49868" hidden="1"/>
    <row r="49869" hidden="1"/>
    <row r="49870" hidden="1"/>
    <row r="49871" hidden="1"/>
    <row r="49872" hidden="1"/>
    <row r="49873" hidden="1"/>
    <row r="49874" hidden="1"/>
    <row r="49875" hidden="1"/>
    <row r="49876" hidden="1"/>
    <row r="49877" hidden="1"/>
    <row r="49878" hidden="1"/>
    <row r="49879" hidden="1"/>
    <row r="49880" hidden="1"/>
    <row r="49881" hidden="1"/>
    <row r="49882" hidden="1"/>
    <row r="49883" hidden="1"/>
    <row r="49884" hidden="1"/>
    <row r="49885" hidden="1"/>
    <row r="49886" hidden="1"/>
    <row r="49887" hidden="1"/>
    <row r="49888" hidden="1"/>
    <row r="49889" hidden="1"/>
    <row r="49890" hidden="1"/>
    <row r="49891" hidden="1"/>
    <row r="49892" hidden="1"/>
    <row r="49893" hidden="1"/>
    <row r="49894" hidden="1"/>
    <row r="49895" hidden="1"/>
    <row r="49896" hidden="1"/>
    <row r="49897" hidden="1"/>
    <row r="49898" hidden="1"/>
    <row r="49899" hidden="1"/>
    <row r="49900" hidden="1"/>
    <row r="49901" hidden="1"/>
    <row r="49902" hidden="1"/>
    <row r="49903" hidden="1"/>
    <row r="49904" hidden="1"/>
    <row r="49905" hidden="1"/>
    <row r="49906" hidden="1"/>
    <row r="49907" hidden="1"/>
    <row r="49908" hidden="1"/>
    <row r="49909" hidden="1"/>
    <row r="49910" hidden="1"/>
    <row r="49911" hidden="1"/>
    <row r="49912" hidden="1"/>
    <row r="49913" hidden="1"/>
    <row r="49914" hidden="1"/>
    <row r="49915" hidden="1"/>
    <row r="49916" hidden="1"/>
    <row r="49917" hidden="1"/>
    <row r="49918" hidden="1"/>
    <row r="49919" hidden="1"/>
    <row r="49920" hidden="1"/>
    <row r="49921" hidden="1"/>
    <row r="49922" hidden="1"/>
    <row r="49923" hidden="1"/>
    <row r="49924" hidden="1"/>
    <row r="49925" hidden="1"/>
    <row r="49926" hidden="1"/>
    <row r="49927" hidden="1"/>
    <row r="49928" hidden="1"/>
    <row r="49929" hidden="1"/>
    <row r="49930" hidden="1"/>
    <row r="49931" hidden="1"/>
    <row r="49932" hidden="1"/>
    <row r="49933" hidden="1"/>
    <row r="49934" hidden="1"/>
    <row r="49935" hidden="1"/>
    <row r="49936" hidden="1"/>
    <row r="49937" hidden="1"/>
    <row r="49938" hidden="1"/>
    <row r="49939" hidden="1"/>
    <row r="49940" hidden="1"/>
    <row r="49941" hidden="1"/>
    <row r="49942" hidden="1"/>
    <row r="49943" hidden="1"/>
    <row r="49944" hidden="1"/>
    <row r="49945" hidden="1"/>
    <row r="49946" hidden="1"/>
    <row r="49947" hidden="1"/>
    <row r="49948" hidden="1"/>
    <row r="49949" hidden="1"/>
    <row r="49950" hidden="1"/>
    <row r="49951" hidden="1"/>
    <row r="49952" hidden="1"/>
    <row r="49953" hidden="1"/>
    <row r="49954" hidden="1"/>
    <row r="49955" hidden="1"/>
    <row r="49956" hidden="1"/>
    <row r="49957" hidden="1"/>
    <row r="49958" hidden="1"/>
    <row r="49959" hidden="1"/>
    <row r="49960" hidden="1"/>
    <row r="49961" hidden="1"/>
    <row r="49962" hidden="1"/>
    <row r="49963" hidden="1"/>
    <row r="49964" hidden="1"/>
    <row r="49965" hidden="1"/>
    <row r="49966" hidden="1"/>
    <row r="49967" hidden="1"/>
    <row r="49968" hidden="1"/>
    <row r="49969" hidden="1"/>
    <row r="49970" hidden="1"/>
    <row r="49971" hidden="1"/>
    <row r="49972" hidden="1"/>
    <row r="49973" hidden="1"/>
    <row r="49974" hidden="1"/>
    <row r="49975" hidden="1"/>
    <row r="49976" hidden="1"/>
    <row r="49977" hidden="1"/>
    <row r="49978" hidden="1"/>
    <row r="49979" hidden="1"/>
    <row r="49980" hidden="1"/>
    <row r="49981" hidden="1"/>
    <row r="49982" hidden="1"/>
    <row r="49983" hidden="1"/>
    <row r="49984" hidden="1"/>
    <row r="49985" hidden="1"/>
    <row r="49986" hidden="1"/>
    <row r="49987" hidden="1"/>
    <row r="49988" hidden="1"/>
    <row r="49989" hidden="1"/>
    <row r="49990" hidden="1"/>
    <row r="49991" hidden="1"/>
    <row r="49992" hidden="1"/>
    <row r="49993" hidden="1"/>
    <row r="49994" hidden="1"/>
    <row r="49995" hidden="1"/>
    <row r="49996" hidden="1"/>
    <row r="49997" hidden="1"/>
    <row r="49998" hidden="1"/>
    <row r="49999" hidden="1"/>
    <row r="50000" hidden="1"/>
    <row r="50001" hidden="1"/>
    <row r="50002" hidden="1"/>
    <row r="50003" hidden="1"/>
    <row r="50004" hidden="1"/>
    <row r="50005" hidden="1"/>
    <row r="50006" hidden="1"/>
    <row r="50007" hidden="1"/>
    <row r="50008" hidden="1"/>
    <row r="50009" hidden="1"/>
    <row r="50010" hidden="1"/>
    <row r="50011" hidden="1"/>
    <row r="50012" hidden="1"/>
    <row r="50013" hidden="1"/>
    <row r="50014" hidden="1"/>
    <row r="50015" hidden="1"/>
    <row r="50016" hidden="1"/>
    <row r="50017" hidden="1"/>
    <row r="50018" hidden="1"/>
    <row r="50019" hidden="1"/>
    <row r="50020" hidden="1"/>
    <row r="50021" hidden="1"/>
    <row r="50022" hidden="1"/>
    <row r="50023" hidden="1"/>
    <row r="50024" hidden="1"/>
    <row r="50025" hidden="1"/>
    <row r="50026" hidden="1"/>
    <row r="50027" hidden="1"/>
    <row r="50028" hidden="1"/>
    <row r="50029" hidden="1"/>
    <row r="50030" hidden="1"/>
    <row r="50031" hidden="1"/>
    <row r="50032" hidden="1"/>
    <row r="50033" hidden="1"/>
    <row r="50034" hidden="1"/>
    <row r="50035" hidden="1"/>
    <row r="50036" hidden="1"/>
    <row r="50037" hidden="1"/>
    <row r="50038" hidden="1"/>
    <row r="50039" hidden="1"/>
    <row r="50040" hidden="1"/>
    <row r="50041" hidden="1"/>
    <row r="50042" hidden="1"/>
    <row r="50043" hidden="1"/>
    <row r="50044" hidden="1"/>
    <row r="50045" hidden="1"/>
    <row r="50046" hidden="1"/>
    <row r="50047" hidden="1"/>
    <row r="50048" hidden="1"/>
    <row r="50049" hidden="1"/>
    <row r="50050" hidden="1"/>
    <row r="50051" hidden="1"/>
    <row r="50052" hidden="1"/>
    <row r="50053" hidden="1"/>
    <row r="50054" hidden="1"/>
    <row r="50055" hidden="1"/>
    <row r="50056" hidden="1"/>
    <row r="50057" hidden="1"/>
    <row r="50058" hidden="1"/>
    <row r="50059" hidden="1"/>
    <row r="50060" hidden="1"/>
    <row r="50061" hidden="1"/>
    <row r="50062" hidden="1"/>
    <row r="50063" hidden="1"/>
    <row r="50064" hidden="1"/>
    <row r="50065" hidden="1"/>
    <row r="50066" hidden="1"/>
    <row r="50067" hidden="1"/>
    <row r="50068" hidden="1"/>
    <row r="50069" hidden="1"/>
    <row r="50070" hidden="1"/>
    <row r="50071" hidden="1"/>
    <row r="50072" hidden="1"/>
    <row r="50073" hidden="1"/>
    <row r="50074" hidden="1"/>
    <row r="50075" hidden="1"/>
    <row r="50076" hidden="1"/>
    <row r="50077" hidden="1"/>
    <row r="50078" hidden="1"/>
    <row r="50079" hidden="1"/>
    <row r="50080" hidden="1"/>
    <row r="50081" hidden="1"/>
    <row r="50082" hidden="1"/>
    <row r="50083" hidden="1"/>
    <row r="50084" hidden="1"/>
    <row r="50085" hidden="1"/>
    <row r="50086" hidden="1"/>
    <row r="50087" hidden="1"/>
    <row r="50088" hidden="1"/>
    <row r="50089" hidden="1"/>
    <row r="50090" hidden="1"/>
    <row r="50091" hidden="1"/>
    <row r="50092" hidden="1"/>
    <row r="50093" hidden="1"/>
    <row r="50094" hidden="1"/>
    <row r="50095" hidden="1"/>
    <row r="50096" hidden="1"/>
    <row r="50097" hidden="1"/>
    <row r="50098" hidden="1"/>
    <row r="50099" hidden="1"/>
    <row r="50100" hidden="1"/>
    <row r="50101" hidden="1"/>
    <row r="50102" hidden="1"/>
    <row r="50103" hidden="1"/>
    <row r="50104" hidden="1"/>
    <row r="50105" hidden="1"/>
    <row r="50106" hidden="1"/>
    <row r="50107" hidden="1"/>
    <row r="50108" hidden="1"/>
    <row r="50109" hidden="1"/>
    <row r="50110" hidden="1"/>
    <row r="50111" hidden="1"/>
    <row r="50112" hidden="1"/>
    <row r="50113" hidden="1"/>
    <row r="50114" hidden="1"/>
    <row r="50115" hidden="1"/>
    <row r="50116" hidden="1"/>
    <row r="50117" hidden="1"/>
    <row r="50118" hidden="1"/>
    <row r="50119" hidden="1"/>
    <row r="50120" hidden="1"/>
    <row r="50121" hidden="1"/>
    <row r="50122" hidden="1"/>
    <row r="50123" hidden="1"/>
    <row r="50124" hidden="1"/>
    <row r="50125" hidden="1"/>
    <row r="50126" hidden="1"/>
    <row r="50127" hidden="1"/>
    <row r="50128" hidden="1"/>
    <row r="50129" hidden="1"/>
    <row r="50130" hidden="1"/>
    <row r="50131" hidden="1"/>
    <row r="50132" hidden="1"/>
    <row r="50133" hidden="1"/>
    <row r="50134" hidden="1"/>
    <row r="50135" hidden="1"/>
    <row r="50136" hidden="1"/>
    <row r="50137" hidden="1"/>
    <row r="50138" hidden="1"/>
    <row r="50139" hidden="1"/>
    <row r="50140" hidden="1"/>
    <row r="50141" hidden="1"/>
    <row r="50142" hidden="1"/>
    <row r="50143" hidden="1"/>
    <row r="50144" hidden="1"/>
    <row r="50145" hidden="1"/>
    <row r="50146" hidden="1"/>
    <row r="50147" hidden="1"/>
    <row r="50148" hidden="1"/>
    <row r="50149" hidden="1"/>
    <row r="50150" hidden="1"/>
    <row r="50151" hidden="1"/>
    <row r="50152" hidden="1"/>
    <row r="50153" hidden="1"/>
    <row r="50154" hidden="1"/>
    <row r="50155" hidden="1"/>
    <row r="50156" hidden="1"/>
    <row r="50157" hidden="1"/>
    <row r="50158" hidden="1"/>
    <row r="50159" hidden="1"/>
    <row r="50160" hidden="1"/>
    <row r="50161" hidden="1"/>
    <row r="50162" hidden="1"/>
    <row r="50163" hidden="1"/>
    <row r="50164" hidden="1"/>
    <row r="50165" hidden="1"/>
    <row r="50166" hidden="1"/>
    <row r="50167" hidden="1"/>
    <row r="50168" hidden="1"/>
    <row r="50169" hidden="1"/>
    <row r="50170" hidden="1"/>
    <row r="50171" hidden="1"/>
    <row r="50172" hidden="1"/>
    <row r="50173" hidden="1"/>
    <row r="50174" hidden="1"/>
    <row r="50175" hidden="1"/>
    <row r="50176" hidden="1"/>
    <row r="50177" hidden="1"/>
    <row r="50178" hidden="1"/>
    <row r="50179" hidden="1"/>
    <row r="50180" hidden="1"/>
    <row r="50181" hidden="1"/>
    <row r="50182" hidden="1"/>
    <row r="50183" hidden="1"/>
    <row r="50184" hidden="1"/>
    <row r="50185" hidden="1"/>
    <row r="50186" hidden="1"/>
    <row r="50187" hidden="1"/>
    <row r="50188" hidden="1"/>
    <row r="50189" hidden="1"/>
    <row r="50190" hidden="1"/>
    <row r="50191" hidden="1"/>
    <row r="50192" hidden="1"/>
    <row r="50193" hidden="1"/>
    <row r="50194" hidden="1"/>
    <row r="50195" hidden="1"/>
    <row r="50196" hidden="1"/>
    <row r="50197" hidden="1"/>
    <row r="50198" hidden="1"/>
    <row r="50199" hidden="1"/>
    <row r="50200" hidden="1"/>
    <row r="50201" hidden="1"/>
    <row r="50202" hidden="1"/>
    <row r="50203" hidden="1"/>
    <row r="50204" hidden="1"/>
    <row r="50205" hidden="1"/>
    <row r="50206" hidden="1"/>
    <row r="50207" hidden="1"/>
    <row r="50208" hidden="1"/>
    <row r="50209" hidden="1"/>
    <row r="50210" hidden="1"/>
    <row r="50211" hidden="1"/>
    <row r="50212" hidden="1"/>
    <row r="50213" hidden="1"/>
    <row r="50214" hidden="1"/>
    <row r="50215" hidden="1"/>
    <row r="50216" hidden="1"/>
    <row r="50217" hidden="1"/>
    <row r="50218" hidden="1"/>
    <row r="50219" hidden="1"/>
    <row r="50220" hidden="1"/>
    <row r="50221" hidden="1"/>
    <row r="50222" hidden="1"/>
    <row r="50223" hidden="1"/>
    <row r="50224" hidden="1"/>
    <row r="50225" hidden="1"/>
    <row r="50226" hidden="1"/>
    <row r="50227" hidden="1"/>
    <row r="50228" hidden="1"/>
    <row r="50229" hidden="1"/>
    <row r="50230" hidden="1"/>
    <row r="50231" hidden="1"/>
    <row r="50232" hidden="1"/>
    <row r="50233" hidden="1"/>
    <row r="50234" hidden="1"/>
    <row r="50235" hidden="1"/>
    <row r="50236" hidden="1"/>
    <row r="50237" hidden="1"/>
    <row r="50238" hidden="1"/>
    <row r="50239" hidden="1"/>
    <row r="50240" hidden="1"/>
    <row r="50241" hidden="1"/>
    <row r="50242" hidden="1"/>
    <row r="50243" hidden="1"/>
    <row r="50244" hidden="1"/>
    <row r="50245" hidden="1"/>
    <row r="50246" hidden="1"/>
    <row r="50247" hidden="1"/>
    <row r="50248" hidden="1"/>
    <row r="50249" hidden="1"/>
    <row r="50250" hidden="1"/>
    <row r="50251" hidden="1"/>
    <row r="50252" hidden="1"/>
    <row r="50253" hidden="1"/>
    <row r="50254" hidden="1"/>
    <row r="50255" hidden="1"/>
    <row r="50256" hidden="1"/>
    <row r="50257" hidden="1"/>
    <row r="50258" hidden="1"/>
    <row r="50259" hidden="1"/>
    <row r="50260" hidden="1"/>
    <row r="50261" hidden="1"/>
    <row r="50262" hidden="1"/>
    <row r="50263" hidden="1"/>
    <row r="50264" hidden="1"/>
    <row r="50265" hidden="1"/>
    <row r="50266" hidden="1"/>
    <row r="50267" hidden="1"/>
    <row r="50268" hidden="1"/>
    <row r="50269" hidden="1"/>
    <row r="50270" hidden="1"/>
    <row r="50271" hidden="1"/>
    <row r="50272" hidden="1"/>
    <row r="50273" hidden="1"/>
    <row r="50274" hidden="1"/>
    <row r="50275" hidden="1"/>
    <row r="50276" hidden="1"/>
    <row r="50277" hidden="1"/>
    <row r="50278" hidden="1"/>
    <row r="50279" hidden="1"/>
    <row r="50280" hidden="1"/>
    <row r="50281" hidden="1"/>
    <row r="50282" hidden="1"/>
    <row r="50283" hidden="1"/>
    <row r="50284" hidden="1"/>
    <row r="50285" hidden="1"/>
    <row r="50286" hidden="1"/>
    <row r="50287" hidden="1"/>
    <row r="50288" hidden="1"/>
    <row r="50289" hidden="1"/>
    <row r="50290" hidden="1"/>
    <row r="50291" hidden="1"/>
    <row r="50292" hidden="1"/>
    <row r="50293" hidden="1"/>
    <row r="50294" hidden="1"/>
    <row r="50295" hidden="1"/>
    <row r="50296" hidden="1"/>
    <row r="50297" hidden="1"/>
    <row r="50298" hidden="1"/>
    <row r="50299" hidden="1"/>
    <row r="50300" hidden="1"/>
    <row r="50301" hidden="1"/>
    <row r="50302" hidden="1"/>
    <row r="50303" hidden="1"/>
    <row r="50304" hidden="1"/>
    <row r="50305" hidden="1"/>
    <row r="50306" hidden="1"/>
    <row r="50307" hidden="1"/>
    <row r="50308" hidden="1"/>
    <row r="50309" hidden="1"/>
    <row r="50310" hidden="1"/>
    <row r="50311" hidden="1"/>
    <row r="50312" hidden="1"/>
    <row r="50313" hidden="1"/>
    <row r="50314" hidden="1"/>
    <row r="50315" hidden="1"/>
    <row r="50316" hidden="1"/>
    <row r="50317" hidden="1"/>
    <row r="50318" hidden="1"/>
    <row r="50319" hidden="1"/>
    <row r="50320" hidden="1"/>
    <row r="50321" hidden="1"/>
    <row r="50322" hidden="1"/>
    <row r="50323" hidden="1"/>
    <row r="50324" hidden="1"/>
    <row r="50325" hidden="1"/>
    <row r="50326" hidden="1"/>
    <row r="50327" hidden="1"/>
    <row r="50328" hidden="1"/>
    <row r="50329" hidden="1"/>
    <row r="50330" hidden="1"/>
    <row r="50331" hidden="1"/>
    <row r="50332" hidden="1"/>
    <row r="50333" hidden="1"/>
    <row r="50334" hidden="1"/>
    <row r="50335" hidden="1"/>
    <row r="50336" hidden="1"/>
    <row r="50337" hidden="1"/>
    <row r="50338" hidden="1"/>
    <row r="50339" hidden="1"/>
    <row r="50340" hidden="1"/>
    <row r="50341" hidden="1"/>
    <row r="50342" hidden="1"/>
    <row r="50343" hidden="1"/>
    <row r="50344" hidden="1"/>
    <row r="50345" hidden="1"/>
    <row r="50346" hidden="1"/>
    <row r="50347" hidden="1"/>
    <row r="50348" hidden="1"/>
    <row r="50349" hidden="1"/>
    <row r="50350" hidden="1"/>
    <row r="50351" hidden="1"/>
    <row r="50352" hidden="1"/>
    <row r="50353" hidden="1"/>
    <row r="50354" hidden="1"/>
    <row r="50355" hidden="1"/>
    <row r="50356" hidden="1"/>
    <row r="50357" hidden="1"/>
    <row r="50358" hidden="1"/>
    <row r="50359" hidden="1"/>
    <row r="50360" hidden="1"/>
    <row r="50361" hidden="1"/>
    <row r="50362" hidden="1"/>
    <row r="50363" hidden="1"/>
    <row r="50364" hidden="1"/>
    <row r="50365" hidden="1"/>
    <row r="50366" hidden="1"/>
    <row r="50367" hidden="1"/>
    <row r="50368" hidden="1"/>
    <row r="50369" hidden="1"/>
    <row r="50370" hidden="1"/>
    <row r="50371" hidden="1"/>
    <row r="50372" hidden="1"/>
    <row r="50373" hidden="1"/>
    <row r="50374" hidden="1"/>
    <row r="50375" hidden="1"/>
    <row r="50376" hidden="1"/>
    <row r="50377" hidden="1"/>
    <row r="50378" hidden="1"/>
    <row r="50379" hidden="1"/>
    <row r="50380" hidden="1"/>
    <row r="50381" hidden="1"/>
    <row r="50382" hidden="1"/>
    <row r="50383" hidden="1"/>
    <row r="50384" hidden="1"/>
    <row r="50385" hidden="1"/>
    <row r="50386" hidden="1"/>
    <row r="50387" hidden="1"/>
    <row r="50388" hidden="1"/>
    <row r="50389" hidden="1"/>
    <row r="50390" hidden="1"/>
    <row r="50391" hidden="1"/>
    <row r="50392" hidden="1"/>
    <row r="50393" hidden="1"/>
    <row r="50394" hidden="1"/>
    <row r="50395" hidden="1"/>
    <row r="50396" hidden="1"/>
    <row r="50397" hidden="1"/>
    <row r="50398" hidden="1"/>
    <row r="50399" hidden="1"/>
    <row r="50400" hidden="1"/>
    <row r="50401" hidden="1"/>
    <row r="50402" hidden="1"/>
    <row r="50403" hidden="1"/>
    <row r="50404" hidden="1"/>
    <row r="50405" hidden="1"/>
    <row r="50406" hidden="1"/>
    <row r="50407" hidden="1"/>
    <row r="50408" hidden="1"/>
    <row r="50409" hidden="1"/>
    <row r="50410" hidden="1"/>
    <row r="50411" hidden="1"/>
    <row r="50412" hidden="1"/>
    <row r="50413" hidden="1"/>
    <row r="50414" hidden="1"/>
    <row r="50415" hidden="1"/>
    <row r="50416" hidden="1"/>
    <row r="50417" hidden="1"/>
    <row r="50418" hidden="1"/>
    <row r="50419" hidden="1"/>
    <row r="50420" hidden="1"/>
    <row r="50421" hidden="1"/>
    <row r="50422" hidden="1"/>
    <row r="50423" hidden="1"/>
    <row r="50424" hidden="1"/>
    <row r="50425" hidden="1"/>
    <row r="50426" hidden="1"/>
    <row r="50427" hidden="1"/>
    <row r="50428" hidden="1"/>
    <row r="50429" hidden="1"/>
    <row r="50430" hidden="1"/>
    <row r="50431" hidden="1"/>
    <row r="50432" hidden="1"/>
    <row r="50433" hidden="1"/>
    <row r="50434" hidden="1"/>
    <row r="50435" hidden="1"/>
    <row r="50436" hidden="1"/>
    <row r="50437" hidden="1"/>
    <row r="50438" hidden="1"/>
    <row r="50439" hidden="1"/>
    <row r="50440" hidden="1"/>
    <row r="50441" hidden="1"/>
    <row r="50442" hidden="1"/>
    <row r="50443" hidden="1"/>
    <row r="50444" hidden="1"/>
    <row r="50445" hidden="1"/>
    <row r="50446" hidden="1"/>
    <row r="50447" hidden="1"/>
    <row r="50448" hidden="1"/>
    <row r="50449" hidden="1"/>
    <row r="50450" hidden="1"/>
    <row r="50451" hidden="1"/>
    <row r="50452" hidden="1"/>
    <row r="50453" hidden="1"/>
    <row r="50454" hidden="1"/>
    <row r="50455" hidden="1"/>
    <row r="50456" hidden="1"/>
    <row r="50457" hidden="1"/>
    <row r="50458" hidden="1"/>
    <row r="50459" hidden="1"/>
    <row r="50460" hidden="1"/>
    <row r="50461" hidden="1"/>
    <row r="50462" hidden="1"/>
    <row r="50463" hidden="1"/>
    <row r="50464" hidden="1"/>
    <row r="50465" hidden="1"/>
    <row r="50466" hidden="1"/>
    <row r="50467" hidden="1"/>
    <row r="50468" hidden="1"/>
    <row r="50469" hidden="1"/>
    <row r="50470" hidden="1"/>
    <row r="50471" hidden="1"/>
    <row r="50472" hidden="1"/>
    <row r="50473" hidden="1"/>
    <row r="50474" hidden="1"/>
    <row r="50475" hidden="1"/>
    <row r="50476" hidden="1"/>
    <row r="50477" hidden="1"/>
    <row r="50478" hidden="1"/>
    <row r="50479" hidden="1"/>
    <row r="50480" hidden="1"/>
    <row r="50481" hidden="1"/>
    <row r="50482" hidden="1"/>
    <row r="50483" hidden="1"/>
    <row r="50484" hidden="1"/>
    <row r="50485" hidden="1"/>
    <row r="50486" hidden="1"/>
    <row r="50487" hidden="1"/>
    <row r="50488" hidden="1"/>
    <row r="50489" hidden="1"/>
    <row r="50490" hidden="1"/>
    <row r="50491" hidden="1"/>
    <row r="50492" hidden="1"/>
    <row r="50493" hidden="1"/>
    <row r="50494" hidden="1"/>
    <row r="50495" hidden="1"/>
    <row r="50496" hidden="1"/>
    <row r="50497" hidden="1"/>
    <row r="50498" hidden="1"/>
    <row r="50499" hidden="1"/>
    <row r="50500" hidden="1"/>
    <row r="50501" hidden="1"/>
    <row r="50502" hidden="1"/>
    <row r="50503" hidden="1"/>
    <row r="50504" hidden="1"/>
    <row r="50505" hidden="1"/>
    <row r="50506" hidden="1"/>
    <row r="50507" hidden="1"/>
    <row r="50508" hidden="1"/>
    <row r="50509" hidden="1"/>
    <row r="50510" hidden="1"/>
    <row r="50511" hidden="1"/>
    <row r="50512" hidden="1"/>
    <row r="50513" hidden="1"/>
    <row r="50514" hidden="1"/>
    <row r="50515" hidden="1"/>
    <row r="50516" hidden="1"/>
    <row r="50517" hidden="1"/>
    <row r="50518" hidden="1"/>
    <row r="50519" hidden="1"/>
    <row r="50520" hidden="1"/>
    <row r="50521" hidden="1"/>
    <row r="50522" hidden="1"/>
    <row r="50523" hidden="1"/>
    <row r="50524" hidden="1"/>
    <row r="50525" hidden="1"/>
    <row r="50526" hidden="1"/>
    <row r="50527" hidden="1"/>
    <row r="50528" hidden="1"/>
    <row r="50529" hidden="1"/>
    <row r="50530" hidden="1"/>
    <row r="50531" hidden="1"/>
    <row r="50532" hidden="1"/>
    <row r="50533" hidden="1"/>
    <row r="50534" hidden="1"/>
    <row r="50535" hidden="1"/>
    <row r="50536" hidden="1"/>
    <row r="50537" hidden="1"/>
    <row r="50538" hidden="1"/>
    <row r="50539" hidden="1"/>
    <row r="50540" hidden="1"/>
    <row r="50541" hidden="1"/>
    <row r="50542" hidden="1"/>
    <row r="50543" hidden="1"/>
    <row r="50544" hidden="1"/>
    <row r="50545" hidden="1"/>
    <row r="50546" hidden="1"/>
    <row r="50547" hidden="1"/>
    <row r="50548" hidden="1"/>
    <row r="50549" hidden="1"/>
    <row r="50550" hidden="1"/>
    <row r="50551" hidden="1"/>
    <row r="50552" hidden="1"/>
    <row r="50553" hidden="1"/>
    <row r="50554" hidden="1"/>
    <row r="50555" hidden="1"/>
    <row r="50556" hidden="1"/>
    <row r="50557" hidden="1"/>
    <row r="50558" hidden="1"/>
    <row r="50559" hidden="1"/>
    <row r="50560" hidden="1"/>
    <row r="50561" hidden="1"/>
    <row r="50562" hidden="1"/>
    <row r="50563" hidden="1"/>
    <row r="50564" hidden="1"/>
    <row r="50565" hidden="1"/>
    <row r="50566" hidden="1"/>
    <row r="50567" hidden="1"/>
    <row r="50568" hidden="1"/>
    <row r="50569" hidden="1"/>
    <row r="50570" hidden="1"/>
    <row r="50571" hidden="1"/>
    <row r="50572" hidden="1"/>
    <row r="50573" hidden="1"/>
    <row r="50574" hidden="1"/>
    <row r="50575" hidden="1"/>
    <row r="50576" hidden="1"/>
    <row r="50577" hidden="1"/>
    <row r="50578" hidden="1"/>
    <row r="50579" hidden="1"/>
    <row r="50580" hidden="1"/>
    <row r="50581" hidden="1"/>
    <row r="50582" hidden="1"/>
    <row r="50583" hidden="1"/>
    <row r="50584" hidden="1"/>
    <row r="50585" hidden="1"/>
    <row r="50586" hidden="1"/>
    <row r="50587" hidden="1"/>
    <row r="50588" hidden="1"/>
    <row r="50589" hidden="1"/>
    <row r="50590" hidden="1"/>
    <row r="50591" hidden="1"/>
    <row r="50592" hidden="1"/>
    <row r="50593" hidden="1"/>
    <row r="50594" hidden="1"/>
    <row r="50595" hidden="1"/>
    <row r="50596" hidden="1"/>
    <row r="50597" hidden="1"/>
    <row r="50598" hidden="1"/>
    <row r="50599" hidden="1"/>
    <row r="50600" hidden="1"/>
    <row r="50601" hidden="1"/>
    <row r="50602" hidden="1"/>
    <row r="50603" hidden="1"/>
    <row r="50604" hidden="1"/>
    <row r="50605" hidden="1"/>
    <row r="50606" hidden="1"/>
    <row r="50607" hidden="1"/>
    <row r="50608" hidden="1"/>
    <row r="50609" hidden="1"/>
    <row r="50610" hidden="1"/>
    <row r="50611" hidden="1"/>
    <row r="50612" hidden="1"/>
    <row r="50613" hidden="1"/>
    <row r="50614" hidden="1"/>
    <row r="50615" hidden="1"/>
    <row r="50616" hidden="1"/>
    <row r="50617" hidden="1"/>
    <row r="50618" hidden="1"/>
    <row r="50619" hidden="1"/>
    <row r="50620" hidden="1"/>
    <row r="50621" hidden="1"/>
    <row r="50622" hidden="1"/>
    <row r="50623" hidden="1"/>
    <row r="50624" hidden="1"/>
    <row r="50625" hidden="1"/>
    <row r="50626" hidden="1"/>
    <row r="50627" hidden="1"/>
    <row r="50628" hidden="1"/>
    <row r="50629" hidden="1"/>
    <row r="50630" hidden="1"/>
    <row r="50631" hidden="1"/>
    <row r="50632" hidden="1"/>
    <row r="50633" hidden="1"/>
    <row r="50634" hidden="1"/>
    <row r="50635" hidden="1"/>
    <row r="50636" hidden="1"/>
    <row r="50637" hidden="1"/>
    <row r="50638" hidden="1"/>
    <row r="50639" hidden="1"/>
    <row r="50640" hidden="1"/>
    <row r="50641" hidden="1"/>
    <row r="50642" hidden="1"/>
    <row r="50643" hidden="1"/>
    <row r="50644" hidden="1"/>
    <row r="50645" hidden="1"/>
    <row r="50646" hidden="1"/>
    <row r="50647" hidden="1"/>
    <row r="50648" hidden="1"/>
    <row r="50649" hidden="1"/>
    <row r="50650" hidden="1"/>
    <row r="50651" hidden="1"/>
    <row r="50652" hidden="1"/>
    <row r="50653" hidden="1"/>
    <row r="50654" hidden="1"/>
    <row r="50655" hidden="1"/>
    <row r="50656" hidden="1"/>
    <row r="50657" hidden="1"/>
    <row r="50658" hidden="1"/>
    <row r="50659" hidden="1"/>
    <row r="50660" hidden="1"/>
    <row r="50661" hidden="1"/>
    <row r="50662" hidden="1"/>
    <row r="50663" hidden="1"/>
    <row r="50664" hidden="1"/>
    <row r="50665" hidden="1"/>
    <row r="50666" hidden="1"/>
    <row r="50667" hidden="1"/>
    <row r="50668" hidden="1"/>
    <row r="50669" hidden="1"/>
    <row r="50670" hidden="1"/>
    <row r="50671" hidden="1"/>
    <row r="50672" hidden="1"/>
    <row r="50673" hidden="1"/>
    <row r="50674" hidden="1"/>
    <row r="50675" hidden="1"/>
    <row r="50676" hidden="1"/>
    <row r="50677" hidden="1"/>
    <row r="50678" hidden="1"/>
    <row r="50679" hidden="1"/>
    <row r="50680" hidden="1"/>
    <row r="50681" hidden="1"/>
    <row r="50682" hidden="1"/>
    <row r="50683" hidden="1"/>
    <row r="50684" hidden="1"/>
    <row r="50685" hidden="1"/>
    <row r="50686" hidden="1"/>
    <row r="50687" hidden="1"/>
    <row r="50688" hidden="1"/>
    <row r="50689" hidden="1"/>
    <row r="50690" hidden="1"/>
    <row r="50691" hidden="1"/>
    <row r="50692" hidden="1"/>
    <row r="50693" hidden="1"/>
    <row r="50694" hidden="1"/>
    <row r="50695" hidden="1"/>
    <row r="50696" hidden="1"/>
    <row r="50697" hidden="1"/>
    <row r="50698" hidden="1"/>
    <row r="50699" hidden="1"/>
    <row r="50700" hidden="1"/>
    <row r="50701" hidden="1"/>
    <row r="50702" hidden="1"/>
    <row r="50703" hidden="1"/>
    <row r="50704" hidden="1"/>
    <row r="50705" hidden="1"/>
    <row r="50706" hidden="1"/>
    <row r="50707" hidden="1"/>
    <row r="50708" hidden="1"/>
    <row r="50709" hidden="1"/>
    <row r="50710" hidden="1"/>
    <row r="50711" hidden="1"/>
    <row r="50712" hidden="1"/>
    <row r="50713" hidden="1"/>
    <row r="50714" hidden="1"/>
    <row r="50715" hidden="1"/>
    <row r="50716" hidden="1"/>
    <row r="50717" hidden="1"/>
    <row r="50718" hidden="1"/>
    <row r="50719" hidden="1"/>
    <row r="50720" hidden="1"/>
    <row r="50721" hidden="1"/>
    <row r="50722" hidden="1"/>
    <row r="50723" hidden="1"/>
    <row r="50724" hidden="1"/>
    <row r="50725" hidden="1"/>
    <row r="50726" hidden="1"/>
    <row r="50727" hidden="1"/>
    <row r="50728" hidden="1"/>
    <row r="50729" hidden="1"/>
    <row r="50730" hidden="1"/>
    <row r="50731" hidden="1"/>
    <row r="50732" hidden="1"/>
    <row r="50733" hidden="1"/>
    <row r="50734" hidden="1"/>
    <row r="50735" hidden="1"/>
    <row r="50736" hidden="1"/>
    <row r="50737" hidden="1"/>
    <row r="50738" hidden="1"/>
    <row r="50739" hidden="1"/>
    <row r="50740" hidden="1"/>
    <row r="50741" hidden="1"/>
    <row r="50742" hidden="1"/>
    <row r="50743" hidden="1"/>
    <row r="50744" hidden="1"/>
    <row r="50745" hidden="1"/>
    <row r="50746" hidden="1"/>
    <row r="50747" hidden="1"/>
    <row r="50748" hidden="1"/>
    <row r="50749" hidden="1"/>
    <row r="50750" hidden="1"/>
    <row r="50751" hidden="1"/>
    <row r="50752" hidden="1"/>
    <row r="50753" hidden="1"/>
    <row r="50754" hidden="1"/>
    <row r="50755" hidden="1"/>
    <row r="50756" hidden="1"/>
    <row r="50757" hidden="1"/>
    <row r="50758" hidden="1"/>
    <row r="50759" hidden="1"/>
    <row r="50760" hidden="1"/>
    <row r="50761" hidden="1"/>
    <row r="50762" hidden="1"/>
    <row r="50763" hidden="1"/>
    <row r="50764" hidden="1"/>
    <row r="50765" hidden="1"/>
    <row r="50766" hidden="1"/>
    <row r="50767" hidden="1"/>
    <row r="50768" hidden="1"/>
    <row r="50769" hidden="1"/>
    <row r="50770" hidden="1"/>
    <row r="50771" hidden="1"/>
    <row r="50772" hidden="1"/>
    <row r="50773" hidden="1"/>
    <row r="50774" hidden="1"/>
    <row r="50775" hidden="1"/>
    <row r="50776" hidden="1"/>
    <row r="50777" hidden="1"/>
    <row r="50778" hidden="1"/>
    <row r="50779" hidden="1"/>
    <row r="50780" hidden="1"/>
    <row r="50781" hidden="1"/>
    <row r="50782" hidden="1"/>
    <row r="50783" hidden="1"/>
    <row r="50784" hidden="1"/>
    <row r="50785" hidden="1"/>
    <row r="50786" hidden="1"/>
    <row r="50787" hidden="1"/>
    <row r="50788" hidden="1"/>
    <row r="50789" hidden="1"/>
    <row r="50790" hidden="1"/>
    <row r="50791" hidden="1"/>
    <row r="50792" hidden="1"/>
    <row r="50793" hidden="1"/>
    <row r="50794" hidden="1"/>
    <row r="50795" hidden="1"/>
    <row r="50796" hidden="1"/>
    <row r="50797" hidden="1"/>
    <row r="50798" hidden="1"/>
    <row r="50799" hidden="1"/>
    <row r="50800" hidden="1"/>
    <row r="50801" hidden="1"/>
    <row r="50802" hidden="1"/>
    <row r="50803" hidden="1"/>
    <row r="50804" hidden="1"/>
    <row r="50805" hidden="1"/>
    <row r="50806" hidden="1"/>
    <row r="50807" hidden="1"/>
    <row r="50808" hidden="1"/>
    <row r="50809" hidden="1"/>
    <row r="50810" hidden="1"/>
    <row r="50811" hidden="1"/>
    <row r="50812" hidden="1"/>
    <row r="50813" hidden="1"/>
    <row r="50814" hidden="1"/>
    <row r="50815" hidden="1"/>
    <row r="50816" hidden="1"/>
    <row r="50817" hidden="1"/>
    <row r="50818" hidden="1"/>
    <row r="50819" hidden="1"/>
    <row r="50820" hidden="1"/>
    <row r="50821" hidden="1"/>
    <row r="50822" hidden="1"/>
    <row r="50823" hidden="1"/>
    <row r="50824" hidden="1"/>
    <row r="50825" hidden="1"/>
    <row r="50826" hidden="1"/>
    <row r="50827" hidden="1"/>
    <row r="50828" hidden="1"/>
    <row r="50829" hidden="1"/>
    <row r="50830" hidden="1"/>
    <row r="50831" hidden="1"/>
    <row r="50832" hidden="1"/>
    <row r="50833" hidden="1"/>
    <row r="50834" hidden="1"/>
    <row r="50835" hidden="1"/>
    <row r="50836" hidden="1"/>
    <row r="50837" hidden="1"/>
    <row r="50838" hidden="1"/>
    <row r="50839" hidden="1"/>
    <row r="50840" hidden="1"/>
    <row r="50841" hidden="1"/>
    <row r="50842" hidden="1"/>
    <row r="50843" hidden="1"/>
    <row r="50844" hidden="1"/>
    <row r="50845" hidden="1"/>
    <row r="50846" hidden="1"/>
    <row r="50847" hidden="1"/>
    <row r="50848" hidden="1"/>
    <row r="50849" hidden="1"/>
    <row r="50850" hidden="1"/>
    <row r="50851" hidden="1"/>
    <row r="50852" hidden="1"/>
    <row r="50853" hidden="1"/>
    <row r="50854" hidden="1"/>
    <row r="50855" hidden="1"/>
    <row r="50856" hidden="1"/>
    <row r="50857" hidden="1"/>
    <row r="50858" hidden="1"/>
    <row r="50859" hidden="1"/>
    <row r="50860" hidden="1"/>
    <row r="50861" hidden="1"/>
    <row r="50862" hidden="1"/>
    <row r="50863" hidden="1"/>
    <row r="50864" hidden="1"/>
    <row r="50865" hidden="1"/>
    <row r="50866" hidden="1"/>
    <row r="50867" hidden="1"/>
    <row r="50868" hidden="1"/>
    <row r="50869" hidden="1"/>
    <row r="50870" hidden="1"/>
    <row r="50871" hidden="1"/>
    <row r="50872" hidden="1"/>
    <row r="50873" hidden="1"/>
    <row r="50874" hidden="1"/>
    <row r="50875" hidden="1"/>
    <row r="50876" hidden="1"/>
    <row r="50877" hidden="1"/>
    <row r="50878" hidden="1"/>
    <row r="50879" hidden="1"/>
    <row r="50880" hidden="1"/>
    <row r="50881" hidden="1"/>
    <row r="50882" hidden="1"/>
    <row r="50883" hidden="1"/>
    <row r="50884" hidden="1"/>
    <row r="50885" hidden="1"/>
    <row r="50886" hidden="1"/>
    <row r="50887" hidden="1"/>
    <row r="50888" hidden="1"/>
    <row r="50889" hidden="1"/>
    <row r="50890" hidden="1"/>
    <row r="50891" hidden="1"/>
    <row r="50892" hidden="1"/>
    <row r="50893" hidden="1"/>
    <row r="50894" hidden="1"/>
    <row r="50895" hidden="1"/>
    <row r="50896" hidden="1"/>
    <row r="50897" hidden="1"/>
    <row r="50898" hidden="1"/>
    <row r="50899" hidden="1"/>
    <row r="50900" hidden="1"/>
    <row r="50901" hidden="1"/>
    <row r="50902" hidden="1"/>
    <row r="50903" hidden="1"/>
    <row r="50904" hidden="1"/>
    <row r="50905" hidden="1"/>
    <row r="50906" hidden="1"/>
    <row r="50907" hidden="1"/>
    <row r="50908" hidden="1"/>
    <row r="50909" hidden="1"/>
    <row r="50910" hidden="1"/>
    <row r="50911" hidden="1"/>
    <row r="50912" hidden="1"/>
    <row r="50913" hidden="1"/>
    <row r="50914" hidden="1"/>
    <row r="50915" hidden="1"/>
    <row r="50916" hidden="1"/>
    <row r="50917" hidden="1"/>
    <row r="50918" hidden="1"/>
    <row r="50919" hidden="1"/>
    <row r="50920" hidden="1"/>
    <row r="50921" hidden="1"/>
    <row r="50922" hidden="1"/>
    <row r="50923" hidden="1"/>
    <row r="50924" hidden="1"/>
    <row r="50925" hidden="1"/>
    <row r="50926" hidden="1"/>
    <row r="50927" hidden="1"/>
    <row r="50928" hidden="1"/>
    <row r="50929" hidden="1"/>
    <row r="50930" hidden="1"/>
    <row r="50931" hidden="1"/>
    <row r="50932" hidden="1"/>
    <row r="50933" hidden="1"/>
    <row r="50934" hidden="1"/>
    <row r="50935" hidden="1"/>
    <row r="50936" hidden="1"/>
    <row r="50937" hidden="1"/>
    <row r="50938" hidden="1"/>
    <row r="50939" hidden="1"/>
    <row r="50940" hidden="1"/>
    <row r="50941" hidden="1"/>
    <row r="50942" hidden="1"/>
    <row r="50943" hidden="1"/>
    <row r="50944" hidden="1"/>
    <row r="50945" hidden="1"/>
    <row r="50946" hidden="1"/>
    <row r="50947" hidden="1"/>
    <row r="50948" hidden="1"/>
    <row r="50949" hidden="1"/>
    <row r="50950" hidden="1"/>
    <row r="50951" hidden="1"/>
    <row r="50952" hidden="1"/>
    <row r="50953" hidden="1"/>
    <row r="50954" hidden="1"/>
    <row r="50955" hidden="1"/>
    <row r="50956" hidden="1"/>
    <row r="50957" hidden="1"/>
    <row r="50958" hidden="1"/>
    <row r="50959" hidden="1"/>
    <row r="50960" hidden="1"/>
    <row r="50961" hidden="1"/>
    <row r="50962" hidden="1"/>
    <row r="50963" hidden="1"/>
    <row r="50964" hidden="1"/>
    <row r="50965" hidden="1"/>
    <row r="50966" hidden="1"/>
    <row r="50967" hidden="1"/>
    <row r="50968" hidden="1"/>
    <row r="50969" hidden="1"/>
    <row r="50970" hidden="1"/>
    <row r="50971" hidden="1"/>
    <row r="50972" hidden="1"/>
    <row r="50973" hidden="1"/>
    <row r="50974" hidden="1"/>
    <row r="50975" hidden="1"/>
    <row r="50976" hidden="1"/>
    <row r="50977" hidden="1"/>
    <row r="50978" hidden="1"/>
    <row r="50979" hidden="1"/>
    <row r="50980" hidden="1"/>
    <row r="50981" hidden="1"/>
    <row r="50982" hidden="1"/>
    <row r="50983" hidden="1"/>
    <row r="50984" hidden="1"/>
    <row r="50985" hidden="1"/>
    <row r="50986" hidden="1"/>
    <row r="50987" hidden="1"/>
    <row r="50988" hidden="1"/>
    <row r="50989" hidden="1"/>
    <row r="50990" hidden="1"/>
    <row r="50991" hidden="1"/>
    <row r="50992" hidden="1"/>
    <row r="50993" hidden="1"/>
    <row r="50994" hidden="1"/>
    <row r="50995" hidden="1"/>
    <row r="50996" hidden="1"/>
    <row r="50997" hidden="1"/>
    <row r="50998" hidden="1"/>
    <row r="50999" hidden="1"/>
    <row r="51000" hidden="1"/>
    <row r="51001" hidden="1"/>
    <row r="51002" hidden="1"/>
    <row r="51003" hidden="1"/>
    <row r="51004" hidden="1"/>
    <row r="51005" hidden="1"/>
    <row r="51006" hidden="1"/>
    <row r="51007" hidden="1"/>
    <row r="51008" hidden="1"/>
    <row r="51009" hidden="1"/>
    <row r="51010" hidden="1"/>
    <row r="51011" hidden="1"/>
    <row r="51012" hidden="1"/>
    <row r="51013" hidden="1"/>
    <row r="51014" hidden="1"/>
    <row r="51015" hidden="1"/>
    <row r="51016" hidden="1"/>
    <row r="51017" hidden="1"/>
    <row r="51018" hidden="1"/>
    <row r="51019" hidden="1"/>
    <row r="51020" hidden="1"/>
    <row r="51021" hidden="1"/>
    <row r="51022" hidden="1"/>
    <row r="51023" hidden="1"/>
    <row r="51024" hidden="1"/>
    <row r="51025" hidden="1"/>
    <row r="51026" hidden="1"/>
    <row r="51027" hidden="1"/>
    <row r="51028" hidden="1"/>
    <row r="51029" hidden="1"/>
    <row r="51030" hidden="1"/>
    <row r="51031" hidden="1"/>
    <row r="51032" hidden="1"/>
    <row r="51033" hidden="1"/>
    <row r="51034" hidden="1"/>
    <row r="51035" hidden="1"/>
    <row r="51036" hidden="1"/>
    <row r="51037" hidden="1"/>
    <row r="51038" hidden="1"/>
    <row r="51039" hidden="1"/>
    <row r="51040" hidden="1"/>
    <row r="51041" hidden="1"/>
    <row r="51042" hidden="1"/>
    <row r="51043" hidden="1"/>
    <row r="51044" hidden="1"/>
    <row r="51045" hidden="1"/>
    <row r="51046" hidden="1"/>
    <row r="51047" hidden="1"/>
    <row r="51048" hidden="1"/>
    <row r="51049" hidden="1"/>
    <row r="51050" hidden="1"/>
    <row r="51051" hidden="1"/>
    <row r="51052" hidden="1"/>
    <row r="51053" hidden="1"/>
    <row r="51054" hidden="1"/>
    <row r="51055" hidden="1"/>
    <row r="51056" hidden="1"/>
    <row r="51057" hidden="1"/>
    <row r="51058" hidden="1"/>
    <row r="51059" hidden="1"/>
    <row r="51060" hidden="1"/>
    <row r="51061" hidden="1"/>
    <row r="51062" hidden="1"/>
    <row r="51063" hidden="1"/>
    <row r="51064" hidden="1"/>
    <row r="51065" hidden="1"/>
    <row r="51066" hidden="1"/>
    <row r="51067" hidden="1"/>
    <row r="51068" hidden="1"/>
    <row r="51069" hidden="1"/>
    <row r="51070" hidden="1"/>
    <row r="51071" hidden="1"/>
    <row r="51072" hidden="1"/>
    <row r="51073" hidden="1"/>
    <row r="51074" hidden="1"/>
    <row r="51075" hidden="1"/>
    <row r="51076" hidden="1"/>
    <row r="51077" hidden="1"/>
    <row r="51078" hidden="1"/>
    <row r="51079" hidden="1"/>
    <row r="51080" hidden="1"/>
    <row r="51081" hidden="1"/>
    <row r="51082" hidden="1"/>
    <row r="51083" hidden="1"/>
    <row r="51084" hidden="1"/>
    <row r="51085" hidden="1"/>
    <row r="51086" hidden="1"/>
    <row r="51087" hidden="1"/>
    <row r="51088" hidden="1"/>
    <row r="51089" hidden="1"/>
    <row r="51090" hidden="1"/>
    <row r="51091" hidden="1"/>
    <row r="51092" hidden="1"/>
    <row r="51093" hidden="1"/>
    <row r="51094" hidden="1"/>
    <row r="51095" hidden="1"/>
    <row r="51096" hidden="1"/>
    <row r="51097" hidden="1"/>
    <row r="51098" hidden="1"/>
    <row r="51099" hidden="1"/>
    <row r="51100" hidden="1"/>
    <row r="51101" hidden="1"/>
    <row r="51102" hidden="1"/>
    <row r="51103" hidden="1"/>
    <row r="51104" hidden="1"/>
    <row r="51105" hidden="1"/>
    <row r="51106" hidden="1"/>
    <row r="51107" hidden="1"/>
    <row r="51108" hidden="1"/>
    <row r="51109" hidden="1"/>
    <row r="51110" hidden="1"/>
    <row r="51111" hidden="1"/>
    <row r="51112" hidden="1"/>
    <row r="51113" hidden="1"/>
    <row r="51114" hidden="1"/>
    <row r="51115" hidden="1"/>
    <row r="51116" hidden="1"/>
    <row r="51117" hidden="1"/>
    <row r="51118" hidden="1"/>
    <row r="51119" hidden="1"/>
    <row r="51120" hidden="1"/>
    <row r="51121" hidden="1"/>
    <row r="51122" hidden="1"/>
    <row r="51123" hidden="1"/>
    <row r="51124" hidden="1"/>
    <row r="51125" hidden="1"/>
    <row r="51126" hidden="1"/>
    <row r="51127" hidden="1"/>
    <row r="51128" hidden="1"/>
    <row r="51129" hidden="1"/>
    <row r="51130" hidden="1"/>
    <row r="51131" hidden="1"/>
    <row r="51132" hidden="1"/>
    <row r="51133" hidden="1"/>
    <row r="51134" hidden="1"/>
    <row r="51135" hidden="1"/>
    <row r="51136" hidden="1"/>
    <row r="51137" hidden="1"/>
    <row r="51138" hidden="1"/>
    <row r="51139" hidden="1"/>
    <row r="51140" hidden="1"/>
    <row r="51141" hidden="1"/>
    <row r="51142" hidden="1"/>
    <row r="51143" hidden="1"/>
    <row r="51144" hidden="1"/>
    <row r="51145" hidden="1"/>
    <row r="51146" hidden="1"/>
    <row r="51147" hidden="1"/>
    <row r="51148" hidden="1"/>
    <row r="51149" hidden="1"/>
    <row r="51150" hidden="1"/>
    <row r="51151" hidden="1"/>
    <row r="51152" hidden="1"/>
    <row r="51153" hidden="1"/>
    <row r="51154" hidden="1"/>
    <row r="51155" hidden="1"/>
    <row r="51156" hidden="1"/>
    <row r="51157" hidden="1"/>
    <row r="51158" hidden="1"/>
    <row r="51159" hidden="1"/>
    <row r="51160" hidden="1"/>
    <row r="51161" hidden="1"/>
    <row r="51162" hidden="1"/>
    <row r="51163" hidden="1"/>
    <row r="51164" hidden="1"/>
    <row r="51165" hidden="1"/>
    <row r="51166" hidden="1"/>
    <row r="51167" hidden="1"/>
    <row r="51168" hidden="1"/>
    <row r="51169" hidden="1"/>
    <row r="51170" hidden="1"/>
    <row r="51171" hidden="1"/>
    <row r="51172" hidden="1"/>
    <row r="51173" hidden="1"/>
    <row r="51174" hidden="1"/>
    <row r="51175" hidden="1"/>
    <row r="51176" hidden="1"/>
    <row r="51177" hidden="1"/>
    <row r="51178" hidden="1"/>
    <row r="51179" hidden="1"/>
    <row r="51180" hidden="1"/>
    <row r="51181" hidden="1"/>
    <row r="51182" hidden="1"/>
    <row r="51183" hidden="1"/>
    <row r="51184" hidden="1"/>
    <row r="51185" hidden="1"/>
    <row r="51186" hidden="1"/>
    <row r="51187" hidden="1"/>
    <row r="51188" hidden="1"/>
    <row r="51189" hidden="1"/>
    <row r="51190" hidden="1"/>
    <row r="51191" hidden="1"/>
    <row r="51192" hidden="1"/>
    <row r="51193" hidden="1"/>
    <row r="51194" hidden="1"/>
    <row r="51195" hidden="1"/>
    <row r="51196" hidden="1"/>
    <row r="51197" hidden="1"/>
    <row r="51198" hidden="1"/>
    <row r="51199" hidden="1"/>
    <row r="51200" hidden="1"/>
    <row r="51201" hidden="1"/>
    <row r="51202" hidden="1"/>
    <row r="51203" hidden="1"/>
    <row r="51204" hidden="1"/>
    <row r="51205" hidden="1"/>
    <row r="51206" hidden="1"/>
    <row r="51207" hidden="1"/>
    <row r="51208" hidden="1"/>
    <row r="51209" hidden="1"/>
    <row r="51210" hidden="1"/>
    <row r="51211" hidden="1"/>
    <row r="51212" hidden="1"/>
    <row r="51213" hidden="1"/>
    <row r="51214" hidden="1"/>
    <row r="51215" hidden="1"/>
    <row r="51216" hidden="1"/>
    <row r="51217" hidden="1"/>
    <row r="51218" hidden="1"/>
    <row r="51219" hidden="1"/>
    <row r="51220" hidden="1"/>
    <row r="51221" hidden="1"/>
    <row r="51222" hidden="1"/>
    <row r="51223" hidden="1"/>
    <row r="51224" hidden="1"/>
    <row r="51225" hidden="1"/>
    <row r="51226" hidden="1"/>
    <row r="51227" hidden="1"/>
    <row r="51228" hidden="1"/>
    <row r="51229" hidden="1"/>
    <row r="51230" hidden="1"/>
    <row r="51231" hidden="1"/>
    <row r="51232" hidden="1"/>
    <row r="51233" hidden="1"/>
    <row r="51234" hidden="1"/>
    <row r="51235" hidden="1"/>
    <row r="51236" hidden="1"/>
    <row r="51237" hidden="1"/>
    <row r="51238" hidden="1"/>
    <row r="51239" hidden="1"/>
    <row r="51240" hidden="1"/>
    <row r="51241" hidden="1"/>
    <row r="51242" hidden="1"/>
    <row r="51243" hidden="1"/>
    <row r="51244" hidden="1"/>
    <row r="51245" hidden="1"/>
    <row r="51246" hidden="1"/>
    <row r="51247" hidden="1"/>
    <row r="51248" hidden="1"/>
    <row r="51249" hidden="1"/>
    <row r="51250" hidden="1"/>
    <row r="51251" hidden="1"/>
    <row r="51252" hidden="1"/>
    <row r="51253" hidden="1"/>
    <row r="51254" hidden="1"/>
    <row r="51255" hidden="1"/>
    <row r="51256" hidden="1"/>
    <row r="51257" hidden="1"/>
    <row r="51258" hidden="1"/>
    <row r="51259" hidden="1"/>
    <row r="51260" hidden="1"/>
    <row r="51261" hidden="1"/>
    <row r="51262" hidden="1"/>
    <row r="51263" hidden="1"/>
    <row r="51264" hidden="1"/>
    <row r="51265" hidden="1"/>
    <row r="51266" hidden="1"/>
    <row r="51267" hidden="1"/>
    <row r="51268" hidden="1"/>
    <row r="51269" hidden="1"/>
    <row r="51270" hidden="1"/>
    <row r="51271" hidden="1"/>
    <row r="51272" hidden="1"/>
    <row r="51273" hidden="1"/>
    <row r="51274" hidden="1"/>
    <row r="51275" hidden="1"/>
    <row r="51276" hidden="1"/>
    <row r="51277" hidden="1"/>
    <row r="51278" hidden="1"/>
    <row r="51279" hidden="1"/>
    <row r="51280" hidden="1"/>
    <row r="51281" hidden="1"/>
    <row r="51282" hidden="1"/>
    <row r="51283" hidden="1"/>
    <row r="51284" hidden="1"/>
    <row r="51285" hidden="1"/>
    <row r="51286" hidden="1"/>
    <row r="51287" hidden="1"/>
    <row r="51288" hidden="1"/>
    <row r="51289" hidden="1"/>
    <row r="51290" hidden="1"/>
    <row r="51291" hidden="1"/>
    <row r="51292" hidden="1"/>
    <row r="51293" hidden="1"/>
    <row r="51294" hidden="1"/>
    <row r="51295" hidden="1"/>
    <row r="51296" hidden="1"/>
    <row r="51297" hidden="1"/>
    <row r="51298" hidden="1"/>
    <row r="51299" hidden="1"/>
    <row r="51300" hidden="1"/>
    <row r="51301" hidden="1"/>
    <row r="51302" hidden="1"/>
    <row r="51303" hidden="1"/>
    <row r="51304" hidden="1"/>
    <row r="51305" hidden="1"/>
    <row r="51306" hidden="1"/>
    <row r="51307" hidden="1"/>
    <row r="51308" hidden="1"/>
    <row r="51309" hidden="1"/>
    <row r="51310" hidden="1"/>
    <row r="51311" hidden="1"/>
    <row r="51312" hidden="1"/>
    <row r="51313" hidden="1"/>
    <row r="51314" hidden="1"/>
    <row r="51315" hidden="1"/>
    <row r="51316" hidden="1"/>
    <row r="51317" hidden="1"/>
    <row r="51318" hidden="1"/>
    <row r="51319" hidden="1"/>
    <row r="51320" hidden="1"/>
    <row r="51321" hidden="1"/>
    <row r="51322" hidden="1"/>
    <row r="51323" hidden="1"/>
    <row r="51324" hidden="1"/>
    <row r="51325" hidden="1"/>
    <row r="51326" hidden="1"/>
    <row r="51327" hidden="1"/>
    <row r="51328" hidden="1"/>
    <row r="51329" hidden="1"/>
    <row r="51330" hidden="1"/>
    <row r="51331" hidden="1"/>
    <row r="51332" hidden="1"/>
    <row r="51333" hidden="1"/>
    <row r="51334" hidden="1"/>
    <row r="51335" hidden="1"/>
    <row r="51336" hidden="1"/>
    <row r="51337" hidden="1"/>
    <row r="51338" hidden="1"/>
    <row r="51339" hidden="1"/>
    <row r="51340" hidden="1"/>
    <row r="51341" hidden="1"/>
    <row r="51342" hidden="1"/>
    <row r="51343" hidden="1"/>
    <row r="51344" hidden="1"/>
    <row r="51345" hidden="1"/>
    <row r="51346" hidden="1"/>
    <row r="51347" hidden="1"/>
    <row r="51348" hidden="1"/>
    <row r="51349" hidden="1"/>
    <row r="51350" hidden="1"/>
    <row r="51351" hidden="1"/>
    <row r="51352" hidden="1"/>
    <row r="51353" hidden="1"/>
    <row r="51354" hidden="1"/>
    <row r="51355" hidden="1"/>
    <row r="51356" hidden="1"/>
    <row r="51357" hidden="1"/>
    <row r="51358" hidden="1"/>
    <row r="51359" hidden="1"/>
    <row r="51360" hidden="1"/>
    <row r="51361" hidden="1"/>
    <row r="51362" hidden="1"/>
    <row r="51363" hidden="1"/>
    <row r="51364" hidden="1"/>
    <row r="51365" hidden="1"/>
    <row r="51366" hidden="1"/>
    <row r="51367" hidden="1"/>
    <row r="51368" hidden="1"/>
    <row r="51369" hidden="1"/>
    <row r="51370" hidden="1"/>
    <row r="51371" hidden="1"/>
    <row r="51372" hidden="1"/>
    <row r="51373" hidden="1"/>
    <row r="51374" hidden="1"/>
    <row r="51375" hidden="1"/>
    <row r="51376" hidden="1"/>
    <row r="51377" hidden="1"/>
    <row r="51378" hidden="1"/>
    <row r="51379" hidden="1"/>
    <row r="51380" hidden="1"/>
    <row r="51381" hidden="1"/>
    <row r="51382" hidden="1"/>
    <row r="51383" hidden="1"/>
    <row r="51384" hidden="1"/>
    <row r="51385" hidden="1"/>
    <row r="51386" hidden="1"/>
    <row r="51387" hidden="1"/>
    <row r="51388" hidden="1"/>
    <row r="51389" hidden="1"/>
    <row r="51390" hidden="1"/>
    <row r="51391" hidden="1"/>
    <row r="51392" hidden="1"/>
    <row r="51393" hidden="1"/>
    <row r="51394" hidden="1"/>
    <row r="51395" hidden="1"/>
    <row r="51396" hidden="1"/>
    <row r="51397" hidden="1"/>
    <row r="51398" hidden="1"/>
    <row r="51399" hidden="1"/>
    <row r="51400" hidden="1"/>
    <row r="51401" hidden="1"/>
    <row r="51402" hidden="1"/>
    <row r="51403" hidden="1"/>
    <row r="51404" hidden="1"/>
    <row r="51405" hidden="1"/>
    <row r="51406" hidden="1"/>
    <row r="51407" hidden="1"/>
    <row r="51408" hidden="1"/>
    <row r="51409" hidden="1"/>
    <row r="51410" hidden="1"/>
    <row r="51411" hidden="1"/>
    <row r="51412" hidden="1"/>
    <row r="51413" hidden="1"/>
    <row r="51414" hidden="1"/>
    <row r="51415" hidden="1"/>
    <row r="51416" hidden="1"/>
    <row r="51417" hidden="1"/>
    <row r="51418" hidden="1"/>
    <row r="51419" hidden="1"/>
    <row r="51420" hidden="1"/>
    <row r="51421" hidden="1"/>
    <row r="51422" hidden="1"/>
    <row r="51423" hidden="1"/>
    <row r="51424" hidden="1"/>
    <row r="51425" hidden="1"/>
    <row r="51426" hidden="1"/>
    <row r="51427" hidden="1"/>
    <row r="51428" hidden="1"/>
    <row r="51429" hidden="1"/>
    <row r="51430" hidden="1"/>
    <row r="51431" hidden="1"/>
    <row r="51432" hidden="1"/>
    <row r="51433" hidden="1"/>
    <row r="51434" hidden="1"/>
    <row r="51435" hidden="1"/>
    <row r="51436" hidden="1"/>
    <row r="51437" hidden="1"/>
    <row r="51438" hidden="1"/>
    <row r="51439" hidden="1"/>
    <row r="51440" hidden="1"/>
    <row r="51441" hidden="1"/>
    <row r="51442" hidden="1"/>
    <row r="51443" hidden="1"/>
    <row r="51444" hidden="1"/>
    <row r="51445" hidden="1"/>
    <row r="51446" hidden="1"/>
    <row r="51447" hidden="1"/>
    <row r="51448" hidden="1"/>
    <row r="51449" hidden="1"/>
    <row r="51450" hidden="1"/>
    <row r="51451" hidden="1"/>
    <row r="51452" hidden="1"/>
    <row r="51453" hidden="1"/>
    <row r="51454" hidden="1"/>
    <row r="51455" hidden="1"/>
    <row r="51456" hidden="1"/>
    <row r="51457" hidden="1"/>
    <row r="51458" hidden="1"/>
    <row r="51459" hidden="1"/>
    <row r="51460" hidden="1"/>
    <row r="51461" hidden="1"/>
    <row r="51462" hidden="1"/>
    <row r="51463" hidden="1"/>
    <row r="51464" hidden="1"/>
    <row r="51465" hidden="1"/>
    <row r="51466" hidden="1"/>
    <row r="51467" hidden="1"/>
    <row r="51468" hidden="1"/>
    <row r="51469" hidden="1"/>
    <row r="51470" hidden="1"/>
    <row r="51471" hidden="1"/>
    <row r="51472" hidden="1"/>
    <row r="51473" hidden="1"/>
    <row r="51474" hidden="1"/>
    <row r="51475" hidden="1"/>
    <row r="51476" hidden="1"/>
    <row r="51477" hidden="1"/>
    <row r="51478" hidden="1"/>
    <row r="51479" hidden="1"/>
    <row r="51480" hidden="1"/>
    <row r="51481" hidden="1"/>
    <row r="51482" hidden="1"/>
    <row r="51483" hidden="1"/>
    <row r="51484" hidden="1"/>
    <row r="51485" hidden="1"/>
    <row r="51486" hidden="1"/>
    <row r="51487" hidden="1"/>
    <row r="51488" hidden="1"/>
    <row r="51489" hidden="1"/>
    <row r="51490" hidden="1"/>
    <row r="51491" hidden="1"/>
    <row r="51492" hidden="1"/>
    <row r="51493" hidden="1"/>
    <row r="51494" hidden="1"/>
    <row r="51495" hidden="1"/>
    <row r="51496" hidden="1"/>
    <row r="51497" hidden="1"/>
    <row r="51498" hidden="1"/>
    <row r="51499" hidden="1"/>
    <row r="51500" hidden="1"/>
    <row r="51501" hidden="1"/>
    <row r="51502" hidden="1"/>
    <row r="51503" hidden="1"/>
    <row r="51504" hidden="1"/>
    <row r="51505" hidden="1"/>
    <row r="51506" hidden="1"/>
    <row r="51507" hidden="1"/>
    <row r="51508" hidden="1"/>
    <row r="51509" hidden="1"/>
    <row r="51510" hidden="1"/>
    <row r="51511" hidden="1"/>
    <row r="51512" hidden="1"/>
    <row r="51513" hidden="1"/>
    <row r="51514" hidden="1"/>
    <row r="51515" hidden="1"/>
    <row r="51516" hidden="1"/>
    <row r="51517" hidden="1"/>
    <row r="51518" hidden="1"/>
    <row r="51519" hidden="1"/>
    <row r="51520" hidden="1"/>
    <row r="51521" hidden="1"/>
    <row r="51522" hidden="1"/>
    <row r="51523" hidden="1"/>
    <row r="51524" hidden="1"/>
    <row r="51525" hidden="1"/>
    <row r="51526" hidden="1"/>
    <row r="51527" hidden="1"/>
    <row r="51528" hidden="1"/>
    <row r="51529" hidden="1"/>
    <row r="51530" hidden="1"/>
    <row r="51531" hidden="1"/>
    <row r="51532" hidden="1"/>
    <row r="51533" hidden="1"/>
    <row r="51534" hidden="1"/>
    <row r="51535" hidden="1"/>
    <row r="51536" hidden="1"/>
    <row r="51537" hidden="1"/>
    <row r="51538" hidden="1"/>
    <row r="51539" hidden="1"/>
    <row r="51540" hidden="1"/>
    <row r="51541" hidden="1"/>
    <row r="51542" hidden="1"/>
    <row r="51543" hidden="1"/>
    <row r="51544" hidden="1"/>
    <row r="51545" hidden="1"/>
    <row r="51546" hidden="1"/>
    <row r="51547" hidden="1"/>
    <row r="51548" hidden="1"/>
    <row r="51549" hidden="1"/>
    <row r="51550" hidden="1"/>
    <row r="51551" hidden="1"/>
    <row r="51552" hidden="1"/>
    <row r="51553" hidden="1"/>
    <row r="51554" hidden="1"/>
    <row r="51555" hidden="1"/>
    <row r="51556" hidden="1"/>
    <row r="51557" hidden="1"/>
    <row r="51558" hidden="1"/>
    <row r="51559" hidden="1"/>
    <row r="51560" hidden="1"/>
    <row r="51561" hidden="1"/>
    <row r="51562" hidden="1"/>
    <row r="51563" hidden="1"/>
    <row r="51564" hidden="1"/>
    <row r="51565" hidden="1"/>
    <row r="51566" hidden="1"/>
    <row r="51567" hidden="1"/>
    <row r="51568" hidden="1"/>
    <row r="51569" hidden="1"/>
    <row r="51570" hidden="1"/>
    <row r="51571" hidden="1"/>
    <row r="51572" hidden="1"/>
    <row r="51573" hidden="1"/>
    <row r="51574" hidden="1"/>
    <row r="51575" hidden="1"/>
    <row r="51576" hidden="1"/>
    <row r="51577" hidden="1"/>
    <row r="51578" hidden="1"/>
    <row r="51579" hidden="1"/>
    <row r="51580" hidden="1"/>
    <row r="51581" hidden="1"/>
    <row r="51582" hidden="1"/>
    <row r="51583" hidden="1"/>
    <row r="51584" hidden="1"/>
    <row r="51585" hidden="1"/>
    <row r="51586" hidden="1"/>
    <row r="51587" hidden="1"/>
    <row r="51588" hidden="1"/>
    <row r="51589" hidden="1"/>
    <row r="51590" hidden="1"/>
    <row r="51591" hidden="1"/>
    <row r="51592" hidden="1"/>
    <row r="51593" hidden="1"/>
    <row r="51594" hidden="1"/>
    <row r="51595" hidden="1"/>
    <row r="51596" hidden="1"/>
    <row r="51597" hidden="1"/>
    <row r="51598" hidden="1"/>
    <row r="51599" hidden="1"/>
    <row r="51600" hidden="1"/>
    <row r="51601" hidden="1"/>
    <row r="51602" hidden="1"/>
    <row r="51603" hidden="1"/>
    <row r="51604" hidden="1"/>
    <row r="51605" hidden="1"/>
    <row r="51606" hidden="1"/>
    <row r="51607" hidden="1"/>
    <row r="51608" hidden="1"/>
    <row r="51609" hidden="1"/>
    <row r="51610" hidden="1"/>
    <row r="51611" hidden="1"/>
    <row r="51612" hidden="1"/>
    <row r="51613" hidden="1"/>
    <row r="51614" hidden="1"/>
    <row r="51615" hidden="1"/>
    <row r="51616" hidden="1"/>
    <row r="51617" hidden="1"/>
    <row r="51618" hidden="1"/>
    <row r="51619" hidden="1"/>
    <row r="51620" hidden="1"/>
    <row r="51621" hidden="1"/>
    <row r="51622" hidden="1"/>
    <row r="51623" hidden="1"/>
    <row r="51624" hidden="1"/>
    <row r="51625" hidden="1"/>
    <row r="51626" hidden="1"/>
    <row r="51627" hidden="1"/>
    <row r="51628" hidden="1"/>
    <row r="51629" hidden="1"/>
    <row r="51630" hidden="1"/>
    <row r="51631" hidden="1"/>
    <row r="51632" hidden="1"/>
    <row r="51633" hidden="1"/>
    <row r="51634" hidden="1"/>
    <row r="51635" hidden="1"/>
    <row r="51636" hidden="1"/>
    <row r="51637" hidden="1"/>
    <row r="51638" hidden="1"/>
    <row r="51639" hidden="1"/>
    <row r="51640" hidden="1"/>
    <row r="51641" hidden="1"/>
    <row r="51642" hidden="1"/>
    <row r="51643" hidden="1"/>
    <row r="51644" hidden="1"/>
    <row r="51645" hidden="1"/>
    <row r="51646" hidden="1"/>
    <row r="51647" hidden="1"/>
    <row r="51648" hidden="1"/>
    <row r="51649" hidden="1"/>
    <row r="51650" hidden="1"/>
    <row r="51651" hidden="1"/>
    <row r="51652" hidden="1"/>
    <row r="51653" hidden="1"/>
    <row r="51654" hidden="1"/>
    <row r="51655" hidden="1"/>
    <row r="51656" hidden="1"/>
    <row r="51657" hidden="1"/>
    <row r="51658" hidden="1"/>
    <row r="51659" hidden="1"/>
    <row r="51660" hidden="1"/>
    <row r="51661" hidden="1"/>
    <row r="51662" hidden="1"/>
    <row r="51663" hidden="1"/>
    <row r="51664" hidden="1"/>
    <row r="51665" hidden="1"/>
    <row r="51666" hidden="1"/>
    <row r="51667" hidden="1"/>
    <row r="51668" hidden="1"/>
    <row r="51669" hidden="1"/>
    <row r="51670" hidden="1"/>
    <row r="51671" hidden="1"/>
    <row r="51672" hidden="1"/>
    <row r="51673" hidden="1"/>
    <row r="51674" hidden="1"/>
    <row r="51675" hidden="1"/>
    <row r="51676" hidden="1"/>
    <row r="51677" hidden="1"/>
    <row r="51678" hidden="1"/>
    <row r="51679" hidden="1"/>
    <row r="51680" hidden="1"/>
    <row r="51681" hidden="1"/>
    <row r="51682" hidden="1"/>
    <row r="51683" hidden="1"/>
    <row r="51684" hidden="1"/>
    <row r="51685" hidden="1"/>
    <row r="51686" hidden="1"/>
    <row r="51687" hidden="1"/>
    <row r="51688" hidden="1"/>
    <row r="51689" hidden="1"/>
    <row r="51690" hidden="1"/>
    <row r="51691" hidden="1"/>
    <row r="51692" hidden="1"/>
    <row r="51693" hidden="1"/>
    <row r="51694" hidden="1"/>
    <row r="51695" hidden="1"/>
    <row r="51696" hidden="1"/>
    <row r="51697" hidden="1"/>
    <row r="51698" hidden="1"/>
    <row r="51699" hidden="1"/>
    <row r="51700" hidden="1"/>
    <row r="51701" hidden="1"/>
    <row r="51702" hidden="1"/>
    <row r="51703" hidden="1"/>
    <row r="51704" hidden="1"/>
    <row r="51705" hidden="1"/>
    <row r="51706" hidden="1"/>
    <row r="51707" hidden="1"/>
    <row r="51708" hidden="1"/>
    <row r="51709" hidden="1"/>
    <row r="51710" hidden="1"/>
    <row r="51711" hidden="1"/>
    <row r="51712" hidden="1"/>
    <row r="51713" hidden="1"/>
    <row r="51714" hidden="1"/>
    <row r="51715" hidden="1"/>
    <row r="51716" hidden="1"/>
    <row r="51717" hidden="1"/>
    <row r="51718" hidden="1"/>
    <row r="51719" hidden="1"/>
    <row r="51720" hidden="1"/>
    <row r="51721" hidden="1"/>
    <row r="51722" hidden="1"/>
    <row r="51723" hidden="1"/>
    <row r="51724" hidden="1"/>
    <row r="51725" hidden="1"/>
    <row r="51726" hidden="1"/>
    <row r="51727" hidden="1"/>
    <row r="51728" hidden="1"/>
    <row r="51729" hidden="1"/>
    <row r="51730" hidden="1"/>
    <row r="51731" hidden="1"/>
    <row r="51732" hidden="1"/>
    <row r="51733" hidden="1"/>
    <row r="51734" hidden="1"/>
    <row r="51735" hidden="1"/>
    <row r="51736" hidden="1"/>
    <row r="51737" hidden="1"/>
    <row r="51738" hidden="1"/>
    <row r="51739" hidden="1"/>
    <row r="51740" hidden="1"/>
    <row r="51741" hidden="1"/>
    <row r="51742" hidden="1"/>
    <row r="51743" hidden="1"/>
    <row r="51744" hidden="1"/>
    <row r="51745" hidden="1"/>
    <row r="51746" hidden="1"/>
    <row r="51747" hidden="1"/>
    <row r="51748" hidden="1"/>
    <row r="51749" hidden="1"/>
    <row r="51750" hidden="1"/>
    <row r="51751" hidden="1"/>
    <row r="51752" hidden="1"/>
    <row r="51753" hidden="1"/>
    <row r="51754" hidden="1"/>
    <row r="51755" hidden="1"/>
    <row r="51756" hidden="1"/>
    <row r="51757" hidden="1"/>
    <row r="51758" hidden="1"/>
    <row r="51759" hidden="1"/>
    <row r="51760" hidden="1"/>
    <row r="51761" hidden="1"/>
    <row r="51762" hidden="1"/>
    <row r="51763" hidden="1"/>
    <row r="51764" hidden="1"/>
    <row r="51765" hidden="1"/>
    <row r="51766" hidden="1"/>
    <row r="51767" hidden="1"/>
    <row r="51768" hidden="1"/>
    <row r="51769" hidden="1"/>
    <row r="51770" hidden="1"/>
    <row r="51771" hidden="1"/>
    <row r="51772" hidden="1"/>
    <row r="51773" hidden="1"/>
    <row r="51774" hidden="1"/>
    <row r="51775" hidden="1"/>
    <row r="51776" hidden="1"/>
    <row r="51777" hidden="1"/>
    <row r="51778" hidden="1"/>
    <row r="51779" hidden="1"/>
    <row r="51780" hidden="1"/>
    <row r="51781" hidden="1"/>
    <row r="51782" hidden="1"/>
    <row r="51783" hidden="1"/>
    <row r="51784" hidden="1"/>
    <row r="51785" hidden="1"/>
    <row r="51786" hidden="1"/>
    <row r="51787" hidden="1"/>
    <row r="51788" hidden="1"/>
    <row r="51789" hidden="1"/>
    <row r="51790" hidden="1"/>
    <row r="51791" hidden="1"/>
    <row r="51792" hidden="1"/>
    <row r="51793" hidden="1"/>
    <row r="51794" hidden="1"/>
    <row r="51795" hidden="1"/>
    <row r="51796" hidden="1"/>
    <row r="51797" hidden="1"/>
    <row r="51798" hidden="1"/>
    <row r="51799" hidden="1"/>
    <row r="51800" hidden="1"/>
    <row r="51801" hidden="1"/>
    <row r="51802" hidden="1"/>
    <row r="51803" hidden="1"/>
    <row r="51804" hidden="1"/>
    <row r="51805" hidden="1"/>
    <row r="51806" hidden="1"/>
    <row r="51807" hidden="1"/>
    <row r="51808" hidden="1"/>
    <row r="51809" hidden="1"/>
    <row r="51810" hidden="1"/>
    <row r="51811" hidden="1"/>
    <row r="51812" hidden="1"/>
    <row r="51813" hidden="1"/>
    <row r="51814" hidden="1"/>
    <row r="51815" hidden="1"/>
    <row r="51816" hidden="1"/>
    <row r="51817" hidden="1"/>
    <row r="51818" hidden="1"/>
    <row r="51819" hidden="1"/>
    <row r="51820" hidden="1"/>
    <row r="51821" hidden="1"/>
    <row r="51822" hidden="1"/>
    <row r="51823" hidden="1"/>
    <row r="51824" hidden="1"/>
    <row r="51825" hidden="1"/>
    <row r="51826" hidden="1"/>
    <row r="51827" hidden="1"/>
    <row r="51828" hidden="1"/>
    <row r="51829" hidden="1"/>
    <row r="51830" hidden="1"/>
    <row r="51831" hidden="1"/>
    <row r="51832" hidden="1"/>
    <row r="51833" hidden="1"/>
    <row r="51834" hidden="1"/>
    <row r="51835" hidden="1"/>
    <row r="51836" hidden="1"/>
    <row r="51837" hidden="1"/>
    <row r="51838" hidden="1"/>
    <row r="51839" hidden="1"/>
    <row r="51840" hidden="1"/>
    <row r="51841" hidden="1"/>
    <row r="51842" hidden="1"/>
    <row r="51843" hidden="1"/>
    <row r="51844" hidden="1"/>
    <row r="51845" hidden="1"/>
    <row r="51846" hidden="1"/>
    <row r="51847" hidden="1"/>
    <row r="51848" hidden="1"/>
    <row r="51849" hidden="1"/>
    <row r="51850" hidden="1"/>
    <row r="51851" hidden="1"/>
    <row r="51852" hidden="1"/>
    <row r="51853" hidden="1"/>
    <row r="51854" hidden="1"/>
    <row r="51855" hidden="1"/>
    <row r="51856" hidden="1"/>
    <row r="51857" hidden="1"/>
    <row r="51858" hidden="1"/>
    <row r="51859" hidden="1"/>
    <row r="51860" hidden="1"/>
    <row r="51861" hidden="1"/>
    <row r="51862" hidden="1"/>
    <row r="51863" hidden="1"/>
    <row r="51864" hidden="1"/>
    <row r="51865" hidden="1"/>
    <row r="51866" hidden="1"/>
    <row r="51867" hidden="1"/>
    <row r="51868" hidden="1"/>
    <row r="51869" hidden="1"/>
    <row r="51870" hidden="1"/>
    <row r="51871" hidden="1"/>
    <row r="51872" hidden="1"/>
    <row r="51873" hidden="1"/>
    <row r="51874" hidden="1"/>
    <row r="51875" hidden="1"/>
    <row r="51876" hidden="1"/>
    <row r="51877" hidden="1"/>
    <row r="51878" hidden="1"/>
    <row r="51879" hidden="1"/>
    <row r="51880" hidden="1"/>
    <row r="51881" hidden="1"/>
    <row r="51882" hidden="1"/>
    <row r="51883" hidden="1"/>
    <row r="51884" hidden="1"/>
    <row r="51885" hidden="1"/>
    <row r="51886" hidden="1"/>
    <row r="51887" hidden="1"/>
    <row r="51888" hidden="1"/>
    <row r="51889" hidden="1"/>
    <row r="51890" hidden="1"/>
    <row r="51891" hidden="1"/>
    <row r="51892" hidden="1"/>
    <row r="51893" hidden="1"/>
    <row r="51894" hidden="1"/>
    <row r="51895" hidden="1"/>
    <row r="51896" hidden="1"/>
    <row r="51897" hidden="1"/>
    <row r="51898" hidden="1"/>
    <row r="51899" hidden="1"/>
    <row r="51900" hidden="1"/>
    <row r="51901" hidden="1"/>
    <row r="51902" hidden="1"/>
    <row r="51903" hidden="1"/>
    <row r="51904" hidden="1"/>
    <row r="51905" hidden="1"/>
    <row r="51906" hidden="1"/>
    <row r="51907" hidden="1"/>
    <row r="51908" hidden="1"/>
    <row r="51909" hidden="1"/>
    <row r="51910" hidden="1"/>
    <row r="51911" hidden="1"/>
    <row r="51912" hidden="1"/>
    <row r="51913" hidden="1"/>
    <row r="51914" hidden="1"/>
    <row r="51915" hidden="1"/>
    <row r="51916" hidden="1"/>
    <row r="51917" hidden="1"/>
    <row r="51918" hidden="1"/>
    <row r="51919" hidden="1"/>
    <row r="51920" hidden="1"/>
    <row r="51921" hidden="1"/>
    <row r="51922" hidden="1"/>
    <row r="51923" hidden="1"/>
    <row r="51924" hidden="1"/>
    <row r="51925" hidden="1"/>
    <row r="51926" hidden="1"/>
    <row r="51927" hidden="1"/>
    <row r="51928" hidden="1"/>
    <row r="51929" hidden="1"/>
    <row r="51930" hidden="1"/>
    <row r="51931" hidden="1"/>
    <row r="51932" hidden="1"/>
    <row r="51933" hidden="1"/>
    <row r="51934" hidden="1"/>
    <row r="51935" hidden="1"/>
    <row r="51936" hidden="1"/>
    <row r="51937" hidden="1"/>
    <row r="51938" hidden="1"/>
    <row r="51939" hidden="1"/>
    <row r="51940" hidden="1"/>
    <row r="51941" hidden="1"/>
    <row r="51942" hidden="1"/>
    <row r="51943" hidden="1"/>
    <row r="51944" hidden="1"/>
    <row r="51945" hidden="1"/>
    <row r="51946" hidden="1"/>
    <row r="51947" hidden="1"/>
    <row r="51948" hidden="1"/>
    <row r="51949" hidden="1"/>
    <row r="51950" hidden="1"/>
    <row r="51951" hidden="1"/>
    <row r="51952" hidden="1"/>
    <row r="51953" hidden="1"/>
    <row r="51954" hidden="1"/>
    <row r="51955" hidden="1"/>
    <row r="51956" hidden="1"/>
    <row r="51957" hidden="1"/>
    <row r="51958" hidden="1"/>
    <row r="51959" hidden="1"/>
    <row r="51960" hidden="1"/>
    <row r="51961" hidden="1"/>
    <row r="51962" hidden="1"/>
    <row r="51963" hidden="1"/>
    <row r="51964" hidden="1"/>
    <row r="51965" hidden="1"/>
    <row r="51966" hidden="1"/>
    <row r="51967" hidden="1"/>
    <row r="51968" hidden="1"/>
    <row r="51969" hidden="1"/>
    <row r="51970" hidden="1"/>
    <row r="51971" hidden="1"/>
    <row r="51972" hidden="1"/>
    <row r="51973" hidden="1"/>
    <row r="51974" hidden="1"/>
    <row r="51975" hidden="1"/>
    <row r="51976" hidden="1"/>
    <row r="51977" hidden="1"/>
    <row r="51978" hidden="1"/>
    <row r="51979" hidden="1"/>
    <row r="51980" hidden="1"/>
    <row r="51981" hidden="1"/>
    <row r="51982" hidden="1"/>
    <row r="51983" hidden="1"/>
    <row r="51984" hidden="1"/>
    <row r="51985" hidden="1"/>
    <row r="51986" hidden="1"/>
    <row r="51987" hidden="1"/>
    <row r="51988" hidden="1"/>
    <row r="51989" hidden="1"/>
    <row r="51990" hidden="1"/>
    <row r="51991" hidden="1"/>
    <row r="51992" hidden="1"/>
    <row r="51993" hidden="1"/>
    <row r="51994" hidden="1"/>
    <row r="51995" hidden="1"/>
    <row r="51996" hidden="1"/>
    <row r="51997" hidden="1"/>
    <row r="51998" hidden="1"/>
    <row r="51999" hidden="1"/>
    <row r="52000" hidden="1"/>
    <row r="52001" hidden="1"/>
    <row r="52002" hidden="1"/>
    <row r="52003" hidden="1"/>
    <row r="52004" hidden="1"/>
    <row r="52005" hidden="1"/>
    <row r="52006" hidden="1"/>
    <row r="52007" hidden="1"/>
    <row r="52008" hidden="1"/>
    <row r="52009" hidden="1"/>
    <row r="52010" hidden="1"/>
    <row r="52011" hidden="1"/>
    <row r="52012" hidden="1"/>
    <row r="52013" hidden="1"/>
    <row r="52014" hidden="1"/>
    <row r="52015" hidden="1"/>
    <row r="52016" hidden="1"/>
    <row r="52017" hidden="1"/>
    <row r="52018" hidden="1"/>
    <row r="52019" hidden="1"/>
    <row r="52020" hidden="1"/>
    <row r="52021" hidden="1"/>
    <row r="52022" hidden="1"/>
    <row r="52023" hidden="1"/>
    <row r="52024" hidden="1"/>
    <row r="52025" hidden="1"/>
    <row r="52026" hidden="1"/>
    <row r="52027" hidden="1"/>
    <row r="52028" hidden="1"/>
    <row r="52029" hidden="1"/>
    <row r="52030" hidden="1"/>
    <row r="52031" hidden="1"/>
    <row r="52032" hidden="1"/>
    <row r="52033" hidden="1"/>
    <row r="52034" hidden="1"/>
    <row r="52035" hidden="1"/>
    <row r="52036" hidden="1"/>
    <row r="52037" hidden="1"/>
    <row r="52038" hidden="1"/>
    <row r="52039" hidden="1"/>
    <row r="52040" hidden="1"/>
    <row r="52041" hidden="1"/>
    <row r="52042" hidden="1"/>
    <row r="52043" hidden="1"/>
    <row r="52044" hidden="1"/>
    <row r="52045" hidden="1"/>
    <row r="52046" hidden="1"/>
    <row r="52047" hidden="1"/>
    <row r="52048" hidden="1"/>
    <row r="52049" hidden="1"/>
    <row r="52050" hidden="1"/>
    <row r="52051" hidden="1"/>
    <row r="52052" hidden="1"/>
    <row r="52053" hidden="1"/>
    <row r="52054" hidden="1"/>
    <row r="52055" hidden="1"/>
    <row r="52056" hidden="1"/>
    <row r="52057" hidden="1"/>
    <row r="52058" hidden="1"/>
    <row r="52059" hidden="1"/>
    <row r="52060" hidden="1"/>
    <row r="52061" hidden="1"/>
    <row r="52062" hidden="1"/>
    <row r="52063" hidden="1"/>
    <row r="52064" hidden="1"/>
    <row r="52065" hidden="1"/>
    <row r="52066" hidden="1"/>
    <row r="52067" hidden="1"/>
    <row r="52068" hidden="1"/>
    <row r="52069" hidden="1"/>
    <row r="52070" hidden="1"/>
    <row r="52071" hidden="1"/>
    <row r="52072" hidden="1"/>
    <row r="52073" hidden="1"/>
    <row r="52074" hidden="1"/>
    <row r="52075" hidden="1"/>
    <row r="52076" hidden="1"/>
    <row r="52077" hidden="1"/>
    <row r="52078" hidden="1"/>
    <row r="52079" hidden="1"/>
    <row r="52080" hidden="1"/>
    <row r="52081" hidden="1"/>
    <row r="52082" hidden="1"/>
    <row r="52083" hidden="1"/>
    <row r="52084" hidden="1"/>
    <row r="52085" hidden="1"/>
    <row r="52086" hidden="1"/>
    <row r="52087" hidden="1"/>
    <row r="52088" hidden="1"/>
    <row r="52089" hidden="1"/>
    <row r="52090" hidden="1"/>
    <row r="52091" hidden="1"/>
    <row r="52092" hidden="1"/>
    <row r="52093" hidden="1"/>
    <row r="52094" hidden="1"/>
    <row r="52095" hidden="1"/>
    <row r="52096" hidden="1"/>
    <row r="52097" hidden="1"/>
    <row r="52098" hidden="1"/>
    <row r="52099" hidden="1"/>
    <row r="52100" hidden="1"/>
    <row r="52101" hidden="1"/>
    <row r="52102" hidden="1"/>
    <row r="52103" hidden="1"/>
    <row r="52104" hidden="1"/>
    <row r="52105" hidden="1"/>
    <row r="52106" hidden="1"/>
    <row r="52107" hidden="1"/>
    <row r="52108" hidden="1"/>
    <row r="52109" hidden="1"/>
    <row r="52110" hidden="1"/>
    <row r="52111" hidden="1"/>
    <row r="52112" hidden="1"/>
    <row r="52113" hidden="1"/>
    <row r="52114" hidden="1"/>
    <row r="52115" hidden="1"/>
    <row r="52116" hidden="1"/>
    <row r="52117" hidden="1"/>
    <row r="52118" hidden="1"/>
    <row r="52119" hidden="1"/>
    <row r="52120" hidden="1"/>
    <row r="52121" hidden="1"/>
    <row r="52122" hidden="1"/>
    <row r="52123" hidden="1"/>
    <row r="52124" hidden="1"/>
    <row r="52125" hidden="1"/>
    <row r="52126" hidden="1"/>
    <row r="52127" hidden="1"/>
    <row r="52128" hidden="1"/>
    <row r="52129" hidden="1"/>
    <row r="52130" hidden="1"/>
    <row r="52131" hidden="1"/>
    <row r="52132" hidden="1"/>
    <row r="52133" hidden="1"/>
    <row r="52134" hidden="1"/>
    <row r="52135" hidden="1"/>
    <row r="52136" hidden="1"/>
    <row r="52137" hidden="1"/>
    <row r="52138" hidden="1"/>
    <row r="52139" hidden="1"/>
    <row r="52140" hidden="1"/>
    <row r="52141" hidden="1"/>
    <row r="52142" hidden="1"/>
    <row r="52143" hidden="1"/>
    <row r="52144" hidden="1"/>
    <row r="52145" hidden="1"/>
    <row r="52146" hidden="1"/>
    <row r="52147" hidden="1"/>
    <row r="52148" hidden="1"/>
    <row r="52149" hidden="1"/>
    <row r="52150" hidden="1"/>
    <row r="52151" hidden="1"/>
    <row r="52152" hidden="1"/>
    <row r="52153" hidden="1"/>
    <row r="52154" hidden="1"/>
    <row r="52155" hidden="1"/>
    <row r="52156" hidden="1"/>
    <row r="52157" hidden="1"/>
    <row r="52158" hidden="1"/>
    <row r="52159" hidden="1"/>
    <row r="52160" hidden="1"/>
    <row r="52161" hidden="1"/>
    <row r="52162" hidden="1"/>
    <row r="52163" hidden="1"/>
    <row r="52164" hidden="1"/>
    <row r="52165" hidden="1"/>
    <row r="52166" hidden="1"/>
    <row r="52167" hidden="1"/>
    <row r="52168" hidden="1"/>
    <row r="52169" hidden="1"/>
    <row r="52170" hidden="1"/>
    <row r="52171" hidden="1"/>
    <row r="52172" hidden="1"/>
    <row r="52173" hidden="1"/>
    <row r="52174" hidden="1"/>
    <row r="52175" hidden="1"/>
    <row r="52176" hidden="1"/>
    <row r="52177" hidden="1"/>
    <row r="52178" hidden="1"/>
    <row r="52179" hidden="1"/>
    <row r="52180" hidden="1"/>
    <row r="52181" hidden="1"/>
    <row r="52182" hidden="1"/>
    <row r="52183" hidden="1"/>
    <row r="52184" hidden="1"/>
    <row r="52185" hidden="1"/>
    <row r="52186" hidden="1"/>
    <row r="52187" hidden="1"/>
    <row r="52188" hidden="1"/>
    <row r="52189" hidden="1"/>
    <row r="52190" hidden="1"/>
    <row r="52191" hidden="1"/>
    <row r="52192" hidden="1"/>
    <row r="52193" hidden="1"/>
    <row r="52194" hidden="1"/>
    <row r="52195" hidden="1"/>
    <row r="52196" hidden="1"/>
    <row r="52197" hidden="1"/>
    <row r="52198" hidden="1"/>
    <row r="52199" hidden="1"/>
    <row r="52200" hidden="1"/>
    <row r="52201" hidden="1"/>
    <row r="52202" hidden="1"/>
    <row r="52203" hidden="1"/>
    <row r="52204" hidden="1"/>
    <row r="52205" hidden="1"/>
    <row r="52206" hidden="1"/>
    <row r="52207" hidden="1"/>
    <row r="52208" hidden="1"/>
    <row r="52209" hidden="1"/>
    <row r="52210" hidden="1"/>
    <row r="52211" hidden="1"/>
    <row r="52212" hidden="1"/>
    <row r="52213" hidden="1"/>
    <row r="52214" hidden="1"/>
    <row r="52215" hidden="1"/>
    <row r="52216" hidden="1"/>
    <row r="52217" hidden="1"/>
    <row r="52218" hidden="1"/>
    <row r="52219" hidden="1"/>
    <row r="52220" hidden="1"/>
    <row r="52221" hidden="1"/>
    <row r="52222" hidden="1"/>
    <row r="52223" hidden="1"/>
    <row r="52224" hidden="1"/>
    <row r="52225" hidden="1"/>
    <row r="52226" hidden="1"/>
    <row r="52227" hidden="1"/>
    <row r="52228" hidden="1"/>
    <row r="52229" hidden="1"/>
    <row r="52230" hidden="1"/>
    <row r="52231" hidden="1"/>
    <row r="52232" hidden="1"/>
    <row r="52233" hidden="1"/>
    <row r="52234" hidden="1"/>
    <row r="52235" hidden="1"/>
    <row r="52236" hidden="1"/>
    <row r="52237" hidden="1"/>
    <row r="52238" hidden="1"/>
    <row r="52239" hidden="1"/>
    <row r="52240" hidden="1"/>
    <row r="52241" hidden="1"/>
    <row r="52242" hidden="1"/>
    <row r="52243" hidden="1"/>
    <row r="52244" hidden="1"/>
    <row r="52245" hidden="1"/>
    <row r="52246" hidden="1"/>
    <row r="52247" hidden="1"/>
    <row r="52248" hidden="1"/>
    <row r="52249" hidden="1"/>
    <row r="52250" hidden="1"/>
    <row r="52251" hidden="1"/>
    <row r="52252" hidden="1"/>
    <row r="52253" hidden="1"/>
    <row r="52254" hidden="1"/>
    <row r="52255" hidden="1"/>
    <row r="52256" hidden="1"/>
    <row r="52257" hidden="1"/>
    <row r="52258" hidden="1"/>
    <row r="52259" hidden="1"/>
    <row r="52260" hidden="1"/>
    <row r="52261" hidden="1"/>
    <row r="52262" hidden="1"/>
    <row r="52263" hidden="1"/>
    <row r="52264" hidden="1"/>
    <row r="52265" hidden="1"/>
    <row r="52266" hidden="1"/>
    <row r="52267" hidden="1"/>
    <row r="52268" hidden="1"/>
    <row r="52269" hidden="1"/>
    <row r="52270" hidden="1"/>
    <row r="52271" hidden="1"/>
    <row r="52272" hidden="1"/>
    <row r="52273" hidden="1"/>
    <row r="52274" hidden="1"/>
    <row r="52275" hidden="1"/>
    <row r="52276" hidden="1"/>
    <row r="52277" hidden="1"/>
    <row r="52278" hidden="1"/>
    <row r="52279" hidden="1"/>
    <row r="52280" hidden="1"/>
    <row r="52281" hidden="1"/>
    <row r="52282" hidden="1"/>
    <row r="52283" hidden="1"/>
    <row r="52284" hidden="1"/>
    <row r="52285" hidden="1"/>
    <row r="52286" hidden="1"/>
    <row r="52287" hidden="1"/>
    <row r="52288" hidden="1"/>
    <row r="52289" hidden="1"/>
    <row r="52290" hidden="1"/>
    <row r="52291" hidden="1"/>
    <row r="52292" hidden="1"/>
    <row r="52293" hidden="1"/>
    <row r="52294" hidden="1"/>
    <row r="52295" hidden="1"/>
    <row r="52296" hidden="1"/>
    <row r="52297" hidden="1"/>
    <row r="52298" hidden="1"/>
    <row r="52299" hidden="1"/>
    <row r="52300" hidden="1"/>
    <row r="52301" hidden="1"/>
    <row r="52302" hidden="1"/>
    <row r="52303" hidden="1"/>
    <row r="52304" hidden="1"/>
    <row r="52305" hidden="1"/>
    <row r="52306" hidden="1"/>
    <row r="52307" hidden="1"/>
    <row r="52308" hidden="1"/>
    <row r="52309" hidden="1"/>
    <row r="52310" hidden="1"/>
    <row r="52311" hidden="1"/>
    <row r="52312" hidden="1"/>
    <row r="52313" hidden="1"/>
    <row r="52314" hidden="1"/>
    <row r="52315" hidden="1"/>
    <row r="52316" hidden="1"/>
    <row r="52317" hidden="1"/>
    <row r="52318" hidden="1"/>
    <row r="52319" hidden="1"/>
    <row r="52320" hidden="1"/>
    <row r="52321" hidden="1"/>
    <row r="52322" hidden="1"/>
    <row r="52323" hidden="1"/>
    <row r="52324" hidden="1"/>
    <row r="52325" hidden="1"/>
    <row r="52326" hidden="1"/>
    <row r="52327" hidden="1"/>
    <row r="52328" hidden="1"/>
    <row r="52329" hidden="1"/>
    <row r="52330" hidden="1"/>
    <row r="52331" hidden="1"/>
    <row r="52332" hidden="1"/>
    <row r="52333" hidden="1"/>
    <row r="52334" hidden="1"/>
    <row r="52335" hidden="1"/>
    <row r="52336" hidden="1"/>
    <row r="52337" hidden="1"/>
    <row r="52338" hidden="1"/>
    <row r="52339" hidden="1"/>
    <row r="52340" hidden="1"/>
    <row r="52341" hidden="1"/>
    <row r="52342" hidden="1"/>
    <row r="52343" hidden="1"/>
    <row r="52344" hidden="1"/>
    <row r="52345" hidden="1"/>
    <row r="52346" hidden="1"/>
    <row r="52347" hidden="1"/>
    <row r="52348" hidden="1"/>
    <row r="52349" hidden="1"/>
    <row r="52350" hidden="1"/>
    <row r="52351" hidden="1"/>
    <row r="52352" hidden="1"/>
    <row r="52353" hidden="1"/>
    <row r="52354" hidden="1"/>
    <row r="52355" hidden="1"/>
    <row r="52356" hidden="1"/>
    <row r="52357" hidden="1"/>
    <row r="52358" hidden="1"/>
    <row r="52359" hidden="1"/>
    <row r="52360" hidden="1"/>
    <row r="52361" hidden="1"/>
    <row r="52362" hidden="1"/>
    <row r="52363" hidden="1"/>
    <row r="52364" hidden="1"/>
    <row r="52365" hidden="1"/>
    <row r="52366" hidden="1"/>
    <row r="52367" hidden="1"/>
    <row r="52368" hidden="1"/>
    <row r="52369" hidden="1"/>
    <row r="52370" hidden="1"/>
    <row r="52371" hidden="1"/>
    <row r="52372" hidden="1"/>
    <row r="52373" hidden="1"/>
    <row r="52374" hidden="1"/>
    <row r="52375" hidden="1"/>
    <row r="52376" hidden="1"/>
    <row r="52377" hidden="1"/>
    <row r="52378" hidden="1"/>
    <row r="52379" hidden="1"/>
    <row r="52380" hidden="1"/>
    <row r="52381" hidden="1"/>
    <row r="52382" hidden="1"/>
    <row r="52383" hidden="1"/>
    <row r="52384" hidden="1"/>
    <row r="52385" hidden="1"/>
    <row r="52386" hidden="1"/>
    <row r="52387" hidden="1"/>
    <row r="52388" hidden="1"/>
    <row r="52389" hidden="1"/>
    <row r="52390" hidden="1"/>
    <row r="52391" hidden="1"/>
    <row r="52392" hidden="1"/>
    <row r="52393" hidden="1"/>
    <row r="52394" hidden="1"/>
    <row r="52395" hidden="1"/>
    <row r="52396" hidden="1"/>
    <row r="52397" hidden="1"/>
    <row r="52398" hidden="1"/>
    <row r="52399" hidden="1"/>
    <row r="52400" hidden="1"/>
    <row r="52401" hidden="1"/>
    <row r="52402" hidden="1"/>
    <row r="52403" hidden="1"/>
    <row r="52404" hidden="1"/>
    <row r="52405" hidden="1"/>
    <row r="52406" hidden="1"/>
    <row r="52407" hidden="1"/>
    <row r="52408" hidden="1"/>
    <row r="52409" hidden="1"/>
    <row r="52410" hidden="1"/>
    <row r="52411" hidden="1"/>
    <row r="52412" hidden="1"/>
    <row r="52413" hidden="1"/>
    <row r="52414" hidden="1"/>
    <row r="52415" hidden="1"/>
    <row r="52416" hidden="1"/>
    <row r="52417" hidden="1"/>
    <row r="52418" hidden="1"/>
    <row r="52419" hidden="1"/>
    <row r="52420" hidden="1"/>
    <row r="52421" hidden="1"/>
    <row r="52422" hidden="1"/>
    <row r="52423" hidden="1"/>
    <row r="52424" hidden="1"/>
    <row r="52425" hidden="1"/>
    <row r="52426" hidden="1"/>
    <row r="52427" hidden="1"/>
    <row r="52428" hidden="1"/>
    <row r="52429" hidden="1"/>
    <row r="52430" hidden="1"/>
    <row r="52431" hidden="1"/>
    <row r="52432" hidden="1"/>
    <row r="52433" hidden="1"/>
    <row r="52434" hidden="1"/>
    <row r="52435" hidden="1"/>
    <row r="52436" hidden="1"/>
    <row r="52437" hidden="1"/>
    <row r="52438" hidden="1"/>
    <row r="52439" hidden="1"/>
    <row r="52440" hidden="1"/>
    <row r="52441" hidden="1"/>
    <row r="52442" hidden="1"/>
    <row r="52443" hidden="1"/>
    <row r="52444" hidden="1"/>
    <row r="52445" hidden="1"/>
    <row r="52446" hidden="1"/>
    <row r="52447" hidden="1"/>
    <row r="52448" hidden="1"/>
    <row r="52449" hidden="1"/>
    <row r="52450" hidden="1"/>
    <row r="52451" hidden="1"/>
    <row r="52452" hidden="1"/>
    <row r="52453" hidden="1"/>
    <row r="52454" hidden="1"/>
    <row r="52455" hidden="1"/>
    <row r="52456" hidden="1"/>
    <row r="52457" hidden="1"/>
    <row r="52458" hidden="1"/>
    <row r="52459" hidden="1"/>
    <row r="52460" hidden="1"/>
    <row r="52461" hidden="1"/>
    <row r="52462" hidden="1"/>
    <row r="52463" hidden="1"/>
    <row r="52464" hidden="1"/>
    <row r="52465" hidden="1"/>
    <row r="52466" hidden="1"/>
    <row r="52467" hidden="1"/>
    <row r="52468" hidden="1"/>
    <row r="52469" hidden="1"/>
    <row r="52470" hidden="1"/>
    <row r="52471" hidden="1"/>
    <row r="52472" hidden="1"/>
    <row r="52473" hidden="1"/>
    <row r="52474" hidden="1"/>
    <row r="52475" hidden="1"/>
    <row r="52476" hidden="1"/>
    <row r="52477" hidden="1"/>
    <row r="52478" hidden="1"/>
    <row r="52479" hidden="1"/>
    <row r="52480" hidden="1"/>
    <row r="52481" hidden="1"/>
    <row r="52482" hidden="1"/>
    <row r="52483" hidden="1"/>
    <row r="52484" hidden="1"/>
    <row r="52485" hidden="1"/>
    <row r="52486" hidden="1"/>
    <row r="52487" hidden="1"/>
    <row r="52488" hidden="1"/>
    <row r="52489" hidden="1"/>
    <row r="52490" hidden="1"/>
    <row r="52491" hidden="1"/>
    <row r="52492" hidden="1"/>
    <row r="52493" hidden="1"/>
    <row r="52494" hidden="1"/>
    <row r="52495" hidden="1"/>
    <row r="52496" hidden="1"/>
    <row r="52497" hidden="1"/>
    <row r="52498" hidden="1"/>
    <row r="52499" hidden="1"/>
    <row r="52500" hidden="1"/>
    <row r="52501" hidden="1"/>
    <row r="52502" hidden="1"/>
    <row r="52503" hidden="1"/>
    <row r="52504" hidden="1"/>
    <row r="52505" hidden="1"/>
    <row r="52506" hidden="1"/>
    <row r="52507" hidden="1"/>
    <row r="52508" hidden="1"/>
    <row r="52509" hidden="1"/>
    <row r="52510" hidden="1"/>
    <row r="52511" hidden="1"/>
    <row r="52512" hidden="1"/>
    <row r="52513" hidden="1"/>
    <row r="52514" hidden="1"/>
    <row r="52515" hidden="1"/>
    <row r="52516" hidden="1"/>
    <row r="52517" hidden="1"/>
    <row r="52518" hidden="1"/>
    <row r="52519" hidden="1"/>
    <row r="52520" hidden="1"/>
    <row r="52521" hidden="1"/>
    <row r="52522" hidden="1"/>
    <row r="52523" hidden="1"/>
    <row r="52524" hidden="1"/>
    <row r="52525" hidden="1"/>
    <row r="52526" hidden="1"/>
    <row r="52527" hidden="1"/>
    <row r="52528" hidden="1"/>
    <row r="52529" hidden="1"/>
    <row r="52530" hidden="1"/>
    <row r="52531" hidden="1"/>
    <row r="52532" hidden="1"/>
    <row r="52533" hidden="1"/>
    <row r="52534" hidden="1"/>
    <row r="52535" hidden="1"/>
    <row r="52536" hidden="1"/>
    <row r="52537" hidden="1"/>
    <row r="52538" hidden="1"/>
    <row r="52539" hidden="1"/>
    <row r="52540" hidden="1"/>
    <row r="52541" hidden="1"/>
    <row r="52542" hidden="1"/>
    <row r="52543" hidden="1"/>
    <row r="52544" hidden="1"/>
    <row r="52545" hidden="1"/>
    <row r="52546" hidden="1"/>
    <row r="52547" hidden="1"/>
    <row r="52548" hidden="1"/>
    <row r="52549" hidden="1"/>
    <row r="52550" hidden="1"/>
    <row r="52551" hidden="1"/>
    <row r="52552" hidden="1"/>
    <row r="52553" hidden="1"/>
    <row r="52554" hidden="1"/>
    <row r="52555" hidden="1"/>
    <row r="52556" hidden="1"/>
    <row r="52557" hidden="1"/>
    <row r="52558" hidden="1"/>
    <row r="52559" hidden="1"/>
    <row r="52560" hidden="1"/>
    <row r="52561" hidden="1"/>
    <row r="52562" hidden="1"/>
    <row r="52563" hidden="1"/>
    <row r="52564" hidden="1"/>
    <row r="52565" hidden="1"/>
    <row r="52566" hidden="1"/>
    <row r="52567" hidden="1"/>
    <row r="52568" hidden="1"/>
    <row r="52569" hidden="1"/>
    <row r="52570" hidden="1"/>
    <row r="52571" hidden="1"/>
    <row r="52572" hidden="1"/>
    <row r="52573" hidden="1"/>
    <row r="52574" hidden="1"/>
    <row r="52575" hidden="1"/>
    <row r="52576" hidden="1"/>
    <row r="52577" hidden="1"/>
    <row r="52578" hidden="1"/>
    <row r="52579" hidden="1"/>
    <row r="52580" hidden="1"/>
    <row r="52581" hidden="1"/>
    <row r="52582" hidden="1"/>
    <row r="52583" hidden="1"/>
    <row r="52584" hidden="1"/>
    <row r="52585" hidden="1"/>
    <row r="52586" hidden="1"/>
    <row r="52587" hidden="1"/>
    <row r="52588" hidden="1"/>
    <row r="52589" hidden="1"/>
    <row r="52590" hidden="1"/>
    <row r="52591" hidden="1"/>
    <row r="52592" hidden="1"/>
    <row r="52593" hidden="1"/>
    <row r="52594" hidden="1"/>
    <row r="52595" hidden="1"/>
    <row r="52596" hidden="1"/>
    <row r="52597" hidden="1"/>
    <row r="52598" hidden="1"/>
    <row r="52599" hidden="1"/>
    <row r="52600" hidden="1"/>
    <row r="52601" hidden="1"/>
    <row r="52602" hidden="1"/>
    <row r="52603" hidden="1"/>
    <row r="52604" hidden="1"/>
    <row r="52605" hidden="1"/>
    <row r="52606" hidden="1"/>
    <row r="52607" hidden="1"/>
    <row r="52608" hidden="1"/>
    <row r="52609" hidden="1"/>
    <row r="52610" hidden="1"/>
    <row r="52611" hidden="1"/>
    <row r="52612" hidden="1"/>
    <row r="52613" hidden="1"/>
    <row r="52614" hidden="1"/>
    <row r="52615" hidden="1"/>
    <row r="52616" hidden="1"/>
    <row r="52617" hidden="1"/>
    <row r="52618" hidden="1"/>
    <row r="52619" hidden="1"/>
    <row r="52620" hidden="1"/>
    <row r="52621" hidden="1"/>
    <row r="52622" hidden="1"/>
    <row r="52623" hidden="1"/>
    <row r="52624" hidden="1"/>
    <row r="52625" hidden="1"/>
    <row r="52626" hidden="1"/>
    <row r="52627" hidden="1"/>
    <row r="52628" hidden="1"/>
    <row r="52629" hidden="1"/>
    <row r="52630" hidden="1"/>
    <row r="52631" hidden="1"/>
    <row r="52632" hidden="1"/>
    <row r="52633" hidden="1"/>
    <row r="52634" hidden="1"/>
    <row r="52635" hidden="1"/>
    <row r="52636" hidden="1"/>
    <row r="52637" hidden="1"/>
    <row r="52638" hidden="1"/>
    <row r="52639" hidden="1"/>
    <row r="52640" hidden="1"/>
    <row r="52641" hidden="1"/>
    <row r="52642" hidden="1"/>
    <row r="52643" hidden="1"/>
    <row r="52644" hidden="1"/>
    <row r="52645" hidden="1"/>
    <row r="52646" hidden="1"/>
    <row r="52647" hidden="1"/>
    <row r="52648" hidden="1"/>
    <row r="52649" hidden="1"/>
    <row r="52650" hidden="1"/>
    <row r="52651" hidden="1"/>
    <row r="52652" hidden="1"/>
    <row r="52653" hidden="1"/>
    <row r="52654" hidden="1"/>
    <row r="52655" hidden="1"/>
    <row r="52656" hidden="1"/>
    <row r="52657" hidden="1"/>
    <row r="52658" hidden="1"/>
    <row r="52659" hidden="1"/>
    <row r="52660" hidden="1"/>
    <row r="52661" hidden="1"/>
    <row r="52662" hidden="1"/>
    <row r="52663" hidden="1"/>
    <row r="52664" hidden="1"/>
    <row r="52665" hidden="1"/>
    <row r="52666" hidden="1"/>
    <row r="52667" hidden="1"/>
    <row r="52668" hidden="1"/>
    <row r="52669" hidden="1"/>
    <row r="52670" hidden="1"/>
    <row r="52671" hidden="1"/>
    <row r="52672" hidden="1"/>
    <row r="52673" hidden="1"/>
    <row r="52674" hidden="1"/>
    <row r="52675" hidden="1"/>
    <row r="52676" hidden="1"/>
    <row r="52677" hidden="1"/>
    <row r="52678" hidden="1"/>
    <row r="52679" hidden="1"/>
    <row r="52680" hidden="1"/>
    <row r="52681" hidden="1"/>
    <row r="52682" hidden="1"/>
    <row r="52683" hidden="1"/>
    <row r="52684" hidden="1"/>
    <row r="52685" hidden="1"/>
    <row r="52686" hidden="1"/>
    <row r="52687" hidden="1"/>
    <row r="52688" hidden="1"/>
    <row r="52689" hidden="1"/>
    <row r="52690" hidden="1"/>
    <row r="52691" hidden="1"/>
    <row r="52692" hidden="1"/>
    <row r="52693" hidden="1"/>
    <row r="52694" hidden="1"/>
    <row r="52695" hidden="1"/>
    <row r="52696" hidden="1"/>
    <row r="52697" hidden="1"/>
    <row r="52698" hidden="1"/>
    <row r="52699" hidden="1"/>
    <row r="52700" hidden="1"/>
    <row r="52701" hidden="1"/>
    <row r="52702" hidden="1"/>
    <row r="52703" hidden="1"/>
    <row r="52704" hidden="1"/>
    <row r="52705" hidden="1"/>
    <row r="52706" hidden="1"/>
    <row r="52707" hidden="1"/>
    <row r="52708" hidden="1"/>
    <row r="52709" hidden="1"/>
    <row r="52710" hidden="1"/>
    <row r="52711" hidden="1"/>
    <row r="52712" hidden="1"/>
    <row r="52713" hidden="1"/>
    <row r="52714" hidden="1"/>
    <row r="52715" hidden="1"/>
    <row r="52716" hidden="1"/>
    <row r="52717" hidden="1"/>
    <row r="52718" hidden="1"/>
    <row r="52719" hidden="1"/>
    <row r="52720" hidden="1"/>
    <row r="52721" hidden="1"/>
    <row r="52722" hidden="1"/>
    <row r="52723" hidden="1"/>
    <row r="52724" hidden="1"/>
    <row r="52725" hidden="1"/>
    <row r="52726" hidden="1"/>
    <row r="52727" hidden="1"/>
    <row r="52728" hidden="1"/>
    <row r="52729" hidden="1"/>
    <row r="52730" hidden="1"/>
    <row r="52731" hidden="1"/>
    <row r="52732" hidden="1"/>
    <row r="52733" hidden="1"/>
    <row r="52734" hidden="1"/>
    <row r="52735" hidden="1"/>
    <row r="52736" hidden="1"/>
    <row r="52737" hidden="1"/>
    <row r="52738" hidden="1"/>
    <row r="52739" hidden="1"/>
    <row r="52740" hidden="1"/>
    <row r="52741" hidden="1"/>
    <row r="52742" hidden="1"/>
    <row r="52743" hidden="1"/>
    <row r="52744" hidden="1"/>
    <row r="52745" hidden="1"/>
    <row r="52746" hidden="1"/>
    <row r="52747" hidden="1"/>
    <row r="52748" hidden="1"/>
    <row r="52749" hidden="1"/>
    <row r="52750" hidden="1"/>
    <row r="52751" hidden="1"/>
    <row r="52752" hidden="1"/>
    <row r="52753" hidden="1"/>
    <row r="52754" hidden="1"/>
    <row r="52755" hidden="1"/>
    <row r="52756" hidden="1"/>
    <row r="52757" hidden="1"/>
    <row r="52758" hidden="1"/>
    <row r="52759" hidden="1"/>
    <row r="52760" hidden="1"/>
    <row r="52761" hidden="1"/>
    <row r="52762" hidden="1"/>
    <row r="52763" hidden="1"/>
    <row r="52764" hidden="1"/>
    <row r="52765" hidden="1"/>
    <row r="52766" hidden="1"/>
    <row r="52767" hidden="1"/>
    <row r="52768" hidden="1"/>
    <row r="52769" hidden="1"/>
    <row r="52770" hidden="1"/>
    <row r="52771" hidden="1"/>
    <row r="52772" hidden="1"/>
    <row r="52773" hidden="1"/>
    <row r="52774" hidden="1"/>
    <row r="52775" hidden="1"/>
    <row r="52776" hidden="1"/>
    <row r="52777" hidden="1"/>
    <row r="52778" hidden="1"/>
    <row r="52779" hidden="1"/>
    <row r="52780" hidden="1"/>
    <row r="52781" hidden="1"/>
    <row r="52782" hidden="1"/>
    <row r="52783" hidden="1"/>
    <row r="52784" hidden="1"/>
    <row r="52785" hidden="1"/>
    <row r="52786" hidden="1"/>
    <row r="52787" hidden="1"/>
    <row r="52788" hidden="1"/>
    <row r="52789" hidden="1"/>
    <row r="52790" hidden="1"/>
    <row r="52791" hidden="1"/>
    <row r="52792" hidden="1"/>
    <row r="52793" hidden="1"/>
    <row r="52794" hidden="1"/>
    <row r="52795" hidden="1"/>
    <row r="52796" hidden="1"/>
    <row r="52797" hidden="1"/>
    <row r="52798" hidden="1"/>
    <row r="52799" hidden="1"/>
    <row r="52800" hidden="1"/>
    <row r="52801" hidden="1"/>
    <row r="52802" hidden="1"/>
    <row r="52803" hidden="1"/>
    <row r="52804" hidden="1"/>
    <row r="52805" hidden="1"/>
    <row r="52806" hidden="1"/>
    <row r="52807" hidden="1"/>
    <row r="52808" hidden="1"/>
    <row r="52809" hidden="1"/>
    <row r="52810" hidden="1"/>
    <row r="52811" hidden="1"/>
    <row r="52812" hidden="1"/>
    <row r="52813" hidden="1"/>
    <row r="52814" hidden="1"/>
    <row r="52815" hidden="1"/>
    <row r="52816" hidden="1"/>
    <row r="52817" hidden="1"/>
    <row r="52818" hidden="1"/>
    <row r="52819" hidden="1"/>
    <row r="52820" hidden="1"/>
    <row r="52821" hidden="1"/>
    <row r="52822" hidden="1"/>
    <row r="52823" hidden="1"/>
    <row r="52824" hidden="1"/>
    <row r="52825" hidden="1"/>
    <row r="52826" hidden="1"/>
    <row r="52827" hidden="1"/>
    <row r="52828" hidden="1"/>
    <row r="52829" hidden="1"/>
    <row r="52830" hidden="1"/>
    <row r="52831" hidden="1"/>
    <row r="52832" hidden="1"/>
    <row r="52833" hidden="1"/>
    <row r="52834" hidden="1"/>
    <row r="52835" hidden="1"/>
    <row r="52836" hidden="1"/>
    <row r="52837" hidden="1"/>
    <row r="52838" hidden="1"/>
    <row r="52839" hidden="1"/>
    <row r="52840" hidden="1"/>
    <row r="52841" hidden="1"/>
    <row r="52842" hidden="1"/>
    <row r="52843" hidden="1"/>
    <row r="52844" hidden="1"/>
    <row r="52845" hidden="1"/>
    <row r="52846" hidden="1"/>
    <row r="52847" hidden="1"/>
    <row r="52848" hidden="1"/>
    <row r="52849" hidden="1"/>
    <row r="52850" hidden="1"/>
    <row r="52851" hidden="1"/>
    <row r="52852" hidden="1"/>
    <row r="52853" hidden="1"/>
    <row r="52854" hidden="1"/>
    <row r="52855" hidden="1"/>
    <row r="52856" hidden="1"/>
    <row r="52857" hidden="1"/>
    <row r="52858" hidden="1"/>
    <row r="52859" hidden="1"/>
    <row r="52860" hidden="1"/>
    <row r="52861" hidden="1"/>
    <row r="52862" hidden="1"/>
    <row r="52863" hidden="1"/>
    <row r="52864" hidden="1"/>
    <row r="52865" hidden="1"/>
    <row r="52866" hidden="1"/>
    <row r="52867" hidden="1"/>
    <row r="52868" hidden="1"/>
    <row r="52869" hidden="1"/>
    <row r="52870" hidden="1"/>
    <row r="52871" hidden="1"/>
    <row r="52872" hidden="1"/>
    <row r="52873" hidden="1"/>
    <row r="52874" hidden="1"/>
    <row r="52875" hidden="1"/>
    <row r="52876" hidden="1"/>
    <row r="52877" hidden="1"/>
    <row r="52878" hidden="1"/>
    <row r="52879" hidden="1"/>
    <row r="52880" hidden="1"/>
    <row r="52881" hidden="1"/>
    <row r="52882" hidden="1"/>
    <row r="52883" hidden="1"/>
    <row r="52884" hidden="1"/>
    <row r="52885" hidden="1"/>
    <row r="52886" hidden="1"/>
    <row r="52887" hidden="1"/>
    <row r="52888" hidden="1"/>
    <row r="52889" hidden="1"/>
    <row r="52890" hidden="1"/>
    <row r="52891" hidden="1"/>
    <row r="52892" hidden="1"/>
    <row r="52893" hidden="1"/>
    <row r="52894" hidden="1"/>
    <row r="52895" hidden="1"/>
    <row r="52896" hidden="1"/>
    <row r="52897" hidden="1"/>
    <row r="52898" hidden="1"/>
    <row r="52899" hidden="1"/>
    <row r="52900" hidden="1"/>
    <row r="52901" hidden="1"/>
    <row r="52902" hidden="1"/>
    <row r="52903" hidden="1"/>
    <row r="52904" hidden="1"/>
    <row r="52905" hidden="1"/>
    <row r="52906" hidden="1"/>
    <row r="52907" hidden="1"/>
    <row r="52908" hidden="1"/>
    <row r="52909" hidden="1"/>
    <row r="52910" hidden="1"/>
    <row r="52911" hidden="1"/>
    <row r="52912" hidden="1"/>
    <row r="52913" hidden="1"/>
    <row r="52914" hidden="1"/>
    <row r="52915" hidden="1"/>
    <row r="52916" hidden="1"/>
    <row r="52917" hidden="1"/>
    <row r="52918" hidden="1"/>
    <row r="52919" hidden="1"/>
    <row r="52920" hidden="1"/>
    <row r="52921" hidden="1"/>
    <row r="52922" hidden="1"/>
    <row r="52923" hidden="1"/>
    <row r="52924" hidden="1"/>
    <row r="52925" hidden="1"/>
    <row r="52926" hidden="1"/>
    <row r="52927" hidden="1"/>
    <row r="52928" hidden="1"/>
    <row r="52929" hidden="1"/>
    <row r="52930" hidden="1"/>
    <row r="52931" hidden="1"/>
    <row r="52932" hidden="1"/>
    <row r="52933" hidden="1"/>
    <row r="52934" hidden="1"/>
    <row r="52935" hidden="1"/>
    <row r="52936" hidden="1"/>
    <row r="52937" hidden="1"/>
    <row r="52938" hidden="1"/>
    <row r="52939" hidden="1"/>
    <row r="52940" hidden="1"/>
    <row r="52941" hidden="1"/>
    <row r="52942" hidden="1"/>
    <row r="52943" hidden="1"/>
    <row r="52944" hidden="1"/>
    <row r="52945" hidden="1"/>
    <row r="52946" hidden="1"/>
    <row r="52947" hidden="1"/>
    <row r="52948" hidden="1"/>
    <row r="52949" hidden="1"/>
    <row r="52950" hidden="1"/>
    <row r="52951" hidden="1"/>
    <row r="52952" hidden="1"/>
    <row r="52953" hidden="1"/>
    <row r="52954" hidden="1"/>
    <row r="52955" hidden="1"/>
    <row r="52956" hidden="1"/>
    <row r="52957" hidden="1"/>
    <row r="52958" hidden="1"/>
    <row r="52959" hidden="1"/>
    <row r="52960" hidden="1"/>
    <row r="52961" hidden="1"/>
    <row r="52962" hidden="1"/>
    <row r="52963" hidden="1"/>
    <row r="52964" hidden="1"/>
    <row r="52965" hidden="1"/>
    <row r="52966" hidden="1"/>
    <row r="52967" hidden="1"/>
    <row r="52968" hidden="1"/>
    <row r="52969" hidden="1"/>
    <row r="52970" hidden="1"/>
    <row r="52971" hidden="1"/>
    <row r="52972" hidden="1"/>
    <row r="52973" hidden="1"/>
    <row r="52974" hidden="1"/>
    <row r="52975" hidden="1"/>
    <row r="52976" hidden="1"/>
    <row r="52977" hidden="1"/>
    <row r="52978" hidden="1"/>
    <row r="52979" hidden="1"/>
    <row r="52980" hidden="1"/>
    <row r="52981" hidden="1"/>
    <row r="52982" hidden="1"/>
    <row r="52983" hidden="1"/>
    <row r="52984" hidden="1"/>
    <row r="52985" hidden="1"/>
    <row r="52986" hidden="1"/>
    <row r="52987" hidden="1"/>
    <row r="52988" hidden="1"/>
    <row r="52989" hidden="1"/>
    <row r="52990" hidden="1"/>
    <row r="52991" hidden="1"/>
    <row r="52992" hidden="1"/>
    <row r="52993" hidden="1"/>
    <row r="52994" hidden="1"/>
    <row r="52995" hidden="1"/>
    <row r="52996" hidden="1"/>
    <row r="52997" hidden="1"/>
    <row r="52998" hidden="1"/>
    <row r="52999" hidden="1"/>
    <row r="53000" hidden="1"/>
    <row r="53001" hidden="1"/>
    <row r="53002" hidden="1"/>
    <row r="53003" hidden="1"/>
    <row r="53004" hidden="1"/>
    <row r="53005" hidden="1"/>
    <row r="53006" hidden="1"/>
    <row r="53007" hidden="1"/>
    <row r="53008" hidden="1"/>
    <row r="53009" hidden="1"/>
    <row r="53010" hidden="1"/>
    <row r="53011" hidden="1"/>
    <row r="53012" hidden="1"/>
    <row r="53013" hidden="1"/>
    <row r="53014" hidden="1"/>
    <row r="53015" hidden="1"/>
    <row r="53016" hidden="1"/>
    <row r="53017" hidden="1"/>
    <row r="53018" hidden="1"/>
    <row r="53019" hidden="1"/>
    <row r="53020" hidden="1"/>
    <row r="53021" hidden="1"/>
    <row r="53022" hidden="1"/>
    <row r="53023" hidden="1"/>
    <row r="53024" hidden="1"/>
    <row r="53025" hidden="1"/>
    <row r="53026" hidden="1"/>
    <row r="53027" hidden="1"/>
    <row r="53028" hidden="1"/>
    <row r="53029" hidden="1"/>
    <row r="53030" hidden="1"/>
    <row r="53031" hidden="1"/>
    <row r="53032" hidden="1"/>
    <row r="53033" hidden="1"/>
    <row r="53034" hidden="1"/>
    <row r="53035" hidden="1"/>
    <row r="53036" hidden="1"/>
    <row r="53037" hidden="1"/>
    <row r="53038" hidden="1"/>
    <row r="53039" hidden="1"/>
    <row r="53040" hidden="1"/>
    <row r="53041" hidden="1"/>
    <row r="53042" hidden="1"/>
    <row r="53043" hidden="1"/>
    <row r="53044" hidden="1"/>
    <row r="53045" hidden="1"/>
    <row r="53046" hidden="1"/>
    <row r="53047" hidden="1"/>
    <row r="53048" hidden="1"/>
    <row r="53049" hidden="1"/>
    <row r="53050" hidden="1"/>
    <row r="53051" hidden="1"/>
    <row r="53052" hidden="1"/>
    <row r="53053" hidden="1"/>
    <row r="53054" hidden="1"/>
    <row r="53055" hidden="1"/>
    <row r="53056" hidden="1"/>
    <row r="53057" hidden="1"/>
    <row r="53058" hidden="1"/>
    <row r="53059" hidden="1"/>
    <row r="53060" hidden="1"/>
    <row r="53061" hidden="1"/>
    <row r="53062" hidden="1"/>
    <row r="53063" hidden="1"/>
    <row r="53064" hidden="1"/>
    <row r="53065" hidden="1"/>
    <row r="53066" hidden="1"/>
    <row r="53067" hidden="1"/>
    <row r="53068" hidden="1"/>
    <row r="53069" hidden="1"/>
    <row r="53070" hidden="1"/>
    <row r="53071" hidden="1"/>
    <row r="53072" hidden="1"/>
    <row r="53073" hidden="1"/>
    <row r="53074" hidden="1"/>
    <row r="53075" hidden="1"/>
    <row r="53076" hidden="1"/>
    <row r="53077" hidden="1"/>
    <row r="53078" hidden="1"/>
    <row r="53079" hidden="1"/>
    <row r="53080" hidden="1"/>
    <row r="53081" hidden="1"/>
    <row r="53082" hidden="1"/>
    <row r="53083" hidden="1"/>
    <row r="53084" hidden="1"/>
    <row r="53085" hidden="1"/>
    <row r="53086" hidden="1"/>
    <row r="53087" hidden="1"/>
    <row r="53088" hidden="1"/>
    <row r="53089" hidden="1"/>
    <row r="53090" hidden="1"/>
    <row r="53091" hidden="1"/>
    <row r="53092" hidden="1"/>
    <row r="53093" hidden="1"/>
    <row r="53094" hidden="1"/>
    <row r="53095" hidden="1"/>
    <row r="53096" hidden="1"/>
    <row r="53097" hidden="1"/>
    <row r="53098" hidden="1"/>
    <row r="53099" hidden="1"/>
    <row r="53100" hidden="1"/>
    <row r="53101" hidden="1"/>
    <row r="53102" hidden="1"/>
    <row r="53103" hidden="1"/>
    <row r="53104" hidden="1"/>
    <row r="53105" hidden="1"/>
    <row r="53106" hidden="1"/>
    <row r="53107" hidden="1"/>
    <row r="53108" hidden="1"/>
    <row r="53109" hidden="1"/>
    <row r="53110" hidden="1"/>
    <row r="53111" hidden="1"/>
    <row r="53112" hidden="1"/>
    <row r="53113" hidden="1"/>
    <row r="53114" hidden="1"/>
    <row r="53115" hidden="1"/>
    <row r="53116" hidden="1"/>
    <row r="53117" hidden="1"/>
    <row r="53118" hidden="1"/>
    <row r="53119" hidden="1"/>
    <row r="53120" hidden="1"/>
    <row r="53121" hidden="1"/>
    <row r="53122" hidden="1"/>
    <row r="53123" hidden="1"/>
    <row r="53124" hidden="1"/>
    <row r="53125" hidden="1"/>
    <row r="53126" hidden="1"/>
    <row r="53127" hidden="1"/>
    <row r="53128" hidden="1"/>
    <row r="53129" hidden="1"/>
    <row r="53130" hidden="1"/>
    <row r="53131" hidden="1"/>
    <row r="53132" hidden="1"/>
    <row r="53133" hidden="1"/>
    <row r="53134" hidden="1"/>
    <row r="53135" hidden="1"/>
    <row r="53136" hidden="1"/>
    <row r="53137" hidden="1"/>
    <row r="53138" hidden="1"/>
    <row r="53139" hidden="1"/>
    <row r="53140" hidden="1"/>
    <row r="53141" hidden="1"/>
    <row r="53142" hidden="1"/>
    <row r="53143" hidden="1"/>
    <row r="53144" hidden="1"/>
    <row r="53145" hidden="1"/>
    <row r="53146" hidden="1"/>
    <row r="53147" hidden="1"/>
    <row r="53148" hidden="1"/>
    <row r="53149" hidden="1"/>
    <row r="53150" hidden="1"/>
    <row r="53151" hidden="1"/>
    <row r="53152" hidden="1"/>
    <row r="53153" hidden="1"/>
    <row r="53154" hidden="1"/>
    <row r="53155" hidden="1"/>
    <row r="53156" hidden="1"/>
    <row r="53157" hidden="1"/>
    <row r="53158" hidden="1"/>
    <row r="53159" hidden="1"/>
    <row r="53160" hidden="1"/>
    <row r="53161" hidden="1"/>
    <row r="53162" hidden="1"/>
    <row r="53163" hidden="1"/>
    <row r="53164" hidden="1"/>
    <row r="53165" hidden="1"/>
    <row r="53166" hidden="1"/>
    <row r="53167" hidden="1"/>
    <row r="53168" hidden="1"/>
    <row r="53169" hidden="1"/>
    <row r="53170" hidden="1"/>
    <row r="53171" hidden="1"/>
    <row r="53172" hidden="1"/>
    <row r="53173" hidden="1"/>
    <row r="53174" hidden="1"/>
    <row r="53175" hidden="1"/>
    <row r="53176" hidden="1"/>
    <row r="53177" hidden="1"/>
    <row r="53178" hidden="1"/>
    <row r="53179" hidden="1"/>
    <row r="53180" hidden="1"/>
    <row r="53181" hidden="1"/>
    <row r="53182" hidden="1"/>
    <row r="53183" hidden="1"/>
    <row r="53184" hidden="1"/>
    <row r="53185" hidden="1"/>
    <row r="53186" hidden="1"/>
    <row r="53187" hidden="1"/>
    <row r="53188" hidden="1"/>
    <row r="53189" hidden="1"/>
    <row r="53190" hidden="1"/>
    <row r="53191" hidden="1"/>
    <row r="53192" hidden="1"/>
    <row r="53193" hidden="1"/>
    <row r="53194" hidden="1"/>
    <row r="53195" hidden="1"/>
    <row r="53196" hidden="1"/>
    <row r="53197" hidden="1"/>
    <row r="53198" hidden="1"/>
    <row r="53199" hidden="1"/>
    <row r="53200" hidden="1"/>
    <row r="53201" hidden="1"/>
    <row r="53202" hidden="1"/>
    <row r="53203" hidden="1"/>
    <row r="53204" hidden="1"/>
    <row r="53205" hidden="1"/>
    <row r="53206" hidden="1"/>
    <row r="53207" hidden="1"/>
    <row r="53208" hidden="1"/>
    <row r="53209" hidden="1"/>
    <row r="53210" hidden="1"/>
    <row r="53211" hidden="1"/>
    <row r="53212" hidden="1"/>
    <row r="53213" hidden="1"/>
    <row r="53214" hidden="1"/>
    <row r="53215" hidden="1"/>
    <row r="53216" hidden="1"/>
    <row r="53217" hidden="1"/>
    <row r="53218" hidden="1"/>
    <row r="53219" hidden="1"/>
    <row r="53220" hidden="1"/>
    <row r="53221" hidden="1"/>
    <row r="53222" hidden="1"/>
    <row r="53223" hidden="1"/>
    <row r="53224" hidden="1"/>
    <row r="53225" hidden="1"/>
    <row r="53226" hidden="1"/>
    <row r="53227" hidden="1"/>
    <row r="53228" hidden="1"/>
    <row r="53229" hidden="1"/>
    <row r="53230" hidden="1"/>
    <row r="53231" hidden="1"/>
    <row r="53232" hidden="1"/>
    <row r="53233" hidden="1"/>
    <row r="53234" hidden="1"/>
    <row r="53235" hidden="1"/>
    <row r="53236" hidden="1"/>
    <row r="53237" hidden="1"/>
    <row r="53238" hidden="1"/>
    <row r="53239" hidden="1"/>
    <row r="53240" hidden="1"/>
    <row r="53241" hidden="1"/>
    <row r="53242" hidden="1"/>
    <row r="53243" hidden="1"/>
    <row r="53244" hidden="1"/>
    <row r="53245" hidden="1"/>
    <row r="53246" hidden="1"/>
    <row r="53247" hidden="1"/>
    <row r="53248" hidden="1"/>
    <row r="53249" hidden="1"/>
    <row r="53250" hidden="1"/>
    <row r="53251" hidden="1"/>
    <row r="53252" hidden="1"/>
    <row r="53253" hidden="1"/>
    <row r="53254" hidden="1"/>
    <row r="53255" hidden="1"/>
    <row r="53256" hidden="1"/>
    <row r="53257" hidden="1"/>
    <row r="53258" hidden="1"/>
    <row r="53259" hidden="1"/>
    <row r="53260" hidden="1"/>
    <row r="53261" hidden="1"/>
    <row r="53262" hidden="1"/>
    <row r="53263" hidden="1"/>
    <row r="53264" hidden="1"/>
    <row r="53265" hidden="1"/>
    <row r="53266" hidden="1"/>
    <row r="53267" hidden="1"/>
    <row r="53268" hidden="1"/>
    <row r="53269" hidden="1"/>
    <row r="53270" hidden="1"/>
    <row r="53271" hidden="1"/>
    <row r="53272" hidden="1"/>
    <row r="53273" hidden="1"/>
    <row r="53274" hidden="1"/>
    <row r="53275" hidden="1"/>
    <row r="53276" hidden="1"/>
    <row r="53277" hidden="1"/>
    <row r="53278" hidden="1"/>
    <row r="53279" hidden="1"/>
    <row r="53280" hidden="1"/>
    <row r="53281" hidden="1"/>
    <row r="53282" hidden="1"/>
    <row r="53283" hidden="1"/>
    <row r="53284" hidden="1"/>
    <row r="53285" hidden="1"/>
    <row r="53286" hidden="1"/>
    <row r="53287" hidden="1"/>
    <row r="53288" hidden="1"/>
    <row r="53289" hidden="1"/>
    <row r="53290" hidden="1"/>
    <row r="53291" hidden="1"/>
    <row r="53292" hidden="1"/>
    <row r="53293" hidden="1"/>
    <row r="53294" hidden="1"/>
    <row r="53295" hidden="1"/>
    <row r="53296" hidden="1"/>
    <row r="53297" hidden="1"/>
    <row r="53298" hidden="1"/>
    <row r="53299" hidden="1"/>
    <row r="53300" hidden="1"/>
    <row r="53301" hidden="1"/>
    <row r="53302" hidden="1"/>
    <row r="53303" hidden="1"/>
    <row r="53304" hidden="1"/>
    <row r="53305" hidden="1"/>
    <row r="53306" hidden="1"/>
    <row r="53307" hidden="1"/>
    <row r="53308" hidden="1"/>
    <row r="53309" hidden="1"/>
    <row r="53310" hidden="1"/>
    <row r="53311" hidden="1"/>
    <row r="53312" hidden="1"/>
    <row r="53313" hidden="1"/>
    <row r="53314" hidden="1"/>
    <row r="53315" hidden="1"/>
    <row r="53316" hidden="1"/>
    <row r="53317" hidden="1"/>
    <row r="53318" hidden="1"/>
    <row r="53319" hidden="1"/>
    <row r="53320" hidden="1"/>
    <row r="53321" hidden="1"/>
    <row r="53322" hidden="1"/>
    <row r="53323" hidden="1"/>
    <row r="53324" hidden="1"/>
    <row r="53325" hidden="1"/>
    <row r="53326" hidden="1"/>
    <row r="53327" hidden="1"/>
    <row r="53328" hidden="1"/>
    <row r="53329" hidden="1"/>
    <row r="53330" hidden="1"/>
    <row r="53331" hidden="1"/>
    <row r="53332" hidden="1"/>
    <row r="53333" hidden="1"/>
    <row r="53334" hidden="1"/>
    <row r="53335" hidden="1"/>
    <row r="53336" hidden="1"/>
    <row r="53337" hidden="1"/>
    <row r="53338" hidden="1"/>
    <row r="53339" hidden="1"/>
    <row r="53340" hidden="1"/>
    <row r="53341" hidden="1"/>
    <row r="53342" hidden="1"/>
    <row r="53343" hidden="1"/>
    <row r="53344" hidden="1"/>
    <row r="53345" hidden="1"/>
    <row r="53346" hidden="1"/>
    <row r="53347" hidden="1"/>
    <row r="53348" hidden="1"/>
    <row r="53349" hidden="1"/>
    <row r="53350" hidden="1"/>
    <row r="53351" hidden="1"/>
    <row r="53352" hidden="1"/>
    <row r="53353" hidden="1"/>
    <row r="53354" hidden="1"/>
    <row r="53355" hidden="1"/>
    <row r="53356" hidden="1"/>
    <row r="53357" hidden="1"/>
    <row r="53358" hidden="1"/>
    <row r="53359" hidden="1"/>
    <row r="53360" hidden="1"/>
    <row r="53361" hidden="1"/>
    <row r="53362" hidden="1"/>
    <row r="53363" hidden="1"/>
    <row r="53364" hidden="1"/>
    <row r="53365" hidden="1"/>
    <row r="53366" hidden="1"/>
    <row r="53367" hidden="1"/>
    <row r="53368" hidden="1"/>
    <row r="53369" hidden="1"/>
    <row r="53370" hidden="1"/>
    <row r="53371" hidden="1"/>
    <row r="53372" hidden="1"/>
    <row r="53373" hidden="1"/>
    <row r="53374" hidden="1"/>
    <row r="53375" hidden="1"/>
    <row r="53376" hidden="1"/>
    <row r="53377" hidden="1"/>
    <row r="53378" hidden="1"/>
    <row r="53379" hidden="1"/>
    <row r="53380" hidden="1"/>
    <row r="53381" hidden="1"/>
    <row r="53382" hidden="1"/>
    <row r="53383" hidden="1"/>
    <row r="53384" hidden="1"/>
    <row r="53385" hidden="1"/>
    <row r="53386" hidden="1"/>
    <row r="53387" hidden="1"/>
    <row r="53388" hidden="1"/>
    <row r="53389" hidden="1"/>
    <row r="53390" hidden="1"/>
    <row r="53391" hidden="1"/>
    <row r="53392" hidden="1"/>
    <row r="53393" hidden="1"/>
    <row r="53394" hidden="1"/>
    <row r="53395" hidden="1"/>
    <row r="53396" hidden="1"/>
    <row r="53397" hidden="1"/>
    <row r="53398" hidden="1"/>
    <row r="53399" hidden="1"/>
    <row r="53400" hidden="1"/>
    <row r="53401" hidden="1"/>
    <row r="53402" hidden="1"/>
    <row r="53403" hidden="1"/>
    <row r="53404" hidden="1"/>
    <row r="53405" hidden="1"/>
    <row r="53406" hidden="1"/>
    <row r="53407" hidden="1"/>
    <row r="53408" hidden="1"/>
    <row r="53409" hidden="1"/>
    <row r="53410" hidden="1"/>
    <row r="53411" hidden="1"/>
    <row r="53412" hidden="1"/>
    <row r="53413" hidden="1"/>
    <row r="53414" hidden="1"/>
    <row r="53415" hidden="1"/>
    <row r="53416" hidden="1"/>
    <row r="53417" hidden="1"/>
    <row r="53418" hidden="1"/>
    <row r="53419" hidden="1"/>
    <row r="53420" hidden="1"/>
    <row r="53421" hidden="1"/>
    <row r="53422" hidden="1"/>
    <row r="53423" hidden="1"/>
    <row r="53424" hidden="1"/>
    <row r="53425" hidden="1"/>
    <row r="53426" hidden="1"/>
    <row r="53427" hidden="1"/>
    <row r="53428" hidden="1"/>
    <row r="53429" hidden="1"/>
    <row r="53430" hidden="1"/>
    <row r="53431" hidden="1"/>
    <row r="53432" hidden="1"/>
    <row r="53433" hidden="1"/>
    <row r="53434" hidden="1"/>
    <row r="53435" hidden="1"/>
    <row r="53436" hidden="1"/>
    <row r="53437" hidden="1"/>
    <row r="53438" hidden="1"/>
    <row r="53439" hidden="1"/>
    <row r="53440" hidden="1"/>
    <row r="53441" hidden="1"/>
    <row r="53442" hidden="1"/>
    <row r="53443" hidden="1"/>
    <row r="53444" hidden="1"/>
    <row r="53445" hidden="1"/>
    <row r="53446" hidden="1"/>
    <row r="53447" hidden="1"/>
    <row r="53448" hidden="1"/>
    <row r="53449" hidden="1"/>
    <row r="53450" hidden="1"/>
    <row r="53451" hidden="1"/>
    <row r="53452" hidden="1"/>
    <row r="53453" hidden="1"/>
    <row r="53454" hidden="1"/>
    <row r="53455" hidden="1"/>
    <row r="53456" hidden="1"/>
    <row r="53457" hidden="1"/>
    <row r="53458" hidden="1"/>
    <row r="53459" hidden="1"/>
    <row r="53460" hidden="1"/>
    <row r="53461" hidden="1"/>
    <row r="53462" hidden="1"/>
    <row r="53463" hidden="1"/>
    <row r="53464" hidden="1"/>
    <row r="53465" hidden="1"/>
    <row r="53466" hidden="1"/>
    <row r="53467" hidden="1"/>
    <row r="53468" hidden="1"/>
    <row r="53469" hidden="1"/>
    <row r="53470" hidden="1"/>
    <row r="53471" hidden="1"/>
    <row r="53472" hidden="1"/>
    <row r="53473" hidden="1"/>
    <row r="53474" hidden="1"/>
    <row r="53475" hidden="1"/>
    <row r="53476" hidden="1"/>
    <row r="53477" hidden="1"/>
    <row r="53478" hidden="1"/>
    <row r="53479" hidden="1"/>
    <row r="53480" hidden="1"/>
    <row r="53481" hidden="1"/>
    <row r="53482" hidden="1"/>
    <row r="53483" hidden="1"/>
    <row r="53484" hidden="1"/>
    <row r="53485" hidden="1"/>
    <row r="53486" hidden="1"/>
    <row r="53487" hidden="1"/>
    <row r="53488" hidden="1"/>
    <row r="53489" hidden="1"/>
    <row r="53490" hidden="1"/>
    <row r="53491" hidden="1"/>
    <row r="53492" hidden="1"/>
    <row r="53493" hidden="1"/>
    <row r="53494" hidden="1"/>
    <row r="53495" hidden="1"/>
    <row r="53496" hidden="1"/>
    <row r="53497" hidden="1"/>
    <row r="53498" hidden="1"/>
    <row r="53499" hidden="1"/>
    <row r="53500" hidden="1"/>
    <row r="53501" hidden="1"/>
    <row r="53502" hidden="1"/>
    <row r="53503" hidden="1"/>
    <row r="53504" hidden="1"/>
    <row r="53505" hidden="1"/>
    <row r="53506" hidden="1"/>
    <row r="53507" hidden="1"/>
    <row r="53508" hidden="1"/>
    <row r="53509" hidden="1"/>
    <row r="53510" hidden="1"/>
    <row r="53511" hidden="1"/>
    <row r="53512" hidden="1"/>
    <row r="53513" hidden="1"/>
    <row r="53514" hidden="1"/>
    <row r="53515" hidden="1"/>
    <row r="53516" hidden="1"/>
    <row r="53517" hidden="1"/>
    <row r="53518" hidden="1"/>
    <row r="53519" hidden="1"/>
    <row r="53520" hidden="1"/>
    <row r="53521" hidden="1"/>
    <row r="53522" hidden="1"/>
    <row r="53523" hidden="1"/>
    <row r="53524" hidden="1"/>
    <row r="53525" hidden="1"/>
    <row r="53526" hidden="1"/>
    <row r="53527" hidden="1"/>
    <row r="53528" hidden="1"/>
    <row r="53529" hidden="1"/>
    <row r="53530" hidden="1"/>
    <row r="53531" hidden="1"/>
    <row r="53532" hidden="1"/>
    <row r="53533" hidden="1"/>
    <row r="53534" hidden="1"/>
    <row r="53535" hidden="1"/>
    <row r="53536" hidden="1"/>
    <row r="53537" hidden="1"/>
    <row r="53538" hidden="1"/>
    <row r="53539" hidden="1"/>
    <row r="53540" hidden="1"/>
    <row r="53541" hidden="1"/>
    <row r="53542" hidden="1"/>
    <row r="53543" hidden="1"/>
    <row r="53544" hidden="1"/>
    <row r="53545" hidden="1"/>
    <row r="53546" hidden="1"/>
    <row r="53547" hidden="1"/>
    <row r="53548" hidden="1"/>
    <row r="53549" hidden="1"/>
    <row r="53550" hidden="1"/>
    <row r="53551" hidden="1"/>
    <row r="53552" hidden="1"/>
    <row r="53553" hidden="1"/>
    <row r="53554" hidden="1"/>
    <row r="53555" hidden="1"/>
    <row r="53556" hidden="1"/>
    <row r="53557" hidden="1"/>
    <row r="53558" hidden="1"/>
    <row r="53559" hidden="1"/>
    <row r="53560" hidden="1"/>
    <row r="53561" hidden="1"/>
    <row r="53562" hidden="1"/>
    <row r="53563" hidden="1"/>
    <row r="53564" hidden="1"/>
    <row r="53565" hidden="1"/>
    <row r="53566" hidden="1"/>
    <row r="53567" hidden="1"/>
    <row r="53568" hidden="1"/>
    <row r="53569" hidden="1"/>
    <row r="53570" hidden="1"/>
    <row r="53571" hidden="1"/>
    <row r="53572" hidden="1"/>
    <row r="53573" hidden="1"/>
    <row r="53574" hidden="1"/>
    <row r="53575" hidden="1"/>
    <row r="53576" hidden="1"/>
    <row r="53577" hidden="1"/>
    <row r="53578" hidden="1"/>
    <row r="53579" hidden="1"/>
    <row r="53580" hidden="1"/>
    <row r="53581" hidden="1"/>
    <row r="53582" hidden="1"/>
    <row r="53583" hidden="1"/>
    <row r="53584" hidden="1"/>
    <row r="53585" hidden="1"/>
    <row r="53586" hidden="1"/>
    <row r="53587" hidden="1"/>
    <row r="53588" hidden="1"/>
    <row r="53589" hidden="1"/>
    <row r="53590" hidden="1"/>
    <row r="53591" hidden="1"/>
    <row r="53592" hidden="1"/>
    <row r="53593" hidden="1"/>
    <row r="53594" hidden="1"/>
    <row r="53595" hidden="1"/>
    <row r="53596" hidden="1"/>
    <row r="53597" hidden="1"/>
    <row r="53598" hidden="1"/>
    <row r="53599" hidden="1"/>
    <row r="53600" hidden="1"/>
    <row r="53601" hidden="1"/>
    <row r="53602" hidden="1"/>
    <row r="53603" hidden="1"/>
    <row r="53604" hidden="1"/>
    <row r="53605" hidden="1"/>
    <row r="53606" hidden="1"/>
    <row r="53607" hidden="1"/>
    <row r="53608" hidden="1"/>
    <row r="53609" hidden="1"/>
    <row r="53610" hidden="1"/>
    <row r="53611" hidden="1"/>
    <row r="53612" hidden="1"/>
    <row r="53613" hidden="1"/>
    <row r="53614" hidden="1"/>
    <row r="53615" hidden="1"/>
    <row r="53616" hidden="1"/>
    <row r="53617" hidden="1"/>
    <row r="53618" hidden="1"/>
    <row r="53619" hidden="1"/>
    <row r="53620" hidden="1"/>
    <row r="53621" hidden="1"/>
    <row r="53622" hidden="1"/>
    <row r="53623" hidden="1"/>
    <row r="53624" hidden="1"/>
    <row r="53625" hidden="1"/>
    <row r="53626" hidden="1"/>
    <row r="53627" hidden="1"/>
    <row r="53628" hidden="1"/>
    <row r="53629" hidden="1"/>
    <row r="53630" hidden="1"/>
    <row r="53631" hidden="1"/>
    <row r="53632" hidden="1"/>
    <row r="53633" hidden="1"/>
    <row r="53634" hidden="1"/>
    <row r="53635" hidden="1"/>
    <row r="53636" hidden="1"/>
    <row r="53637" hidden="1"/>
    <row r="53638" hidden="1"/>
    <row r="53639" hidden="1"/>
    <row r="53640" hidden="1"/>
    <row r="53641" hidden="1"/>
    <row r="53642" hidden="1"/>
    <row r="53643" hidden="1"/>
    <row r="53644" hidden="1"/>
    <row r="53645" hidden="1"/>
    <row r="53646" hidden="1"/>
    <row r="53647" hidden="1"/>
    <row r="53648" hidden="1"/>
    <row r="53649" hidden="1"/>
    <row r="53650" hidden="1"/>
    <row r="53651" hidden="1"/>
    <row r="53652" hidden="1"/>
    <row r="53653" hidden="1"/>
    <row r="53654" hidden="1"/>
    <row r="53655" hidden="1"/>
    <row r="53656" hidden="1"/>
    <row r="53657" hidden="1"/>
    <row r="53658" hidden="1"/>
    <row r="53659" hidden="1"/>
    <row r="53660" hidden="1"/>
    <row r="53661" hidden="1"/>
    <row r="53662" hidden="1"/>
    <row r="53663" hidden="1"/>
    <row r="53664" hidden="1"/>
    <row r="53665" hidden="1"/>
    <row r="53666" hidden="1"/>
    <row r="53667" hidden="1"/>
    <row r="53668" hidden="1"/>
    <row r="53669" hidden="1"/>
    <row r="53670" hidden="1"/>
    <row r="53671" hidden="1"/>
    <row r="53672" hidden="1"/>
    <row r="53673" hidden="1"/>
    <row r="53674" hidden="1"/>
    <row r="53675" hidden="1"/>
    <row r="53676" hidden="1"/>
    <row r="53677" hidden="1"/>
    <row r="53678" hidden="1"/>
    <row r="53679" hidden="1"/>
    <row r="53680" hidden="1"/>
    <row r="53681" hidden="1"/>
    <row r="53682" hidden="1"/>
    <row r="53683" hidden="1"/>
    <row r="53684" hidden="1"/>
    <row r="53685" hidden="1"/>
    <row r="53686" hidden="1"/>
    <row r="53687" hidden="1"/>
    <row r="53688" hidden="1"/>
    <row r="53689" hidden="1"/>
    <row r="53690" hidden="1"/>
    <row r="53691" hidden="1"/>
    <row r="53692" hidden="1"/>
    <row r="53693" hidden="1"/>
    <row r="53694" hidden="1"/>
    <row r="53695" hidden="1"/>
    <row r="53696" hidden="1"/>
    <row r="53697" hidden="1"/>
    <row r="53698" hidden="1"/>
    <row r="53699" hidden="1"/>
    <row r="53700" hidden="1"/>
    <row r="53701" hidden="1"/>
    <row r="53702" hidden="1"/>
    <row r="53703" hidden="1"/>
    <row r="53704" hidden="1"/>
    <row r="53705" hidden="1"/>
    <row r="53706" hidden="1"/>
    <row r="53707" hidden="1"/>
    <row r="53708" hidden="1"/>
    <row r="53709" hidden="1"/>
    <row r="53710" hidden="1"/>
    <row r="53711" hidden="1"/>
    <row r="53712" hidden="1"/>
    <row r="53713" hidden="1"/>
    <row r="53714" hidden="1"/>
    <row r="53715" hidden="1"/>
    <row r="53716" hidden="1"/>
    <row r="53717" hidden="1"/>
    <row r="53718" hidden="1"/>
    <row r="53719" hidden="1"/>
    <row r="53720" hidden="1"/>
    <row r="53721" hidden="1"/>
    <row r="53722" hidden="1"/>
    <row r="53723" hidden="1"/>
    <row r="53724" hidden="1"/>
    <row r="53725" hidden="1"/>
    <row r="53726" hidden="1"/>
    <row r="53727" hidden="1"/>
    <row r="53728" hidden="1"/>
    <row r="53729" hidden="1"/>
    <row r="53730" hidden="1"/>
    <row r="53731" hidden="1"/>
    <row r="53732" hidden="1"/>
    <row r="53733" hidden="1"/>
    <row r="53734" hidden="1"/>
    <row r="53735" hidden="1"/>
    <row r="53736" hidden="1"/>
    <row r="53737" hidden="1"/>
    <row r="53738" hidden="1"/>
    <row r="53739" hidden="1"/>
    <row r="53740" hidden="1"/>
    <row r="53741" hidden="1"/>
    <row r="53742" hidden="1"/>
    <row r="53743" hidden="1"/>
    <row r="53744" hidden="1"/>
    <row r="53745" hidden="1"/>
    <row r="53746" hidden="1"/>
    <row r="53747" hidden="1"/>
    <row r="53748" hidden="1"/>
    <row r="53749" hidden="1"/>
    <row r="53750" hidden="1"/>
    <row r="53751" hidden="1"/>
    <row r="53752" hidden="1"/>
    <row r="53753" hidden="1"/>
    <row r="53754" hidden="1"/>
    <row r="53755" hidden="1"/>
    <row r="53756" hidden="1"/>
    <row r="53757" hidden="1"/>
    <row r="53758" hidden="1"/>
    <row r="53759" hidden="1"/>
    <row r="53760" hidden="1"/>
    <row r="53761" hidden="1"/>
    <row r="53762" hidden="1"/>
    <row r="53763" hidden="1"/>
    <row r="53764" hidden="1"/>
    <row r="53765" hidden="1"/>
    <row r="53766" hidden="1"/>
    <row r="53767" hidden="1"/>
    <row r="53768" hidden="1"/>
    <row r="53769" hidden="1"/>
    <row r="53770" hidden="1"/>
    <row r="53771" hidden="1"/>
    <row r="53772" hidden="1"/>
    <row r="53773" hidden="1"/>
    <row r="53774" hidden="1"/>
    <row r="53775" hidden="1"/>
    <row r="53776" hidden="1"/>
    <row r="53777" hidden="1"/>
    <row r="53778" hidden="1"/>
    <row r="53779" hidden="1"/>
    <row r="53780" hidden="1"/>
    <row r="53781" hidden="1"/>
    <row r="53782" hidden="1"/>
    <row r="53783" hidden="1"/>
    <row r="53784" hidden="1"/>
    <row r="53785" hidden="1"/>
    <row r="53786" hidden="1"/>
    <row r="53787" hidden="1"/>
    <row r="53788" hidden="1"/>
    <row r="53789" hidden="1"/>
    <row r="53790" hidden="1"/>
    <row r="53791" hidden="1"/>
    <row r="53792" hidden="1"/>
    <row r="53793" hidden="1"/>
    <row r="53794" hidden="1"/>
    <row r="53795" hidden="1"/>
    <row r="53796" hidden="1"/>
    <row r="53797" hidden="1"/>
    <row r="53798" hidden="1"/>
    <row r="53799" hidden="1"/>
    <row r="53800" hidden="1"/>
    <row r="53801" hidden="1"/>
    <row r="53802" hidden="1"/>
    <row r="53803" hidden="1"/>
    <row r="53804" hidden="1"/>
    <row r="53805" hidden="1"/>
    <row r="53806" hidden="1"/>
    <row r="53807" hidden="1"/>
    <row r="53808" hidden="1"/>
    <row r="53809" hidden="1"/>
    <row r="53810" hidden="1"/>
    <row r="53811" hidden="1"/>
    <row r="53812" hidden="1"/>
    <row r="53813" hidden="1"/>
    <row r="53814" hidden="1"/>
    <row r="53815" hidden="1"/>
    <row r="53816" hidden="1"/>
    <row r="53817" hidden="1"/>
    <row r="53818" hidden="1"/>
    <row r="53819" hidden="1"/>
    <row r="53820" hidden="1"/>
    <row r="53821" hidden="1"/>
    <row r="53822" hidden="1"/>
    <row r="53823" hidden="1"/>
    <row r="53824" hidden="1"/>
    <row r="53825" hidden="1"/>
    <row r="53826" hidden="1"/>
    <row r="53827" hidden="1"/>
    <row r="53828" hidden="1"/>
    <row r="53829" hidden="1"/>
    <row r="53830" hidden="1"/>
    <row r="53831" hidden="1"/>
    <row r="53832" hidden="1"/>
    <row r="53833" hidden="1"/>
    <row r="53834" hidden="1"/>
    <row r="53835" hidden="1"/>
    <row r="53836" hidden="1"/>
    <row r="53837" hidden="1"/>
    <row r="53838" hidden="1"/>
    <row r="53839" hidden="1"/>
    <row r="53840" hidden="1"/>
    <row r="53841" hidden="1"/>
    <row r="53842" hidden="1"/>
    <row r="53843" hidden="1"/>
    <row r="53844" hidden="1"/>
    <row r="53845" hidden="1"/>
    <row r="53846" hidden="1"/>
    <row r="53847" hidden="1"/>
    <row r="53848" hidden="1"/>
    <row r="53849" hidden="1"/>
    <row r="53850" hidden="1"/>
    <row r="53851" hidden="1"/>
    <row r="53852" hidden="1"/>
    <row r="53853" hidden="1"/>
    <row r="53854" hidden="1"/>
    <row r="53855" hidden="1"/>
    <row r="53856" hidden="1"/>
    <row r="53857" hidden="1"/>
    <row r="53858" hidden="1"/>
    <row r="53859" hidden="1"/>
    <row r="53860" hidden="1"/>
    <row r="53861" hidden="1"/>
    <row r="53862" hidden="1"/>
    <row r="53863" hidden="1"/>
    <row r="53864" hidden="1"/>
    <row r="53865" hidden="1"/>
    <row r="53866" hidden="1"/>
    <row r="53867" hidden="1"/>
    <row r="53868" hidden="1"/>
    <row r="53869" hidden="1"/>
    <row r="53870" hidden="1"/>
    <row r="53871" hidden="1"/>
    <row r="53872" hidden="1"/>
    <row r="53873" hidden="1"/>
    <row r="53874" hidden="1"/>
    <row r="53875" hidden="1"/>
    <row r="53876" hidden="1"/>
    <row r="53877" hidden="1"/>
    <row r="53878" hidden="1"/>
    <row r="53879" hidden="1"/>
    <row r="53880" hidden="1"/>
    <row r="53881" hidden="1"/>
    <row r="53882" hidden="1"/>
    <row r="53883" hidden="1"/>
    <row r="53884" hidden="1"/>
    <row r="53885" hidden="1"/>
    <row r="53886" hidden="1"/>
    <row r="53887" hidden="1"/>
    <row r="53888" hidden="1"/>
    <row r="53889" hidden="1"/>
    <row r="53890" hidden="1"/>
    <row r="53891" hidden="1"/>
    <row r="53892" hidden="1"/>
    <row r="53893" hidden="1"/>
    <row r="53894" hidden="1"/>
    <row r="53895" hidden="1"/>
    <row r="53896" hidden="1"/>
    <row r="53897" hidden="1"/>
    <row r="53898" hidden="1"/>
    <row r="53899" hidden="1"/>
    <row r="53900" hidden="1"/>
    <row r="53901" hidden="1"/>
    <row r="53902" hidden="1"/>
    <row r="53903" hidden="1"/>
    <row r="53904" hidden="1"/>
    <row r="53905" hidden="1"/>
    <row r="53906" hidden="1"/>
    <row r="53907" hidden="1"/>
    <row r="53908" hidden="1"/>
    <row r="53909" hidden="1"/>
    <row r="53910" hidden="1"/>
    <row r="53911" hidden="1"/>
    <row r="53912" hidden="1"/>
    <row r="53913" hidden="1"/>
    <row r="53914" hidden="1"/>
    <row r="53915" hidden="1"/>
    <row r="53916" hidden="1"/>
    <row r="53917" hidden="1"/>
    <row r="53918" hidden="1"/>
    <row r="53919" hidden="1"/>
    <row r="53920" hidden="1"/>
    <row r="53921" hidden="1"/>
    <row r="53922" hidden="1"/>
    <row r="53923" hidden="1"/>
    <row r="53924" hidden="1"/>
    <row r="53925" hidden="1"/>
    <row r="53926" hidden="1"/>
    <row r="53927" hidden="1"/>
    <row r="53928" hidden="1"/>
    <row r="53929" hidden="1"/>
    <row r="53930" hidden="1"/>
    <row r="53931" hidden="1"/>
    <row r="53932" hidden="1"/>
    <row r="53933" hidden="1"/>
    <row r="53934" hidden="1"/>
    <row r="53935" hidden="1"/>
    <row r="53936" hidden="1"/>
    <row r="53937" hidden="1"/>
    <row r="53938" hidden="1"/>
    <row r="53939" hidden="1"/>
    <row r="53940" hidden="1"/>
    <row r="53941" hidden="1"/>
    <row r="53942" hidden="1"/>
    <row r="53943" hidden="1"/>
    <row r="53944" hidden="1"/>
    <row r="53945" hidden="1"/>
    <row r="53946" hidden="1"/>
    <row r="53947" hidden="1"/>
    <row r="53948" hidden="1"/>
    <row r="53949" hidden="1"/>
    <row r="53950" hidden="1"/>
    <row r="53951" hidden="1"/>
    <row r="53952" hidden="1"/>
    <row r="53953" hidden="1"/>
    <row r="53954" hidden="1"/>
    <row r="53955" hidden="1"/>
    <row r="53956" hidden="1"/>
    <row r="53957" hidden="1"/>
    <row r="53958" hidden="1"/>
    <row r="53959" hidden="1"/>
    <row r="53960" hidden="1"/>
    <row r="53961" hidden="1"/>
    <row r="53962" hidden="1"/>
    <row r="53963" hidden="1"/>
    <row r="53964" hidden="1"/>
    <row r="53965" hidden="1"/>
    <row r="53966" hidden="1"/>
    <row r="53967" hidden="1"/>
    <row r="53968" hidden="1"/>
    <row r="53969" hidden="1"/>
    <row r="53970" hidden="1"/>
    <row r="53971" hidden="1"/>
    <row r="53972" hidden="1"/>
    <row r="53973" hidden="1"/>
    <row r="53974" hidden="1"/>
    <row r="53975" hidden="1"/>
    <row r="53976" hidden="1"/>
    <row r="53977" hidden="1"/>
    <row r="53978" hidden="1"/>
    <row r="53979" hidden="1"/>
    <row r="53980" hidden="1"/>
    <row r="53981" hidden="1"/>
    <row r="53982" hidden="1"/>
    <row r="53983" hidden="1"/>
    <row r="53984" hidden="1"/>
    <row r="53985" hidden="1"/>
    <row r="53986" hidden="1"/>
    <row r="53987" hidden="1"/>
    <row r="53988" hidden="1"/>
    <row r="53989" hidden="1"/>
    <row r="53990" hidden="1"/>
    <row r="53991" hidden="1"/>
    <row r="53992" hidden="1"/>
    <row r="53993" hidden="1"/>
    <row r="53994" hidden="1"/>
    <row r="53995" hidden="1"/>
    <row r="53996" hidden="1"/>
    <row r="53997" hidden="1"/>
    <row r="53998" hidden="1"/>
    <row r="53999" hidden="1"/>
    <row r="54000" hidden="1"/>
    <row r="54001" hidden="1"/>
    <row r="54002" hidden="1"/>
    <row r="54003" hidden="1"/>
    <row r="54004" hidden="1"/>
    <row r="54005" hidden="1"/>
    <row r="54006" hidden="1"/>
    <row r="54007" hidden="1"/>
    <row r="54008" hidden="1"/>
    <row r="54009" hidden="1"/>
    <row r="54010" hidden="1"/>
    <row r="54011" hidden="1"/>
    <row r="54012" hidden="1"/>
    <row r="54013" hidden="1"/>
    <row r="54014" hidden="1"/>
    <row r="54015" hidden="1"/>
    <row r="54016" hidden="1"/>
    <row r="54017" hidden="1"/>
    <row r="54018" hidden="1"/>
    <row r="54019" hidden="1"/>
    <row r="54020" hidden="1"/>
    <row r="54021" hidden="1"/>
    <row r="54022" hidden="1"/>
    <row r="54023" hidden="1"/>
    <row r="54024" hidden="1"/>
    <row r="54025" hidden="1"/>
    <row r="54026" hidden="1"/>
    <row r="54027" hidden="1"/>
    <row r="54028" hidden="1"/>
    <row r="54029" hidden="1"/>
    <row r="54030" hidden="1"/>
    <row r="54031" hidden="1"/>
    <row r="54032" hidden="1"/>
    <row r="54033" hidden="1"/>
    <row r="54034" hidden="1"/>
    <row r="54035" hidden="1"/>
    <row r="54036" hidden="1"/>
    <row r="54037" hidden="1"/>
    <row r="54038" hidden="1"/>
    <row r="54039" hidden="1"/>
    <row r="54040" hidden="1"/>
    <row r="54041" hidden="1"/>
    <row r="54042" hidden="1"/>
    <row r="54043" hidden="1"/>
    <row r="54044" hidden="1"/>
    <row r="54045" hidden="1"/>
    <row r="54046" hidden="1"/>
    <row r="54047" hidden="1"/>
    <row r="54048" hidden="1"/>
    <row r="54049" hidden="1"/>
    <row r="54050" hidden="1"/>
    <row r="54051" hidden="1"/>
    <row r="54052" hidden="1"/>
    <row r="54053" hidden="1"/>
    <row r="54054" hidden="1"/>
    <row r="54055" hidden="1"/>
    <row r="54056" hidden="1"/>
    <row r="54057" hidden="1"/>
    <row r="54058" hidden="1"/>
    <row r="54059" hidden="1"/>
    <row r="54060" hidden="1"/>
    <row r="54061" hidden="1"/>
    <row r="54062" hidden="1"/>
    <row r="54063" hidden="1"/>
    <row r="54064" hidden="1"/>
    <row r="54065" hidden="1"/>
    <row r="54066" hidden="1"/>
    <row r="54067" hidden="1"/>
    <row r="54068" hidden="1"/>
    <row r="54069" hidden="1"/>
    <row r="54070" hidden="1"/>
    <row r="54071" hidden="1"/>
    <row r="54072" hidden="1"/>
    <row r="54073" hidden="1"/>
    <row r="54074" hidden="1"/>
    <row r="54075" hidden="1"/>
    <row r="54076" hidden="1"/>
    <row r="54077" hidden="1"/>
    <row r="54078" hidden="1"/>
    <row r="54079" hidden="1"/>
    <row r="54080" hidden="1"/>
    <row r="54081" hidden="1"/>
    <row r="54082" hidden="1"/>
    <row r="54083" hidden="1"/>
    <row r="54084" hidden="1"/>
    <row r="54085" hidden="1"/>
    <row r="54086" hidden="1"/>
    <row r="54087" hidden="1"/>
    <row r="54088" hidden="1"/>
    <row r="54089" hidden="1"/>
    <row r="54090" hidden="1"/>
    <row r="54091" hidden="1"/>
    <row r="54092" hidden="1"/>
    <row r="54093" hidden="1"/>
    <row r="54094" hidden="1"/>
    <row r="54095" hidden="1"/>
    <row r="54096" hidden="1"/>
    <row r="54097" hidden="1"/>
    <row r="54098" hidden="1"/>
    <row r="54099" hidden="1"/>
    <row r="54100" hidden="1"/>
    <row r="54101" hidden="1"/>
    <row r="54102" hidden="1"/>
    <row r="54103" hidden="1"/>
    <row r="54104" hidden="1"/>
    <row r="54105" hidden="1"/>
    <row r="54106" hidden="1"/>
    <row r="54107" hidden="1"/>
    <row r="54108" hidden="1"/>
    <row r="54109" hidden="1"/>
    <row r="54110" hidden="1"/>
    <row r="54111" hidden="1"/>
    <row r="54112" hidden="1"/>
    <row r="54113" hidden="1"/>
    <row r="54114" hidden="1"/>
    <row r="54115" hidden="1"/>
    <row r="54116" hidden="1"/>
    <row r="54117" hidden="1"/>
    <row r="54118" hidden="1"/>
    <row r="54119" hidden="1"/>
    <row r="54120" hidden="1"/>
    <row r="54121" hidden="1"/>
    <row r="54122" hidden="1"/>
    <row r="54123" hidden="1"/>
    <row r="54124" hidden="1"/>
    <row r="54125" hidden="1"/>
    <row r="54126" hidden="1"/>
    <row r="54127" hidden="1"/>
    <row r="54128" hidden="1"/>
    <row r="54129" hidden="1"/>
    <row r="54130" hidden="1"/>
    <row r="54131" hidden="1"/>
    <row r="54132" hidden="1"/>
    <row r="54133" hidden="1"/>
    <row r="54134" hidden="1"/>
    <row r="54135" hidden="1"/>
    <row r="54136" hidden="1"/>
    <row r="54137" hidden="1"/>
    <row r="54138" hidden="1"/>
    <row r="54139" hidden="1"/>
    <row r="54140" hidden="1"/>
    <row r="54141" hidden="1"/>
    <row r="54142" hidden="1"/>
    <row r="54143" hidden="1"/>
    <row r="54144" hidden="1"/>
    <row r="54145" hidden="1"/>
    <row r="54146" hidden="1"/>
    <row r="54147" hidden="1"/>
    <row r="54148" hidden="1"/>
    <row r="54149" hidden="1"/>
    <row r="54150" hidden="1"/>
    <row r="54151" hidden="1"/>
    <row r="54152" hidden="1"/>
    <row r="54153" hidden="1"/>
    <row r="54154" hidden="1"/>
    <row r="54155" hidden="1"/>
    <row r="54156" hidden="1"/>
    <row r="54157" hidden="1"/>
    <row r="54158" hidden="1"/>
    <row r="54159" hidden="1"/>
    <row r="54160" hidden="1"/>
    <row r="54161" hidden="1"/>
    <row r="54162" hidden="1"/>
    <row r="54163" hidden="1"/>
    <row r="54164" hidden="1"/>
    <row r="54165" hidden="1"/>
    <row r="54166" hidden="1"/>
    <row r="54167" hidden="1"/>
    <row r="54168" hidden="1"/>
    <row r="54169" hidden="1"/>
    <row r="54170" hidden="1"/>
    <row r="54171" hidden="1"/>
    <row r="54172" hidden="1"/>
    <row r="54173" hidden="1"/>
    <row r="54174" hidden="1"/>
    <row r="54175" hidden="1"/>
    <row r="54176" hidden="1"/>
    <row r="54177" hidden="1"/>
    <row r="54178" hidden="1"/>
    <row r="54179" hidden="1"/>
    <row r="54180" hidden="1"/>
    <row r="54181" hidden="1"/>
    <row r="54182" hidden="1"/>
    <row r="54183" hidden="1"/>
    <row r="54184" hidden="1"/>
    <row r="54185" hidden="1"/>
    <row r="54186" hidden="1"/>
    <row r="54187" hidden="1"/>
    <row r="54188" hidden="1"/>
    <row r="54189" hidden="1"/>
    <row r="54190" hidden="1"/>
    <row r="54191" hidden="1"/>
    <row r="54192" hidden="1"/>
    <row r="54193" hidden="1"/>
    <row r="54194" hidden="1"/>
    <row r="54195" hidden="1"/>
    <row r="54196" hidden="1"/>
    <row r="54197" hidden="1"/>
    <row r="54198" hidden="1"/>
    <row r="54199" hidden="1"/>
    <row r="54200" hidden="1"/>
    <row r="54201" hidden="1"/>
    <row r="54202" hidden="1"/>
    <row r="54203" hidden="1"/>
    <row r="54204" hidden="1"/>
    <row r="54205" hidden="1"/>
    <row r="54206" hidden="1"/>
    <row r="54207" hidden="1"/>
    <row r="54208" hidden="1"/>
    <row r="54209" hidden="1"/>
    <row r="54210" hidden="1"/>
    <row r="54211" hidden="1"/>
    <row r="54212" hidden="1"/>
    <row r="54213" hidden="1"/>
    <row r="54214" hidden="1"/>
    <row r="54215" hidden="1"/>
    <row r="54216" hidden="1"/>
    <row r="54217" hidden="1"/>
    <row r="54218" hidden="1"/>
    <row r="54219" hidden="1"/>
    <row r="54220" hidden="1"/>
    <row r="54221" hidden="1"/>
    <row r="54222" hidden="1"/>
    <row r="54223" hidden="1"/>
    <row r="54224" hidden="1"/>
    <row r="54225" hidden="1"/>
    <row r="54226" hidden="1"/>
    <row r="54227" hidden="1"/>
    <row r="54228" hidden="1"/>
    <row r="54229" hidden="1"/>
    <row r="54230" hidden="1"/>
    <row r="54231" hidden="1"/>
    <row r="54232" hidden="1"/>
    <row r="54233" hidden="1"/>
    <row r="54234" hidden="1"/>
    <row r="54235" hidden="1"/>
    <row r="54236" hidden="1"/>
    <row r="54237" hidden="1"/>
    <row r="54238" hidden="1"/>
    <row r="54239" hidden="1"/>
    <row r="54240" hidden="1"/>
    <row r="54241" hidden="1"/>
    <row r="54242" hidden="1"/>
    <row r="54243" hidden="1"/>
    <row r="54244" hidden="1"/>
    <row r="54245" hidden="1"/>
    <row r="54246" hidden="1"/>
    <row r="54247" hidden="1"/>
    <row r="54248" hidden="1"/>
    <row r="54249" hidden="1"/>
    <row r="54250" hidden="1"/>
    <row r="54251" hidden="1"/>
    <row r="54252" hidden="1"/>
    <row r="54253" hidden="1"/>
    <row r="54254" hidden="1"/>
    <row r="54255" hidden="1"/>
    <row r="54256" hidden="1"/>
    <row r="54257" hidden="1"/>
    <row r="54258" hidden="1"/>
    <row r="54259" hidden="1"/>
    <row r="54260" hidden="1"/>
    <row r="54261" hidden="1"/>
    <row r="54262" hidden="1"/>
    <row r="54263" hidden="1"/>
    <row r="54264" hidden="1"/>
    <row r="54265" hidden="1"/>
    <row r="54266" hidden="1"/>
    <row r="54267" hidden="1"/>
    <row r="54268" hidden="1"/>
    <row r="54269" hidden="1"/>
    <row r="54270" hidden="1"/>
    <row r="54271" hidden="1"/>
    <row r="54272" hidden="1"/>
    <row r="54273" hidden="1"/>
    <row r="54274" hidden="1"/>
    <row r="54275" hidden="1"/>
    <row r="54276" hidden="1"/>
    <row r="54277" hidden="1"/>
    <row r="54278" hidden="1"/>
    <row r="54279" hidden="1"/>
    <row r="54280" hidden="1"/>
    <row r="54281" hidden="1"/>
    <row r="54282" hidden="1"/>
    <row r="54283" hidden="1"/>
    <row r="54284" hidden="1"/>
    <row r="54285" hidden="1"/>
    <row r="54286" hidden="1"/>
    <row r="54287" hidden="1"/>
    <row r="54288" hidden="1"/>
    <row r="54289" hidden="1"/>
    <row r="54290" hidden="1"/>
    <row r="54291" hidden="1"/>
    <row r="54292" hidden="1"/>
    <row r="54293" hidden="1"/>
    <row r="54294" hidden="1"/>
    <row r="54295" hidden="1"/>
    <row r="54296" hidden="1"/>
    <row r="54297" hidden="1"/>
    <row r="54298" hidden="1"/>
    <row r="54299" hidden="1"/>
    <row r="54300" hidden="1"/>
    <row r="54301" hidden="1"/>
    <row r="54302" hidden="1"/>
    <row r="54303" hidden="1"/>
    <row r="54304" hidden="1"/>
    <row r="54305" hidden="1"/>
    <row r="54306" hidden="1"/>
    <row r="54307" hidden="1"/>
    <row r="54308" hidden="1"/>
    <row r="54309" hidden="1"/>
    <row r="54310" hidden="1"/>
    <row r="54311" hidden="1"/>
    <row r="54312" hidden="1"/>
    <row r="54313" hidden="1"/>
    <row r="54314" hidden="1"/>
    <row r="54315" hidden="1"/>
    <row r="54316" hidden="1"/>
    <row r="54317" hidden="1"/>
    <row r="54318" hidden="1"/>
    <row r="54319" hidden="1"/>
    <row r="54320" hidden="1"/>
    <row r="54321" hidden="1"/>
    <row r="54322" hidden="1"/>
    <row r="54323" hidden="1"/>
    <row r="54324" hidden="1"/>
    <row r="54325" hidden="1"/>
    <row r="54326" hidden="1"/>
    <row r="54327" hidden="1"/>
    <row r="54328" hidden="1"/>
    <row r="54329" hidden="1"/>
    <row r="54330" hidden="1"/>
    <row r="54331" hidden="1"/>
    <row r="54332" hidden="1"/>
    <row r="54333" hidden="1"/>
    <row r="54334" hidden="1"/>
    <row r="54335" hidden="1"/>
    <row r="54336" hidden="1"/>
    <row r="54337" hidden="1"/>
    <row r="54338" hidden="1"/>
    <row r="54339" hidden="1"/>
    <row r="54340" hidden="1"/>
    <row r="54341" hidden="1"/>
    <row r="54342" hidden="1"/>
    <row r="54343" hidden="1"/>
    <row r="54344" hidden="1"/>
    <row r="54345" hidden="1"/>
    <row r="54346" hidden="1"/>
    <row r="54347" hidden="1"/>
    <row r="54348" hidden="1"/>
    <row r="54349" hidden="1"/>
    <row r="54350" hidden="1"/>
    <row r="54351" hidden="1"/>
    <row r="54352" hidden="1"/>
    <row r="54353" hidden="1"/>
    <row r="54354" hidden="1"/>
    <row r="54355" hidden="1"/>
    <row r="54356" hidden="1"/>
    <row r="54357" hidden="1"/>
    <row r="54358" hidden="1"/>
    <row r="54359" hidden="1"/>
    <row r="54360" hidden="1"/>
    <row r="54361" hidden="1"/>
    <row r="54362" hidden="1"/>
    <row r="54363" hidden="1"/>
    <row r="54364" hidden="1"/>
    <row r="54365" hidden="1"/>
    <row r="54366" hidden="1"/>
    <row r="54367" hidden="1"/>
    <row r="54368" hidden="1"/>
    <row r="54369" hidden="1"/>
    <row r="54370" hidden="1"/>
    <row r="54371" hidden="1"/>
    <row r="54372" hidden="1"/>
    <row r="54373" hidden="1"/>
    <row r="54374" hidden="1"/>
    <row r="54375" hidden="1"/>
    <row r="54376" hidden="1"/>
    <row r="54377" hidden="1"/>
    <row r="54378" hidden="1"/>
    <row r="54379" hidden="1"/>
    <row r="54380" hidden="1"/>
    <row r="54381" hidden="1"/>
    <row r="54382" hidden="1"/>
    <row r="54383" hidden="1"/>
    <row r="54384" hidden="1"/>
    <row r="54385" hidden="1"/>
    <row r="54386" hidden="1"/>
    <row r="54387" hidden="1"/>
    <row r="54388" hidden="1"/>
    <row r="54389" hidden="1"/>
    <row r="54390" hidden="1"/>
    <row r="54391" hidden="1"/>
    <row r="54392" hidden="1"/>
    <row r="54393" hidden="1"/>
    <row r="54394" hidden="1"/>
    <row r="54395" hidden="1"/>
    <row r="54396" hidden="1"/>
    <row r="54397" hidden="1"/>
    <row r="54398" hidden="1"/>
    <row r="54399" hidden="1"/>
    <row r="54400" hidden="1"/>
    <row r="54401" hidden="1"/>
    <row r="54402" hidden="1"/>
    <row r="54403" hidden="1"/>
    <row r="54404" hidden="1"/>
    <row r="54405" hidden="1"/>
    <row r="54406" hidden="1"/>
    <row r="54407" hidden="1"/>
    <row r="54408" hidden="1"/>
    <row r="54409" hidden="1"/>
    <row r="54410" hidden="1"/>
    <row r="54411" hidden="1"/>
    <row r="54412" hidden="1"/>
    <row r="54413" hidden="1"/>
    <row r="54414" hidden="1"/>
    <row r="54415" hidden="1"/>
    <row r="54416" hidden="1"/>
    <row r="54417" hidden="1"/>
    <row r="54418" hidden="1"/>
    <row r="54419" hidden="1"/>
    <row r="54420" hidden="1"/>
    <row r="54421" hidden="1"/>
    <row r="54422" hidden="1"/>
    <row r="54423" hidden="1"/>
    <row r="54424" hidden="1"/>
    <row r="54425" hidden="1"/>
    <row r="54426" hidden="1"/>
    <row r="54427" hidden="1"/>
    <row r="54428" hidden="1"/>
    <row r="54429" hidden="1"/>
    <row r="54430" hidden="1"/>
    <row r="54431" hidden="1"/>
    <row r="54432" hidden="1"/>
    <row r="54433" hidden="1"/>
    <row r="54434" hidden="1"/>
    <row r="54435" hidden="1"/>
    <row r="54436" hidden="1"/>
    <row r="54437" hidden="1"/>
    <row r="54438" hidden="1"/>
    <row r="54439" hidden="1"/>
    <row r="54440" hidden="1"/>
    <row r="54441" hidden="1"/>
    <row r="54442" hidden="1"/>
    <row r="54443" hidden="1"/>
    <row r="54444" hidden="1"/>
    <row r="54445" hidden="1"/>
    <row r="54446" hidden="1"/>
    <row r="54447" hidden="1"/>
    <row r="54448" hidden="1"/>
    <row r="54449" hidden="1"/>
    <row r="54450" hidden="1"/>
    <row r="54451" hidden="1"/>
    <row r="54452" hidden="1"/>
    <row r="54453" hidden="1"/>
    <row r="54454" hidden="1"/>
    <row r="54455" hidden="1"/>
    <row r="54456" hidden="1"/>
    <row r="54457" hidden="1"/>
    <row r="54458" hidden="1"/>
    <row r="54459" hidden="1"/>
    <row r="54460" hidden="1"/>
    <row r="54461" hidden="1"/>
    <row r="54462" hidden="1"/>
    <row r="54463" hidden="1"/>
    <row r="54464" hidden="1"/>
    <row r="54465" hidden="1"/>
    <row r="54466" hidden="1"/>
    <row r="54467" hidden="1"/>
    <row r="54468" hidden="1"/>
    <row r="54469" hidden="1"/>
    <row r="54470" hidden="1"/>
    <row r="54471" hidden="1"/>
    <row r="54472" hidden="1"/>
    <row r="54473" hidden="1"/>
    <row r="54474" hidden="1"/>
    <row r="54475" hidden="1"/>
    <row r="54476" hidden="1"/>
    <row r="54477" hidden="1"/>
    <row r="54478" hidden="1"/>
    <row r="54479" hidden="1"/>
    <row r="54480" hidden="1"/>
    <row r="54481" hidden="1"/>
    <row r="54482" hidden="1"/>
    <row r="54483" hidden="1"/>
    <row r="54484" hidden="1"/>
    <row r="54485" hidden="1"/>
    <row r="54486" hidden="1"/>
    <row r="54487" hidden="1"/>
    <row r="54488" hidden="1"/>
    <row r="54489" hidden="1"/>
    <row r="54490" hidden="1"/>
    <row r="54491" hidden="1"/>
    <row r="54492" hidden="1"/>
    <row r="54493" hidden="1"/>
    <row r="54494" hidden="1"/>
    <row r="54495" hidden="1"/>
    <row r="54496" hidden="1"/>
    <row r="54497" hidden="1"/>
    <row r="54498" hidden="1"/>
    <row r="54499" hidden="1"/>
    <row r="54500" hidden="1"/>
    <row r="54501" hidden="1"/>
    <row r="54502" hidden="1"/>
    <row r="54503" hidden="1"/>
    <row r="54504" hidden="1"/>
    <row r="54505" hidden="1"/>
    <row r="54506" hidden="1"/>
    <row r="54507" hidden="1"/>
    <row r="54508" hidden="1"/>
    <row r="54509" hidden="1"/>
    <row r="54510" hidden="1"/>
    <row r="54511" hidden="1"/>
    <row r="54512" hidden="1"/>
    <row r="54513" hidden="1"/>
    <row r="54514" hidden="1"/>
    <row r="54515" hidden="1"/>
    <row r="54516" hidden="1"/>
    <row r="54517" hidden="1"/>
    <row r="54518" hidden="1"/>
    <row r="54519" hidden="1"/>
    <row r="54520" hidden="1"/>
    <row r="54521" hidden="1"/>
    <row r="54522" hidden="1"/>
    <row r="54523" hidden="1"/>
    <row r="54524" hidden="1"/>
    <row r="54525" hidden="1"/>
    <row r="54526" hidden="1"/>
    <row r="54527" hidden="1"/>
    <row r="54528" hidden="1"/>
    <row r="54529" hidden="1"/>
    <row r="54530" hidden="1"/>
    <row r="54531" hidden="1"/>
    <row r="54532" hidden="1"/>
    <row r="54533" hidden="1"/>
    <row r="54534" hidden="1"/>
    <row r="54535" hidden="1"/>
    <row r="54536" hidden="1"/>
    <row r="54537" hidden="1"/>
    <row r="54538" hidden="1"/>
    <row r="54539" hidden="1"/>
    <row r="54540" hidden="1"/>
    <row r="54541" hidden="1"/>
    <row r="54542" hidden="1"/>
    <row r="54543" hidden="1"/>
    <row r="54544" hidden="1"/>
    <row r="54545" hidden="1"/>
    <row r="54546" hidden="1"/>
    <row r="54547" hidden="1"/>
    <row r="54548" hidden="1"/>
    <row r="54549" hidden="1"/>
    <row r="54550" hidden="1"/>
    <row r="54551" hidden="1"/>
    <row r="54552" hidden="1"/>
    <row r="54553" hidden="1"/>
    <row r="54554" hidden="1"/>
    <row r="54555" hidden="1"/>
    <row r="54556" hidden="1"/>
    <row r="54557" hidden="1"/>
    <row r="54558" hidden="1"/>
    <row r="54559" hidden="1"/>
    <row r="54560" hidden="1"/>
    <row r="54561" hidden="1"/>
    <row r="54562" hidden="1"/>
    <row r="54563" hidden="1"/>
    <row r="54564" hidden="1"/>
    <row r="54565" hidden="1"/>
    <row r="54566" hidden="1"/>
    <row r="54567" hidden="1"/>
    <row r="54568" hidden="1"/>
    <row r="54569" hidden="1"/>
    <row r="54570" hidden="1"/>
    <row r="54571" hidden="1"/>
    <row r="54572" hidden="1"/>
    <row r="54573" hidden="1"/>
    <row r="54574" hidden="1"/>
    <row r="54575" hidden="1"/>
    <row r="54576" hidden="1"/>
    <row r="54577" hidden="1"/>
    <row r="54578" hidden="1"/>
    <row r="54579" hidden="1"/>
    <row r="54580" hidden="1"/>
    <row r="54581" hidden="1"/>
    <row r="54582" hidden="1"/>
    <row r="54583" hidden="1"/>
    <row r="54584" hidden="1"/>
    <row r="54585" hidden="1"/>
    <row r="54586" hidden="1"/>
    <row r="54587" hidden="1"/>
    <row r="54588" hidden="1"/>
    <row r="54589" hidden="1"/>
    <row r="54590" hidden="1"/>
    <row r="54591" hidden="1"/>
    <row r="54592" hidden="1"/>
    <row r="54593" hidden="1"/>
    <row r="54594" hidden="1"/>
    <row r="54595" hidden="1"/>
    <row r="54596" hidden="1"/>
    <row r="54597" hidden="1"/>
    <row r="54598" hidden="1"/>
    <row r="54599" hidden="1"/>
    <row r="54600" hidden="1"/>
    <row r="54601" hidden="1"/>
    <row r="54602" hidden="1"/>
    <row r="54603" hidden="1"/>
    <row r="54604" hidden="1"/>
    <row r="54605" hidden="1"/>
    <row r="54606" hidden="1"/>
    <row r="54607" hidden="1"/>
    <row r="54608" hidden="1"/>
    <row r="54609" hidden="1"/>
    <row r="54610" hidden="1"/>
    <row r="54611" hidden="1"/>
    <row r="54612" hidden="1"/>
    <row r="54613" hidden="1"/>
    <row r="54614" hidden="1"/>
    <row r="54615" hidden="1"/>
    <row r="54616" hidden="1"/>
    <row r="54617" hidden="1"/>
    <row r="54618" hidden="1"/>
    <row r="54619" hidden="1"/>
    <row r="54620" hidden="1"/>
    <row r="54621" hidden="1"/>
    <row r="54622" hidden="1"/>
    <row r="54623" hidden="1"/>
    <row r="54624" hidden="1"/>
    <row r="54625" hidden="1"/>
    <row r="54626" hidden="1"/>
    <row r="54627" hidden="1"/>
    <row r="54628" hidden="1"/>
    <row r="54629" hidden="1"/>
    <row r="54630" hidden="1"/>
    <row r="54631" hidden="1"/>
    <row r="54632" hidden="1"/>
    <row r="54633" hidden="1"/>
    <row r="54634" hidden="1"/>
    <row r="54635" hidden="1"/>
    <row r="54636" hidden="1"/>
    <row r="54637" hidden="1"/>
    <row r="54638" hidden="1"/>
    <row r="54639" hidden="1"/>
    <row r="54640" hidden="1"/>
    <row r="54641" hidden="1"/>
    <row r="54642" hidden="1"/>
    <row r="54643" hidden="1"/>
    <row r="54644" hidden="1"/>
    <row r="54645" hidden="1"/>
    <row r="54646" hidden="1"/>
    <row r="54647" hidden="1"/>
    <row r="54648" hidden="1"/>
    <row r="54649" hidden="1"/>
    <row r="54650" hidden="1"/>
    <row r="54651" hidden="1"/>
    <row r="54652" hidden="1"/>
    <row r="54653" hidden="1"/>
    <row r="54654" hidden="1"/>
    <row r="54655" hidden="1"/>
    <row r="54656" hidden="1"/>
    <row r="54657" hidden="1"/>
    <row r="54658" hidden="1"/>
    <row r="54659" hidden="1"/>
    <row r="54660" hidden="1"/>
    <row r="54661" hidden="1"/>
    <row r="54662" hidden="1"/>
    <row r="54663" hidden="1"/>
    <row r="54664" hidden="1"/>
    <row r="54665" hidden="1"/>
    <row r="54666" hidden="1"/>
    <row r="54667" hidden="1"/>
    <row r="54668" hidden="1"/>
    <row r="54669" hidden="1"/>
    <row r="54670" hidden="1"/>
    <row r="54671" hidden="1"/>
    <row r="54672" hidden="1"/>
    <row r="54673" hidden="1"/>
    <row r="54674" hidden="1"/>
    <row r="54675" hidden="1"/>
    <row r="54676" hidden="1"/>
    <row r="54677" hidden="1"/>
    <row r="54678" hidden="1"/>
    <row r="54679" hidden="1"/>
    <row r="54680" hidden="1"/>
    <row r="54681" hidden="1"/>
    <row r="54682" hidden="1"/>
    <row r="54683" hidden="1"/>
    <row r="54684" hidden="1"/>
    <row r="54685" hidden="1"/>
    <row r="54686" hidden="1"/>
    <row r="54687" hidden="1"/>
    <row r="54688" hidden="1"/>
    <row r="54689" hidden="1"/>
    <row r="54690" hidden="1"/>
    <row r="54691" hidden="1"/>
    <row r="54692" hidden="1"/>
    <row r="54693" hidden="1"/>
    <row r="54694" hidden="1"/>
    <row r="54695" hidden="1"/>
    <row r="54696" hidden="1"/>
    <row r="54697" hidden="1"/>
    <row r="54698" hidden="1"/>
    <row r="54699" hidden="1"/>
    <row r="54700" hidden="1"/>
    <row r="54701" hidden="1"/>
    <row r="54702" hidden="1"/>
    <row r="54703" hidden="1"/>
    <row r="54704" hidden="1"/>
    <row r="54705" hidden="1"/>
    <row r="54706" hidden="1"/>
    <row r="54707" hidden="1"/>
    <row r="54708" hidden="1"/>
    <row r="54709" hidden="1"/>
    <row r="54710" hidden="1"/>
    <row r="54711" hidden="1"/>
    <row r="54712" hidden="1"/>
    <row r="54713" hidden="1"/>
    <row r="54714" hidden="1"/>
    <row r="54715" hidden="1"/>
    <row r="54716" hidden="1"/>
    <row r="54717" hidden="1"/>
    <row r="54718" hidden="1"/>
    <row r="54719" hidden="1"/>
    <row r="54720" hidden="1"/>
    <row r="54721" hidden="1"/>
    <row r="54722" hidden="1"/>
    <row r="54723" hidden="1"/>
    <row r="54724" hidden="1"/>
    <row r="54725" hidden="1"/>
    <row r="54726" hidden="1"/>
    <row r="54727" hidden="1"/>
    <row r="54728" hidden="1"/>
    <row r="54729" hidden="1"/>
    <row r="54730" hidden="1"/>
    <row r="54731" hidden="1"/>
    <row r="54732" hidden="1"/>
    <row r="54733" hidden="1"/>
    <row r="54734" hidden="1"/>
    <row r="54735" hidden="1"/>
    <row r="54736" hidden="1"/>
    <row r="54737" hidden="1"/>
    <row r="54738" hidden="1"/>
    <row r="54739" hidden="1"/>
    <row r="54740" hidden="1"/>
    <row r="54741" hidden="1"/>
    <row r="54742" hidden="1"/>
    <row r="54743" hidden="1"/>
    <row r="54744" hidden="1"/>
    <row r="54745" hidden="1"/>
    <row r="54746" hidden="1"/>
    <row r="54747" hidden="1"/>
    <row r="54748" hidden="1"/>
    <row r="54749" hidden="1"/>
    <row r="54750" hidden="1"/>
    <row r="54751" hidden="1"/>
    <row r="54752" hidden="1"/>
    <row r="54753" hidden="1"/>
    <row r="54754" hidden="1"/>
    <row r="54755" hidden="1"/>
    <row r="54756" hidden="1"/>
    <row r="54757" hidden="1"/>
    <row r="54758" hidden="1"/>
    <row r="54759" hidden="1"/>
    <row r="54760" hidden="1"/>
    <row r="54761" hidden="1"/>
    <row r="54762" hidden="1"/>
    <row r="54763" hidden="1"/>
    <row r="54764" hidden="1"/>
    <row r="54765" hidden="1"/>
    <row r="54766" hidden="1"/>
    <row r="54767" hidden="1"/>
    <row r="54768" hidden="1"/>
    <row r="54769" hidden="1"/>
    <row r="54770" hidden="1"/>
    <row r="54771" hidden="1"/>
    <row r="54772" hidden="1"/>
    <row r="54773" hidden="1"/>
    <row r="54774" hidden="1"/>
    <row r="54775" hidden="1"/>
    <row r="54776" hidden="1"/>
    <row r="54777" hidden="1"/>
    <row r="54778" hidden="1"/>
    <row r="54779" hidden="1"/>
    <row r="54780" hidden="1"/>
    <row r="54781" hidden="1"/>
    <row r="54782" hidden="1"/>
    <row r="54783" hidden="1"/>
    <row r="54784" hidden="1"/>
    <row r="54785" hidden="1"/>
    <row r="54786" hidden="1"/>
    <row r="54787" hidden="1"/>
    <row r="54788" hidden="1"/>
    <row r="54789" hidden="1"/>
    <row r="54790" hidden="1"/>
    <row r="54791" hidden="1"/>
    <row r="54792" hidden="1"/>
    <row r="54793" hidden="1"/>
    <row r="54794" hidden="1"/>
    <row r="54795" hidden="1"/>
    <row r="54796" hidden="1"/>
    <row r="54797" hidden="1"/>
    <row r="54798" hidden="1"/>
    <row r="54799" hidden="1"/>
    <row r="54800" hidden="1"/>
    <row r="54801" hidden="1"/>
    <row r="54802" hidden="1"/>
    <row r="54803" hidden="1"/>
    <row r="54804" hidden="1"/>
    <row r="54805" hidden="1"/>
    <row r="54806" hidden="1"/>
    <row r="54807" hidden="1"/>
    <row r="54808" hidden="1"/>
    <row r="54809" hidden="1"/>
    <row r="54810" hidden="1"/>
    <row r="54811" hidden="1"/>
    <row r="54812" hidden="1"/>
    <row r="54813" hidden="1"/>
    <row r="54814" hidden="1"/>
    <row r="54815" hidden="1"/>
    <row r="54816" hidden="1"/>
    <row r="54817" hidden="1"/>
    <row r="54818" hidden="1"/>
    <row r="54819" hidden="1"/>
    <row r="54820" hidden="1"/>
    <row r="54821" hidden="1"/>
    <row r="54822" hidden="1"/>
    <row r="54823" hidden="1"/>
    <row r="54824" hidden="1"/>
    <row r="54825" hidden="1"/>
    <row r="54826" hidden="1"/>
    <row r="54827" hidden="1"/>
    <row r="54828" hidden="1"/>
    <row r="54829" hidden="1"/>
    <row r="54830" hidden="1"/>
    <row r="54831" hidden="1"/>
    <row r="54832" hidden="1"/>
    <row r="54833" hidden="1"/>
    <row r="54834" hidden="1"/>
    <row r="54835" hidden="1"/>
    <row r="54836" hidden="1"/>
    <row r="54837" hidden="1"/>
    <row r="54838" hidden="1"/>
    <row r="54839" hidden="1"/>
    <row r="54840" hidden="1"/>
    <row r="54841" hidden="1"/>
    <row r="54842" hidden="1"/>
    <row r="54843" hidden="1"/>
    <row r="54844" hidden="1"/>
    <row r="54845" hidden="1"/>
    <row r="54846" hidden="1"/>
    <row r="54847" hidden="1"/>
    <row r="54848" hidden="1"/>
    <row r="54849" hidden="1"/>
    <row r="54850" hidden="1"/>
    <row r="54851" hidden="1"/>
    <row r="54852" hidden="1"/>
    <row r="54853" hidden="1"/>
    <row r="54854" hidden="1"/>
    <row r="54855" hidden="1"/>
    <row r="54856" hidden="1"/>
    <row r="54857" hidden="1"/>
    <row r="54858" hidden="1"/>
    <row r="54859" hidden="1"/>
    <row r="54860" hidden="1"/>
    <row r="54861" hidden="1"/>
    <row r="54862" hidden="1"/>
    <row r="54863" hidden="1"/>
    <row r="54864" hidden="1"/>
    <row r="54865" hidden="1"/>
    <row r="54866" hidden="1"/>
    <row r="54867" hidden="1"/>
    <row r="54868" hidden="1"/>
    <row r="54869" hidden="1"/>
    <row r="54870" hidden="1"/>
    <row r="54871" hidden="1"/>
    <row r="54872" hidden="1"/>
    <row r="54873" hidden="1"/>
    <row r="54874" hidden="1"/>
    <row r="54875" hidden="1"/>
    <row r="54876" hidden="1"/>
    <row r="54877" hidden="1"/>
    <row r="54878" hidden="1"/>
    <row r="54879" hidden="1"/>
    <row r="54880" hidden="1"/>
    <row r="54881" hidden="1"/>
    <row r="54882" hidden="1"/>
    <row r="54883" hidden="1"/>
    <row r="54884" hidden="1"/>
    <row r="54885" hidden="1"/>
    <row r="54886" hidden="1"/>
    <row r="54887" hidden="1"/>
    <row r="54888" hidden="1"/>
    <row r="54889" hidden="1"/>
    <row r="54890" hidden="1"/>
    <row r="54891" hidden="1"/>
    <row r="54892" hidden="1"/>
    <row r="54893" hidden="1"/>
    <row r="54894" hidden="1"/>
    <row r="54895" hidden="1"/>
    <row r="54896" hidden="1"/>
    <row r="54897" hidden="1"/>
    <row r="54898" hidden="1"/>
    <row r="54899" hidden="1"/>
    <row r="54900" hidden="1"/>
    <row r="54901" hidden="1"/>
    <row r="54902" hidden="1"/>
    <row r="54903" hidden="1"/>
    <row r="54904" hidden="1"/>
    <row r="54905" hidden="1"/>
    <row r="54906" hidden="1"/>
    <row r="54907" hidden="1"/>
    <row r="54908" hidden="1"/>
    <row r="54909" hidden="1"/>
    <row r="54910" hidden="1"/>
    <row r="54911" hidden="1"/>
    <row r="54912" hidden="1"/>
    <row r="54913" hidden="1"/>
    <row r="54914" hidden="1"/>
    <row r="54915" hidden="1"/>
    <row r="54916" hidden="1"/>
    <row r="54917" hidden="1"/>
    <row r="54918" hidden="1"/>
    <row r="54919" hidden="1"/>
    <row r="54920" hidden="1"/>
    <row r="54921" hidden="1"/>
    <row r="54922" hidden="1"/>
    <row r="54923" hidden="1"/>
    <row r="54924" hidden="1"/>
    <row r="54925" hidden="1"/>
    <row r="54926" hidden="1"/>
    <row r="54927" hidden="1"/>
    <row r="54928" hidden="1"/>
    <row r="54929" hidden="1"/>
    <row r="54930" hidden="1"/>
    <row r="54931" hidden="1"/>
    <row r="54932" hidden="1"/>
    <row r="54933" hidden="1"/>
    <row r="54934" hidden="1"/>
    <row r="54935" hidden="1"/>
    <row r="54936" hidden="1"/>
    <row r="54937" hidden="1"/>
    <row r="54938" hidden="1"/>
    <row r="54939" hidden="1"/>
    <row r="54940" hidden="1"/>
    <row r="54941" hidden="1"/>
    <row r="54942" hidden="1"/>
    <row r="54943" hidden="1"/>
    <row r="54944" hidden="1"/>
    <row r="54945" hidden="1"/>
    <row r="54946" hidden="1"/>
    <row r="54947" hidden="1"/>
    <row r="54948" hidden="1"/>
    <row r="54949" hidden="1"/>
    <row r="54950" hidden="1"/>
    <row r="54951" hidden="1"/>
    <row r="54952" hidden="1"/>
    <row r="54953" hidden="1"/>
    <row r="54954" hidden="1"/>
    <row r="54955" hidden="1"/>
    <row r="54956" hidden="1"/>
    <row r="54957" hidden="1"/>
    <row r="54958" hidden="1"/>
    <row r="54959" hidden="1"/>
    <row r="54960" hidden="1"/>
    <row r="54961" hidden="1"/>
    <row r="54962" hidden="1"/>
    <row r="54963" hidden="1"/>
    <row r="54964" hidden="1"/>
    <row r="54965" hidden="1"/>
    <row r="54966" hidden="1"/>
    <row r="54967" hidden="1"/>
    <row r="54968" hidden="1"/>
    <row r="54969" hidden="1"/>
    <row r="54970" hidden="1"/>
    <row r="54971" hidden="1"/>
    <row r="54972" hidden="1"/>
    <row r="54973" hidden="1"/>
    <row r="54974" hidden="1"/>
    <row r="54975" hidden="1"/>
    <row r="54976" hidden="1"/>
    <row r="54977" hidden="1"/>
    <row r="54978" hidden="1"/>
    <row r="54979" hidden="1"/>
    <row r="54980" hidden="1"/>
    <row r="54981" hidden="1"/>
    <row r="54982" hidden="1"/>
    <row r="54983" hidden="1"/>
    <row r="54984" hidden="1"/>
    <row r="54985" hidden="1"/>
    <row r="54986" hidden="1"/>
    <row r="54987" hidden="1"/>
    <row r="54988" hidden="1"/>
    <row r="54989" hidden="1"/>
    <row r="54990" hidden="1"/>
    <row r="54991" hidden="1"/>
    <row r="54992" hidden="1"/>
    <row r="54993" hidden="1"/>
    <row r="54994" hidden="1"/>
    <row r="54995" hidden="1"/>
    <row r="54996" hidden="1"/>
    <row r="54997" hidden="1"/>
    <row r="54998" hidden="1"/>
    <row r="54999" hidden="1"/>
    <row r="55000" hidden="1"/>
    <row r="55001" hidden="1"/>
    <row r="55002" hidden="1"/>
    <row r="55003" hidden="1"/>
    <row r="55004" hidden="1"/>
    <row r="55005" hidden="1"/>
    <row r="55006" hidden="1"/>
    <row r="55007" hidden="1"/>
    <row r="55008" hidden="1"/>
    <row r="55009" hidden="1"/>
    <row r="55010" hidden="1"/>
    <row r="55011" hidden="1"/>
    <row r="55012" hidden="1"/>
    <row r="55013" hidden="1"/>
    <row r="55014" hidden="1"/>
    <row r="55015" hidden="1"/>
    <row r="55016" hidden="1"/>
    <row r="55017" hidden="1"/>
    <row r="55018" hidden="1"/>
    <row r="55019" hidden="1"/>
    <row r="55020" hidden="1"/>
    <row r="55021" hidden="1"/>
    <row r="55022" hidden="1"/>
    <row r="55023" hidden="1"/>
    <row r="55024" hidden="1"/>
    <row r="55025" hidden="1"/>
    <row r="55026" hidden="1"/>
    <row r="55027" hidden="1"/>
    <row r="55028" hidden="1"/>
    <row r="55029" hidden="1"/>
    <row r="55030" hidden="1"/>
    <row r="55031" hidden="1"/>
    <row r="55032" hidden="1"/>
    <row r="55033" hidden="1"/>
    <row r="55034" hidden="1"/>
    <row r="55035" hidden="1"/>
    <row r="55036" hidden="1"/>
    <row r="55037" hidden="1"/>
    <row r="55038" hidden="1"/>
    <row r="55039" hidden="1"/>
    <row r="55040" hidden="1"/>
    <row r="55041" hidden="1"/>
    <row r="55042" hidden="1"/>
    <row r="55043" hidden="1"/>
    <row r="55044" hidden="1"/>
    <row r="55045" hidden="1"/>
    <row r="55046" hidden="1"/>
    <row r="55047" hidden="1"/>
    <row r="55048" hidden="1"/>
    <row r="55049" hidden="1"/>
    <row r="55050" hidden="1"/>
    <row r="55051" hidden="1"/>
    <row r="55052" hidden="1"/>
    <row r="55053" hidden="1"/>
    <row r="55054" hidden="1"/>
    <row r="55055" hidden="1"/>
    <row r="55056" hidden="1"/>
    <row r="55057" hidden="1"/>
    <row r="55058" hidden="1"/>
    <row r="55059" hidden="1"/>
    <row r="55060" hidden="1"/>
    <row r="55061" hidden="1"/>
    <row r="55062" hidden="1"/>
    <row r="55063" hidden="1"/>
    <row r="55064" hidden="1"/>
    <row r="55065" hidden="1"/>
    <row r="55066" hidden="1"/>
    <row r="55067" hidden="1"/>
    <row r="55068" hidden="1"/>
    <row r="55069" hidden="1"/>
    <row r="55070" hidden="1"/>
    <row r="55071" hidden="1"/>
    <row r="55072" hidden="1"/>
    <row r="55073" hidden="1"/>
    <row r="55074" hidden="1"/>
    <row r="55075" hidden="1"/>
    <row r="55076" hidden="1"/>
    <row r="55077" hidden="1"/>
    <row r="55078" hidden="1"/>
    <row r="55079" hidden="1"/>
    <row r="55080" hidden="1"/>
    <row r="55081" hidden="1"/>
    <row r="55082" hidden="1"/>
    <row r="55083" hidden="1"/>
    <row r="55084" hidden="1"/>
    <row r="55085" hidden="1"/>
    <row r="55086" hidden="1"/>
    <row r="55087" hidden="1"/>
    <row r="55088" hidden="1"/>
    <row r="55089" hidden="1"/>
    <row r="55090" hidden="1"/>
    <row r="55091" hidden="1"/>
    <row r="55092" hidden="1"/>
    <row r="55093" hidden="1"/>
    <row r="55094" hidden="1"/>
    <row r="55095" hidden="1"/>
    <row r="55096" hidden="1"/>
    <row r="55097" hidden="1"/>
    <row r="55098" hidden="1"/>
    <row r="55099" hidden="1"/>
    <row r="55100" hidden="1"/>
    <row r="55101" hidden="1"/>
    <row r="55102" hidden="1"/>
    <row r="55103" hidden="1"/>
    <row r="55104" hidden="1"/>
    <row r="55105" hidden="1"/>
    <row r="55106" hidden="1"/>
    <row r="55107" hidden="1"/>
    <row r="55108" hidden="1"/>
    <row r="55109" hidden="1"/>
    <row r="55110" hidden="1"/>
    <row r="55111" hidden="1"/>
    <row r="55112" hidden="1"/>
    <row r="55113" hidden="1"/>
    <row r="55114" hidden="1"/>
    <row r="55115" hidden="1"/>
    <row r="55116" hidden="1"/>
    <row r="55117" hidden="1"/>
    <row r="55118" hidden="1"/>
    <row r="55119" hidden="1"/>
    <row r="55120" hidden="1"/>
    <row r="55121" hidden="1"/>
    <row r="55122" hidden="1"/>
    <row r="55123" hidden="1"/>
    <row r="55124" hidden="1"/>
    <row r="55125" hidden="1"/>
    <row r="55126" hidden="1"/>
    <row r="55127" hidden="1"/>
    <row r="55128" hidden="1"/>
    <row r="55129" hidden="1"/>
    <row r="55130" hidden="1"/>
    <row r="55131" hidden="1"/>
    <row r="55132" hidden="1"/>
    <row r="55133" hidden="1"/>
    <row r="55134" hidden="1"/>
    <row r="55135" hidden="1"/>
    <row r="55136" hidden="1"/>
    <row r="55137" hidden="1"/>
    <row r="55138" hidden="1"/>
    <row r="55139" hidden="1"/>
    <row r="55140" hidden="1"/>
    <row r="55141" hidden="1"/>
    <row r="55142" hidden="1"/>
    <row r="55143" hidden="1"/>
    <row r="55144" hidden="1"/>
    <row r="55145" hidden="1"/>
    <row r="55146" hidden="1"/>
    <row r="55147" hidden="1"/>
    <row r="55148" hidden="1"/>
    <row r="55149" hidden="1"/>
    <row r="55150" hidden="1"/>
    <row r="55151" hidden="1"/>
    <row r="55152" hidden="1"/>
    <row r="55153" hidden="1"/>
    <row r="55154" hidden="1"/>
    <row r="55155" hidden="1"/>
    <row r="55156" hidden="1"/>
    <row r="55157" hidden="1"/>
    <row r="55158" hidden="1"/>
    <row r="55159" hidden="1"/>
    <row r="55160" hidden="1"/>
    <row r="55161" hidden="1"/>
    <row r="55162" hidden="1"/>
    <row r="55163" hidden="1"/>
    <row r="55164" hidden="1"/>
    <row r="55165" hidden="1"/>
    <row r="55166" hidden="1"/>
    <row r="55167" hidden="1"/>
    <row r="55168" hidden="1"/>
    <row r="55169" hidden="1"/>
    <row r="55170" hidden="1"/>
    <row r="55171" hidden="1"/>
    <row r="55172" hidden="1"/>
    <row r="55173" hidden="1"/>
    <row r="55174" hidden="1"/>
    <row r="55175" hidden="1"/>
    <row r="55176" hidden="1"/>
    <row r="55177" hidden="1"/>
    <row r="55178" hidden="1"/>
    <row r="55179" hidden="1"/>
    <row r="55180" hidden="1"/>
    <row r="55181" hidden="1"/>
    <row r="55182" hidden="1"/>
    <row r="55183" hidden="1"/>
    <row r="55184" hidden="1"/>
    <row r="55185" hidden="1"/>
    <row r="55186" hidden="1"/>
    <row r="55187" hidden="1"/>
    <row r="55188" hidden="1"/>
    <row r="55189" hidden="1"/>
    <row r="55190" hidden="1"/>
    <row r="55191" hidden="1"/>
    <row r="55192" hidden="1"/>
    <row r="55193" hidden="1"/>
    <row r="55194" hidden="1"/>
    <row r="55195" hidden="1"/>
    <row r="55196" hidden="1"/>
    <row r="55197" hidden="1"/>
    <row r="55198" hidden="1"/>
    <row r="55199" hidden="1"/>
    <row r="55200" hidden="1"/>
    <row r="55201" hidden="1"/>
    <row r="55202" hidden="1"/>
    <row r="55203" hidden="1"/>
    <row r="55204" hidden="1"/>
    <row r="55205" hidden="1"/>
    <row r="55206" hidden="1"/>
    <row r="55207" hidden="1"/>
    <row r="55208" hidden="1"/>
    <row r="55209" hidden="1"/>
    <row r="55210" hidden="1"/>
    <row r="55211" hidden="1"/>
    <row r="55212" hidden="1"/>
    <row r="55213" hidden="1"/>
    <row r="55214" hidden="1"/>
    <row r="55215" hidden="1"/>
    <row r="55216" hidden="1"/>
    <row r="55217" hidden="1"/>
    <row r="55218" hidden="1"/>
    <row r="55219" hidden="1"/>
    <row r="55220" hidden="1"/>
    <row r="55221" hidden="1"/>
    <row r="55222" hidden="1"/>
    <row r="55223" hidden="1"/>
    <row r="55224" hidden="1"/>
    <row r="55225" hidden="1"/>
    <row r="55226" hidden="1"/>
    <row r="55227" hidden="1"/>
    <row r="55228" hidden="1"/>
    <row r="55229" hidden="1"/>
    <row r="55230" hidden="1"/>
    <row r="55231" hidden="1"/>
    <row r="55232" hidden="1"/>
    <row r="55233" hidden="1"/>
    <row r="55234" hidden="1"/>
    <row r="55235" hidden="1"/>
    <row r="55236" hidden="1"/>
    <row r="55237" hidden="1"/>
    <row r="55238" hidden="1"/>
    <row r="55239" hidden="1"/>
    <row r="55240" hidden="1"/>
    <row r="55241" hidden="1"/>
    <row r="55242" hidden="1"/>
    <row r="55243" hidden="1"/>
    <row r="55244" hidden="1"/>
    <row r="55245" hidden="1"/>
    <row r="55246" hidden="1"/>
    <row r="55247" hidden="1"/>
    <row r="55248" hidden="1"/>
    <row r="55249" hidden="1"/>
    <row r="55250" hidden="1"/>
    <row r="55251" hidden="1"/>
    <row r="55252" hidden="1"/>
    <row r="55253" hidden="1"/>
    <row r="55254" hidden="1"/>
    <row r="55255" hidden="1"/>
    <row r="55256" hidden="1"/>
    <row r="55257" hidden="1"/>
    <row r="55258" hidden="1"/>
    <row r="55259" hidden="1"/>
    <row r="55260" hidden="1"/>
    <row r="55261" hidden="1"/>
    <row r="55262" hidden="1"/>
    <row r="55263" hidden="1"/>
    <row r="55264" hidden="1"/>
    <row r="55265" hidden="1"/>
    <row r="55266" hidden="1"/>
    <row r="55267" hidden="1"/>
    <row r="55268" hidden="1"/>
    <row r="55269" hidden="1"/>
    <row r="55270" hidden="1"/>
    <row r="55271" hidden="1"/>
    <row r="55272" hidden="1"/>
    <row r="55273" hidden="1"/>
    <row r="55274" hidden="1"/>
    <row r="55275" hidden="1"/>
    <row r="55276" hidden="1"/>
    <row r="55277" hidden="1"/>
    <row r="55278" hidden="1"/>
    <row r="55279" hidden="1"/>
    <row r="55280" hidden="1"/>
    <row r="55281" hidden="1"/>
    <row r="55282" hidden="1"/>
    <row r="55283" hidden="1"/>
    <row r="55284" hidden="1"/>
    <row r="55285" hidden="1"/>
    <row r="55286" hidden="1"/>
    <row r="55287" hidden="1"/>
    <row r="55288" hidden="1"/>
    <row r="55289" hidden="1"/>
    <row r="55290" hidden="1"/>
    <row r="55291" hidden="1"/>
    <row r="55292" hidden="1"/>
    <row r="55293" hidden="1"/>
    <row r="55294" hidden="1"/>
    <row r="55295" hidden="1"/>
    <row r="55296" hidden="1"/>
    <row r="55297" hidden="1"/>
    <row r="55298" hidden="1"/>
    <row r="55299" hidden="1"/>
    <row r="55300" hidden="1"/>
    <row r="55301" hidden="1"/>
    <row r="55302" hidden="1"/>
    <row r="55303" hidden="1"/>
    <row r="55304" hidden="1"/>
    <row r="55305" hidden="1"/>
    <row r="55306" hidden="1"/>
    <row r="55307" hidden="1"/>
    <row r="55308" hidden="1"/>
    <row r="55309" hidden="1"/>
    <row r="55310" hidden="1"/>
    <row r="55311" hidden="1"/>
    <row r="55312" hidden="1"/>
    <row r="55313" hidden="1"/>
    <row r="55314" hidden="1"/>
    <row r="55315" hidden="1"/>
    <row r="55316" hidden="1"/>
    <row r="55317" hidden="1"/>
    <row r="55318" hidden="1"/>
    <row r="55319" hidden="1"/>
    <row r="55320" hidden="1"/>
    <row r="55321" hidden="1"/>
    <row r="55322" hidden="1"/>
    <row r="55323" hidden="1"/>
    <row r="55324" hidden="1"/>
    <row r="55325" hidden="1"/>
    <row r="55326" hidden="1"/>
    <row r="55327" hidden="1"/>
    <row r="55328" hidden="1"/>
    <row r="55329" hidden="1"/>
    <row r="55330" hidden="1"/>
    <row r="55331" hidden="1"/>
    <row r="55332" hidden="1"/>
    <row r="55333" hidden="1"/>
    <row r="55334" hidden="1"/>
    <row r="55335" hidden="1"/>
    <row r="55336" hidden="1"/>
    <row r="55337" hidden="1"/>
    <row r="55338" hidden="1"/>
    <row r="55339" hidden="1"/>
    <row r="55340" hidden="1"/>
    <row r="55341" hidden="1"/>
    <row r="55342" hidden="1"/>
    <row r="55343" hidden="1"/>
    <row r="55344" hidden="1"/>
    <row r="55345" hidden="1"/>
    <row r="55346" hidden="1"/>
    <row r="55347" hidden="1"/>
    <row r="55348" hidden="1"/>
    <row r="55349" hidden="1"/>
    <row r="55350" hidden="1"/>
    <row r="55351" hidden="1"/>
    <row r="55352" hidden="1"/>
    <row r="55353" hidden="1"/>
    <row r="55354" hidden="1"/>
    <row r="55355" hidden="1"/>
    <row r="55356" hidden="1"/>
    <row r="55357" hidden="1"/>
    <row r="55358" hidden="1"/>
    <row r="55359" hidden="1"/>
    <row r="55360" hidden="1"/>
    <row r="55361" hidden="1"/>
    <row r="55362" hidden="1"/>
    <row r="55363" hidden="1"/>
    <row r="55364" hidden="1"/>
    <row r="55365" hidden="1"/>
    <row r="55366" hidden="1"/>
    <row r="55367" hidden="1"/>
    <row r="55368" hidden="1"/>
    <row r="55369" hidden="1"/>
    <row r="55370" hidden="1"/>
    <row r="55371" hidden="1"/>
    <row r="55372" hidden="1"/>
    <row r="55373" hidden="1"/>
    <row r="55374" hidden="1"/>
    <row r="55375" hidden="1"/>
    <row r="55376" hidden="1"/>
    <row r="55377" hidden="1"/>
    <row r="55378" hidden="1"/>
    <row r="55379" hidden="1"/>
    <row r="55380" hidden="1"/>
    <row r="55381" hidden="1"/>
    <row r="55382" hidden="1"/>
    <row r="55383" hidden="1"/>
    <row r="55384" hidden="1"/>
    <row r="55385" hidden="1"/>
    <row r="55386" hidden="1"/>
    <row r="55387" hidden="1"/>
    <row r="55388" hidden="1"/>
    <row r="55389" hidden="1"/>
    <row r="55390" hidden="1"/>
    <row r="55391" hidden="1"/>
    <row r="55392" hidden="1"/>
    <row r="55393" hidden="1"/>
    <row r="55394" hidden="1"/>
    <row r="55395" hidden="1"/>
    <row r="55396" hidden="1"/>
    <row r="55397" hidden="1"/>
    <row r="55398" hidden="1"/>
    <row r="55399" hidden="1"/>
    <row r="55400" hidden="1"/>
    <row r="55401" hidden="1"/>
    <row r="55402" hidden="1"/>
    <row r="55403" hidden="1"/>
    <row r="55404" hidden="1"/>
    <row r="55405" hidden="1"/>
    <row r="55406" hidden="1"/>
    <row r="55407" hidden="1"/>
    <row r="55408" hidden="1"/>
    <row r="55409" hidden="1"/>
    <row r="55410" hidden="1"/>
    <row r="55411" hidden="1"/>
    <row r="55412" hidden="1"/>
    <row r="55413" hidden="1"/>
    <row r="55414" hidden="1"/>
    <row r="55415" hidden="1"/>
    <row r="55416" hidden="1"/>
    <row r="55417" hidden="1"/>
    <row r="55418" hidden="1"/>
    <row r="55419" hidden="1"/>
    <row r="55420" hidden="1"/>
    <row r="55421" hidden="1"/>
    <row r="55422" hidden="1"/>
    <row r="55423" hidden="1"/>
    <row r="55424" hidden="1"/>
    <row r="55425" hidden="1"/>
    <row r="55426" hidden="1"/>
    <row r="55427" hidden="1"/>
    <row r="55428" hidden="1"/>
    <row r="55429" hidden="1"/>
    <row r="55430" hidden="1"/>
    <row r="55431" hidden="1"/>
    <row r="55432" hidden="1"/>
    <row r="55433" hidden="1"/>
    <row r="55434" hidden="1"/>
    <row r="55435" hidden="1"/>
    <row r="55436" hidden="1"/>
    <row r="55437" hidden="1"/>
    <row r="55438" hidden="1"/>
    <row r="55439" hidden="1"/>
    <row r="55440" hidden="1"/>
    <row r="55441" hidden="1"/>
    <row r="55442" hidden="1"/>
    <row r="55443" hidden="1"/>
    <row r="55444" hidden="1"/>
    <row r="55445" hidden="1"/>
    <row r="55446" hidden="1"/>
    <row r="55447" hidden="1"/>
    <row r="55448" hidden="1"/>
    <row r="55449" hidden="1"/>
    <row r="55450" hidden="1"/>
    <row r="55451" hidden="1"/>
    <row r="55452" hidden="1"/>
    <row r="55453" hidden="1"/>
    <row r="55454" hidden="1"/>
    <row r="55455" hidden="1"/>
    <row r="55456" hidden="1"/>
    <row r="55457" hidden="1"/>
    <row r="55458" hidden="1"/>
    <row r="55459" hidden="1"/>
    <row r="55460" hidden="1"/>
    <row r="55461" hidden="1"/>
    <row r="55462" hidden="1"/>
    <row r="55463" hidden="1"/>
    <row r="55464" hidden="1"/>
    <row r="55465" hidden="1"/>
    <row r="55466" hidden="1"/>
    <row r="55467" hidden="1"/>
    <row r="55468" hidden="1"/>
    <row r="55469" hidden="1"/>
    <row r="55470" hidden="1"/>
    <row r="55471" hidden="1"/>
    <row r="55472" hidden="1"/>
    <row r="55473" hidden="1"/>
    <row r="55474" hidden="1"/>
    <row r="55475" hidden="1"/>
    <row r="55476" hidden="1"/>
    <row r="55477" hidden="1"/>
    <row r="55478" hidden="1"/>
    <row r="55479" hidden="1"/>
    <row r="55480" hidden="1"/>
    <row r="55481" hidden="1"/>
    <row r="55482" hidden="1"/>
    <row r="55483" hidden="1"/>
    <row r="55484" hidden="1"/>
    <row r="55485" hidden="1"/>
    <row r="55486" hidden="1"/>
    <row r="55487" hidden="1"/>
    <row r="55488" hidden="1"/>
    <row r="55489" hidden="1"/>
    <row r="55490" hidden="1"/>
    <row r="55491" hidden="1"/>
    <row r="55492" hidden="1"/>
    <row r="55493" hidden="1"/>
    <row r="55494" hidden="1"/>
    <row r="55495" hidden="1"/>
    <row r="55496" hidden="1"/>
    <row r="55497" hidden="1"/>
    <row r="55498" hidden="1"/>
    <row r="55499" hidden="1"/>
    <row r="55500" hidden="1"/>
    <row r="55501" hidden="1"/>
    <row r="55502" hidden="1"/>
    <row r="55503" hidden="1"/>
    <row r="55504" hidden="1"/>
    <row r="55505" hidden="1"/>
    <row r="55506" hidden="1"/>
    <row r="55507" hidden="1"/>
    <row r="55508" hidden="1"/>
    <row r="55509" hidden="1"/>
    <row r="55510" hidden="1"/>
    <row r="55511" hidden="1"/>
    <row r="55512" hidden="1"/>
    <row r="55513" hidden="1"/>
    <row r="55514" hidden="1"/>
    <row r="55515" hidden="1"/>
    <row r="55516" hidden="1"/>
    <row r="55517" hidden="1"/>
    <row r="55518" hidden="1"/>
    <row r="55519" hidden="1"/>
    <row r="55520" hidden="1"/>
    <row r="55521" hidden="1"/>
    <row r="55522" hidden="1"/>
    <row r="55523" hidden="1"/>
    <row r="55524" hidden="1"/>
    <row r="55525" hidden="1"/>
    <row r="55526" hidden="1"/>
    <row r="55527" hidden="1"/>
    <row r="55528" hidden="1"/>
    <row r="55529" hidden="1"/>
    <row r="55530" hidden="1"/>
    <row r="55531" hidden="1"/>
    <row r="55532" hidden="1"/>
    <row r="55533" hidden="1"/>
    <row r="55534" hidden="1"/>
    <row r="55535" hidden="1"/>
    <row r="55536" hidden="1"/>
    <row r="55537" hidden="1"/>
    <row r="55538" hidden="1"/>
    <row r="55539" hidden="1"/>
    <row r="55540" hidden="1"/>
    <row r="55541" hidden="1"/>
    <row r="55542" hidden="1"/>
    <row r="55543" hidden="1"/>
    <row r="55544" hidden="1"/>
    <row r="55545" hidden="1"/>
    <row r="55546" hidden="1"/>
    <row r="55547" hidden="1"/>
    <row r="55548" hidden="1"/>
    <row r="55549" hidden="1"/>
    <row r="55550" hidden="1"/>
    <row r="55551" hidden="1"/>
    <row r="55552" hidden="1"/>
    <row r="55553" hidden="1"/>
    <row r="55554" hidden="1"/>
    <row r="55555" hidden="1"/>
    <row r="55556" hidden="1"/>
    <row r="55557" hidden="1"/>
    <row r="55558" hidden="1"/>
    <row r="55559" hidden="1"/>
    <row r="55560" hidden="1"/>
    <row r="55561" hidden="1"/>
    <row r="55562" hidden="1"/>
    <row r="55563" hidden="1"/>
    <row r="55564" hidden="1"/>
    <row r="55565" hidden="1"/>
    <row r="55566" hidden="1"/>
    <row r="55567" hidden="1"/>
    <row r="55568" hidden="1"/>
    <row r="55569" hidden="1"/>
    <row r="55570" hidden="1"/>
    <row r="55571" hidden="1"/>
    <row r="55572" hidden="1"/>
    <row r="55573" hidden="1"/>
    <row r="55574" hidden="1"/>
    <row r="55575" hidden="1"/>
    <row r="55576" hidden="1"/>
    <row r="55577" hidden="1"/>
    <row r="55578" hidden="1"/>
    <row r="55579" hidden="1"/>
    <row r="55580" hidden="1"/>
    <row r="55581" hidden="1"/>
    <row r="55582" hidden="1"/>
    <row r="55583" hidden="1"/>
    <row r="55584" hidden="1"/>
    <row r="55585" hidden="1"/>
    <row r="55586" hidden="1"/>
    <row r="55587" hidden="1"/>
    <row r="55588" hidden="1"/>
    <row r="55589" hidden="1"/>
    <row r="55590" hidden="1"/>
    <row r="55591" hidden="1"/>
    <row r="55592" hidden="1"/>
    <row r="55593" hidden="1"/>
    <row r="55594" hidden="1"/>
    <row r="55595" hidden="1"/>
    <row r="55596" hidden="1"/>
    <row r="55597" hidden="1"/>
    <row r="55598" hidden="1"/>
    <row r="55599" hidden="1"/>
    <row r="55600" hidden="1"/>
    <row r="55601" hidden="1"/>
    <row r="55602" hidden="1"/>
    <row r="55603" hidden="1"/>
    <row r="55604" hidden="1"/>
    <row r="55605" hidden="1"/>
    <row r="55606" hidden="1"/>
    <row r="55607" hidden="1"/>
    <row r="55608" hidden="1"/>
    <row r="55609" hidden="1"/>
    <row r="55610" hidden="1"/>
    <row r="55611" hidden="1"/>
    <row r="55612" hidden="1"/>
    <row r="55613" hidden="1"/>
    <row r="55614" hidden="1"/>
    <row r="55615" hidden="1"/>
    <row r="55616" hidden="1"/>
    <row r="55617" hidden="1"/>
    <row r="55618" hidden="1"/>
    <row r="55619" hidden="1"/>
    <row r="55620" hidden="1"/>
    <row r="55621" hidden="1"/>
    <row r="55622" hidden="1"/>
    <row r="55623" hidden="1"/>
    <row r="55624" hidden="1"/>
    <row r="55625" hidden="1"/>
    <row r="55626" hidden="1"/>
    <row r="55627" hidden="1"/>
    <row r="55628" hidden="1"/>
    <row r="55629" hidden="1"/>
    <row r="55630" hidden="1"/>
    <row r="55631" hidden="1"/>
    <row r="55632" hidden="1"/>
    <row r="55633" hidden="1"/>
    <row r="55634" hidden="1"/>
    <row r="55635" hidden="1"/>
    <row r="55636" hidden="1"/>
    <row r="55637" hidden="1"/>
    <row r="55638" hidden="1"/>
    <row r="55639" hidden="1"/>
    <row r="55640" hidden="1"/>
    <row r="55641" hidden="1"/>
    <row r="55642" hidden="1"/>
    <row r="55643" hidden="1"/>
    <row r="55644" hidden="1"/>
    <row r="55645" hidden="1"/>
    <row r="55646" hidden="1"/>
    <row r="55647" hidden="1"/>
    <row r="55648" hidden="1"/>
    <row r="55649" hidden="1"/>
    <row r="55650" hidden="1"/>
    <row r="55651" hidden="1"/>
    <row r="55652" hidden="1"/>
    <row r="55653" hidden="1"/>
    <row r="55654" hidden="1"/>
    <row r="55655" hidden="1"/>
    <row r="55656" hidden="1"/>
    <row r="55657" hidden="1"/>
    <row r="55658" hidden="1"/>
    <row r="55659" hidden="1"/>
    <row r="55660" hidden="1"/>
    <row r="55661" hidden="1"/>
    <row r="55662" hidden="1"/>
    <row r="55663" hidden="1"/>
    <row r="55664" hidden="1"/>
    <row r="55665" hidden="1"/>
    <row r="55666" hidden="1"/>
    <row r="55667" hidden="1"/>
    <row r="55668" hidden="1"/>
    <row r="55669" hidden="1"/>
    <row r="55670" hidden="1"/>
    <row r="55671" hidden="1"/>
    <row r="55672" hidden="1"/>
    <row r="55673" hidden="1"/>
    <row r="55674" hidden="1"/>
    <row r="55675" hidden="1"/>
    <row r="55676" hidden="1"/>
    <row r="55677" hidden="1"/>
    <row r="55678" hidden="1"/>
    <row r="55679" hidden="1"/>
    <row r="55680" hidden="1"/>
    <row r="55681" hidden="1"/>
    <row r="55682" hidden="1"/>
    <row r="55683" hidden="1"/>
    <row r="55684" hidden="1"/>
    <row r="55685" hidden="1"/>
    <row r="55686" hidden="1"/>
    <row r="55687" hidden="1"/>
    <row r="55688" hidden="1"/>
    <row r="55689" hidden="1"/>
    <row r="55690" hidden="1"/>
    <row r="55691" hidden="1"/>
    <row r="55692" hidden="1"/>
    <row r="55693" hidden="1"/>
    <row r="55694" hidden="1"/>
    <row r="55695" hidden="1"/>
    <row r="55696" hidden="1"/>
    <row r="55697" hidden="1"/>
    <row r="55698" hidden="1"/>
    <row r="55699" hidden="1"/>
    <row r="55700" hidden="1"/>
    <row r="55701" hidden="1"/>
    <row r="55702" hidden="1"/>
    <row r="55703" hidden="1"/>
    <row r="55704" hidden="1"/>
    <row r="55705" hidden="1"/>
    <row r="55706" hidden="1"/>
    <row r="55707" hidden="1"/>
    <row r="55708" hidden="1"/>
    <row r="55709" hidden="1"/>
    <row r="55710" hidden="1"/>
    <row r="55711" hidden="1"/>
    <row r="55712" hidden="1"/>
    <row r="55713" hidden="1"/>
    <row r="55714" hidden="1"/>
    <row r="55715" hidden="1"/>
    <row r="55716" hidden="1"/>
    <row r="55717" hidden="1"/>
    <row r="55718" hidden="1"/>
    <row r="55719" hidden="1"/>
    <row r="55720" hidden="1"/>
    <row r="55721" hidden="1"/>
    <row r="55722" hidden="1"/>
    <row r="55723" hidden="1"/>
    <row r="55724" hidden="1"/>
    <row r="55725" hidden="1"/>
    <row r="55726" hidden="1"/>
    <row r="55727" hidden="1"/>
    <row r="55728" hidden="1"/>
    <row r="55729" hidden="1"/>
    <row r="55730" hidden="1"/>
    <row r="55731" hidden="1"/>
    <row r="55732" hidden="1"/>
    <row r="55733" hidden="1"/>
    <row r="55734" hidden="1"/>
    <row r="55735" hidden="1"/>
    <row r="55736" hidden="1"/>
    <row r="55737" hidden="1"/>
    <row r="55738" hidden="1"/>
    <row r="55739" hidden="1"/>
    <row r="55740" hidden="1"/>
    <row r="55741" hidden="1"/>
    <row r="55742" hidden="1"/>
    <row r="55743" hidden="1"/>
    <row r="55744" hidden="1"/>
    <row r="55745" hidden="1"/>
    <row r="55746" hidden="1"/>
    <row r="55747" hidden="1"/>
    <row r="55748" hidden="1"/>
    <row r="55749" hidden="1"/>
    <row r="55750" hidden="1"/>
    <row r="55751" hidden="1"/>
    <row r="55752" hidden="1"/>
    <row r="55753" hidden="1"/>
    <row r="55754" hidden="1"/>
    <row r="55755" hidden="1"/>
    <row r="55756" hidden="1"/>
    <row r="55757" hidden="1"/>
    <row r="55758" hidden="1"/>
    <row r="55759" hidden="1"/>
    <row r="55760" hidden="1"/>
    <row r="55761" hidden="1"/>
    <row r="55762" hidden="1"/>
    <row r="55763" hidden="1"/>
    <row r="55764" hidden="1"/>
    <row r="55765" hidden="1"/>
    <row r="55766" hidden="1"/>
    <row r="55767" hidden="1"/>
    <row r="55768" hidden="1"/>
    <row r="55769" hidden="1"/>
    <row r="55770" hidden="1"/>
    <row r="55771" hidden="1"/>
    <row r="55772" hidden="1"/>
    <row r="55773" hidden="1"/>
    <row r="55774" hidden="1"/>
    <row r="55775" hidden="1"/>
    <row r="55776" hidden="1"/>
    <row r="55777" hidden="1"/>
    <row r="55778" hidden="1"/>
    <row r="55779" hidden="1"/>
    <row r="55780" hidden="1"/>
    <row r="55781" hidden="1"/>
    <row r="55782" hidden="1"/>
    <row r="55783" hidden="1"/>
    <row r="55784" hidden="1"/>
    <row r="55785" hidden="1"/>
    <row r="55786" hidden="1"/>
    <row r="55787" hidden="1"/>
    <row r="55788" hidden="1"/>
    <row r="55789" hidden="1"/>
    <row r="55790" hidden="1"/>
    <row r="55791" hidden="1"/>
    <row r="55792" hidden="1"/>
    <row r="55793" hidden="1"/>
    <row r="55794" hidden="1"/>
    <row r="55795" hidden="1"/>
    <row r="55796" hidden="1"/>
    <row r="55797" hidden="1"/>
    <row r="55798" hidden="1"/>
    <row r="55799" hidden="1"/>
    <row r="55800" hidden="1"/>
    <row r="55801" hidden="1"/>
    <row r="55802" hidden="1"/>
    <row r="55803" hidden="1"/>
    <row r="55804" hidden="1"/>
    <row r="55805" hidden="1"/>
    <row r="55806" hidden="1"/>
    <row r="55807" hidden="1"/>
    <row r="55808" hidden="1"/>
    <row r="55809" hidden="1"/>
    <row r="55810" hidden="1"/>
    <row r="55811" hidden="1"/>
    <row r="55812" hidden="1"/>
    <row r="55813" hidden="1"/>
    <row r="55814" hidden="1"/>
    <row r="55815" hidden="1"/>
    <row r="55816" hidden="1"/>
    <row r="55817" hidden="1"/>
    <row r="55818" hidden="1"/>
    <row r="55819" hidden="1"/>
    <row r="55820" hidden="1"/>
    <row r="55821" hidden="1"/>
    <row r="55822" hidden="1"/>
    <row r="55823" hidden="1"/>
    <row r="55824" hidden="1"/>
    <row r="55825" hidden="1"/>
    <row r="55826" hidden="1"/>
    <row r="55827" hidden="1"/>
    <row r="55828" hidden="1"/>
    <row r="55829" hidden="1"/>
    <row r="55830" hidden="1"/>
    <row r="55831" hidden="1"/>
    <row r="55832" hidden="1"/>
    <row r="55833" hidden="1"/>
    <row r="55834" hidden="1"/>
    <row r="55835" hidden="1"/>
    <row r="55836" hidden="1"/>
    <row r="55837" hidden="1"/>
    <row r="55838" hidden="1"/>
    <row r="55839" hidden="1"/>
    <row r="55840" hidden="1"/>
    <row r="55841" hidden="1"/>
    <row r="55842" hidden="1"/>
    <row r="55843" hidden="1"/>
    <row r="55844" hidden="1"/>
    <row r="55845" hidden="1"/>
    <row r="55846" hidden="1"/>
    <row r="55847" hidden="1"/>
    <row r="55848" hidden="1"/>
    <row r="55849" hidden="1"/>
    <row r="55850" hidden="1"/>
    <row r="55851" hidden="1"/>
    <row r="55852" hidden="1"/>
    <row r="55853" hidden="1"/>
    <row r="55854" hidden="1"/>
    <row r="55855" hidden="1"/>
    <row r="55856" hidden="1"/>
    <row r="55857" hidden="1"/>
    <row r="55858" hidden="1"/>
    <row r="55859" hidden="1"/>
    <row r="55860" hidden="1"/>
    <row r="55861" hidden="1"/>
    <row r="55862" hidden="1"/>
    <row r="55863" hidden="1"/>
    <row r="55864" hidden="1"/>
    <row r="55865" hidden="1"/>
    <row r="55866" hidden="1"/>
    <row r="55867" hidden="1"/>
    <row r="55868" hidden="1"/>
    <row r="55869" hidden="1"/>
    <row r="55870" hidden="1"/>
    <row r="55871" hidden="1"/>
    <row r="55872" hidden="1"/>
    <row r="55873" hidden="1"/>
    <row r="55874" hidden="1"/>
    <row r="55875" hidden="1"/>
    <row r="55876" hidden="1"/>
    <row r="55877" hidden="1"/>
    <row r="55878" hidden="1"/>
    <row r="55879" hidden="1"/>
    <row r="55880" hidden="1"/>
    <row r="55881" hidden="1"/>
    <row r="55882" hidden="1"/>
    <row r="55883" hidden="1"/>
    <row r="55884" hidden="1"/>
    <row r="55885" hidden="1"/>
    <row r="55886" hidden="1"/>
    <row r="55887" hidden="1"/>
    <row r="55888" hidden="1"/>
    <row r="55889" hidden="1"/>
    <row r="55890" hidden="1"/>
    <row r="55891" hidden="1"/>
    <row r="55892" hidden="1"/>
    <row r="55893" hidden="1"/>
    <row r="55894" hidden="1"/>
    <row r="55895" hidden="1"/>
    <row r="55896" hidden="1"/>
    <row r="55897" hidden="1"/>
    <row r="55898" hidden="1"/>
    <row r="55899" hidden="1"/>
    <row r="55900" hidden="1"/>
    <row r="55901" hidden="1"/>
    <row r="55902" hidden="1"/>
    <row r="55903" hidden="1"/>
    <row r="55904" hidden="1"/>
    <row r="55905" hidden="1"/>
    <row r="55906" hidden="1"/>
    <row r="55907" hidden="1"/>
    <row r="55908" hidden="1"/>
    <row r="55909" hidden="1"/>
    <row r="55910" hidden="1"/>
    <row r="55911" hidden="1"/>
    <row r="55912" hidden="1"/>
    <row r="55913" hidden="1"/>
    <row r="55914" hidden="1"/>
    <row r="55915" hidden="1"/>
    <row r="55916" hidden="1"/>
    <row r="55917" hidden="1"/>
    <row r="55918" hidden="1"/>
    <row r="55919" hidden="1"/>
    <row r="55920" hidden="1"/>
    <row r="55921" hidden="1"/>
    <row r="55922" hidden="1"/>
    <row r="55923" hidden="1"/>
    <row r="55924" hidden="1"/>
    <row r="55925" hidden="1"/>
    <row r="55926" hidden="1"/>
    <row r="55927" hidden="1"/>
    <row r="55928" hidden="1"/>
    <row r="55929" hidden="1"/>
    <row r="55930" hidden="1"/>
    <row r="55931" hidden="1"/>
    <row r="55932" hidden="1"/>
    <row r="55933" hidden="1"/>
    <row r="55934" hidden="1"/>
    <row r="55935" hidden="1"/>
    <row r="55936" hidden="1"/>
    <row r="55937" hidden="1"/>
    <row r="55938" hidden="1"/>
    <row r="55939" hidden="1"/>
    <row r="55940" hidden="1"/>
    <row r="55941" hidden="1"/>
    <row r="55942" hidden="1"/>
    <row r="55943" hidden="1"/>
    <row r="55944" hidden="1"/>
    <row r="55945" hidden="1"/>
    <row r="55946" hidden="1"/>
    <row r="55947" hidden="1"/>
    <row r="55948" hidden="1"/>
    <row r="55949" hidden="1"/>
    <row r="55950" hidden="1"/>
    <row r="55951" hidden="1"/>
    <row r="55952" hidden="1"/>
    <row r="55953" hidden="1"/>
    <row r="55954" hidden="1"/>
    <row r="55955" hidden="1"/>
    <row r="55956" hidden="1"/>
    <row r="55957" hidden="1"/>
    <row r="55958" hidden="1"/>
    <row r="55959" hidden="1"/>
    <row r="55960" hidden="1"/>
    <row r="55961" hidden="1"/>
    <row r="55962" hidden="1"/>
    <row r="55963" hidden="1"/>
    <row r="55964" hidden="1"/>
    <row r="55965" hidden="1"/>
    <row r="55966" hidden="1"/>
    <row r="55967" hidden="1"/>
    <row r="55968" hidden="1"/>
    <row r="55969" hidden="1"/>
    <row r="55970" hidden="1"/>
    <row r="55971" hidden="1"/>
    <row r="55972" hidden="1"/>
    <row r="55973" hidden="1"/>
    <row r="55974" hidden="1"/>
    <row r="55975" hidden="1"/>
    <row r="55976" hidden="1"/>
    <row r="55977" hidden="1"/>
    <row r="55978" hidden="1"/>
    <row r="55979" hidden="1"/>
    <row r="55980" hidden="1"/>
    <row r="55981" hidden="1"/>
    <row r="55982" hidden="1"/>
    <row r="55983" hidden="1"/>
    <row r="55984" hidden="1"/>
    <row r="55985" hidden="1"/>
    <row r="55986" hidden="1"/>
    <row r="55987" hidden="1"/>
    <row r="55988" hidden="1"/>
    <row r="55989" hidden="1"/>
    <row r="55990" hidden="1"/>
    <row r="55991" hidden="1"/>
    <row r="55992" hidden="1"/>
    <row r="55993" hidden="1"/>
    <row r="55994" hidden="1"/>
    <row r="55995" hidden="1"/>
    <row r="55996" hidden="1"/>
    <row r="55997" hidden="1"/>
    <row r="55998" hidden="1"/>
    <row r="55999" hidden="1"/>
    <row r="56000" hidden="1"/>
    <row r="56001" hidden="1"/>
    <row r="56002" hidden="1"/>
    <row r="56003" hidden="1"/>
    <row r="56004" hidden="1"/>
    <row r="56005" hidden="1"/>
    <row r="56006" hidden="1"/>
    <row r="56007" hidden="1"/>
    <row r="56008" hidden="1"/>
    <row r="56009" hidden="1"/>
    <row r="56010" hidden="1"/>
    <row r="56011" hidden="1"/>
    <row r="56012" hidden="1"/>
    <row r="56013" hidden="1"/>
    <row r="56014" hidden="1"/>
    <row r="56015" hidden="1"/>
    <row r="56016" hidden="1"/>
    <row r="56017" hidden="1"/>
    <row r="56018" hidden="1"/>
    <row r="56019" hidden="1"/>
    <row r="56020" hidden="1"/>
    <row r="56021" hidden="1"/>
    <row r="56022" hidden="1"/>
    <row r="56023" hidden="1"/>
    <row r="56024" hidden="1"/>
    <row r="56025" hidden="1"/>
    <row r="56026" hidden="1"/>
    <row r="56027" hidden="1"/>
    <row r="56028" hidden="1"/>
    <row r="56029" hidden="1"/>
    <row r="56030" hidden="1"/>
    <row r="56031" hidden="1"/>
    <row r="56032" hidden="1"/>
    <row r="56033" hidden="1"/>
    <row r="56034" hidden="1"/>
    <row r="56035" hidden="1"/>
    <row r="56036" hidden="1"/>
    <row r="56037" hidden="1"/>
    <row r="56038" hidden="1"/>
    <row r="56039" hidden="1"/>
    <row r="56040" hidden="1"/>
    <row r="56041" hidden="1"/>
    <row r="56042" hidden="1"/>
    <row r="56043" hidden="1"/>
    <row r="56044" hidden="1"/>
    <row r="56045" hidden="1"/>
    <row r="56046" hidden="1"/>
    <row r="56047" hidden="1"/>
    <row r="56048" hidden="1"/>
    <row r="56049" hidden="1"/>
    <row r="56050" hidden="1"/>
    <row r="56051" hidden="1"/>
    <row r="56052" hidden="1"/>
    <row r="56053" hidden="1"/>
    <row r="56054" hidden="1"/>
    <row r="56055" hidden="1"/>
    <row r="56056" hidden="1"/>
    <row r="56057" hidden="1"/>
    <row r="56058" hidden="1"/>
    <row r="56059" hidden="1"/>
    <row r="56060" hidden="1"/>
    <row r="56061" hidden="1"/>
    <row r="56062" hidden="1"/>
    <row r="56063" hidden="1"/>
    <row r="56064" hidden="1"/>
    <row r="56065" hidden="1"/>
    <row r="56066" hidden="1"/>
    <row r="56067" hidden="1"/>
    <row r="56068" hidden="1"/>
    <row r="56069" hidden="1"/>
    <row r="56070" hidden="1"/>
    <row r="56071" hidden="1"/>
    <row r="56072" hidden="1"/>
    <row r="56073" hidden="1"/>
    <row r="56074" hidden="1"/>
    <row r="56075" hidden="1"/>
    <row r="56076" hidden="1"/>
    <row r="56077" hidden="1"/>
    <row r="56078" hidden="1"/>
    <row r="56079" hidden="1"/>
    <row r="56080" hidden="1"/>
    <row r="56081" hidden="1"/>
    <row r="56082" hidden="1"/>
    <row r="56083" hidden="1"/>
    <row r="56084" hidden="1"/>
    <row r="56085" hidden="1"/>
    <row r="56086" hidden="1"/>
    <row r="56087" hidden="1"/>
    <row r="56088" hidden="1"/>
    <row r="56089" hidden="1"/>
    <row r="56090" hidden="1"/>
    <row r="56091" hidden="1"/>
    <row r="56092" hidden="1"/>
    <row r="56093" hidden="1"/>
    <row r="56094" hidden="1"/>
    <row r="56095" hidden="1"/>
    <row r="56096" hidden="1"/>
    <row r="56097" hidden="1"/>
    <row r="56098" hidden="1"/>
    <row r="56099" hidden="1"/>
    <row r="56100" hidden="1"/>
    <row r="56101" hidden="1"/>
    <row r="56102" hidden="1"/>
    <row r="56103" hidden="1"/>
    <row r="56104" hidden="1"/>
    <row r="56105" hidden="1"/>
    <row r="56106" hidden="1"/>
    <row r="56107" hidden="1"/>
    <row r="56108" hidden="1"/>
    <row r="56109" hidden="1"/>
    <row r="56110" hidden="1"/>
    <row r="56111" hidden="1"/>
    <row r="56112" hidden="1"/>
    <row r="56113" hidden="1"/>
    <row r="56114" hidden="1"/>
    <row r="56115" hidden="1"/>
    <row r="56116" hidden="1"/>
    <row r="56117" hidden="1"/>
    <row r="56118" hidden="1"/>
    <row r="56119" hidden="1"/>
    <row r="56120" hidden="1"/>
    <row r="56121" hidden="1"/>
    <row r="56122" hidden="1"/>
    <row r="56123" hidden="1"/>
    <row r="56124" hidden="1"/>
    <row r="56125" hidden="1"/>
    <row r="56126" hidden="1"/>
    <row r="56127" hidden="1"/>
    <row r="56128" hidden="1"/>
    <row r="56129" hidden="1"/>
    <row r="56130" hidden="1"/>
    <row r="56131" hidden="1"/>
    <row r="56132" hidden="1"/>
    <row r="56133" hidden="1"/>
    <row r="56134" hidden="1"/>
    <row r="56135" hidden="1"/>
    <row r="56136" hidden="1"/>
    <row r="56137" hidden="1"/>
    <row r="56138" hidden="1"/>
    <row r="56139" hidden="1"/>
    <row r="56140" hidden="1"/>
    <row r="56141" hidden="1"/>
    <row r="56142" hidden="1"/>
    <row r="56143" hidden="1"/>
    <row r="56144" hidden="1"/>
    <row r="56145" hidden="1"/>
    <row r="56146" hidden="1"/>
    <row r="56147" hidden="1"/>
    <row r="56148" hidden="1"/>
    <row r="56149" hidden="1"/>
    <row r="56150" hidden="1"/>
    <row r="56151" hidden="1"/>
    <row r="56152" hidden="1"/>
    <row r="56153" hidden="1"/>
    <row r="56154" hidden="1"/>
    <row r="56155" hidden="1"/>
    <row r="56156" hidden="1"/>
    <row r="56157" hidden="1"/>
    <row r="56158" hidden="1"/>
    <row r="56159" hidden="1"/>
    <row r="56160" hidden="1"/>
    <row r="56161" hidden="1"/>
    <row r="56162" hidden="1"/>
    <row r="56163" hidden="1"/>
    <row r="56164" hidden="1"/>
    <row r="56165" hidden="1"/>
    <row r="56166" hidden="1"/>
    <row r="56167" hidden="1"/>
    <row r="56168" hidden="1"/>
    <row r="56169" hidden="1"/>
    <row r="56170" hidden="1"/>
    <row r="56171" hidden="1"/>
    <row r="56172" hidden="1"/>
    <row r="56173" hidden="1"/>
    <row r="56174" hidden="1"/>
    <row r="56175" hidden="1"/>
    <row r="56176" hidden="1"/>
    <row r="56177" hidden="1"/>
    <row r="56178" hidden="1"/>
    <row r="56179" hidden="1"/>
    <row r="56180" hidden="1"/>
    <row r="56181" hidden="1"/>
    <row r="56182" hidden="1"/>
    <row r="56183" hidden="1"/>
    <row r="56184" hidden="1"/>
    <row r="56185" hidden="1"/>
    <row r="56186" hidden="1"/>
    <row r="56187" hidden="1"/>
    <row r="56188" hidden="1"/>
    <row r="56189" hidden="1"/>
    <row r="56190" hidden="1"/>
    <row r="56191" hidden="1"/>
    <row r="56192" hidden="1"/>
    <row r="56193" hidden="1"/>
    <row r="56194" hidden="1"/>
    <row r="56195" hidden="1"/>
    <row r="56196" hidden="1"/>
    <row r="56197" hidden="1"/>
    <row r="56198" hidden="1"/>
    <row r="56199" hidden="1"/>
    <row r="56200" hidden="1"/>
    <row r="56201" hidden="1"/>
    <row r="56202" hidden="1"/>
    <row r="56203" hidden="1"/>
    <row r="56204" hidden="1"/>
    <row r="56205" hidden="1"/>
    <row r="56206" hidden="1"/>
    <row r="56207" hidden="1"/>
    <row r="56208" hidden="1"/>
    <row r="56209" hidden="1"/>
    <row r="56210" hidden="1"/>
    <row r="56211" hidden="1"/>
    <row r="56212" hidden="1"/>
    <row r="56213" hidden="1"/>
    <row r="56214" hidden="1"/>
    <row r="56215" hidden="1"/>
    <row r="56216" hidden="1"/>
    <row r="56217" hidden="1"/>
    <row r="56218" hidden="1"/>
    <row r="56219" hidden="1"/>
    <row r="56220" hidden="1"/>
    <row r="56221" hidden="1"/>
    <row r="56222" hidden="1"/>
    <row r="56223" hidden="1"/>
    <row r="56224" hidden="1"/>
    <row r="56225" hidden="1"/>
    <row r="56226" hidden="1"/>
    <row r="56227" hidden="1"/>
    <row r="56228" hidden="1"/>
    <row r="56229" hidden="1"/>
    <row r="56230" hidden="1"/>
    <row r="56231" hidden="1"/>
    <row r="56232" hidden="1"/>
    <row r="56233" hidden="1"/>
    <row r="56234" hidden="1"/>
    <row r="56235" hidden="1"/>
    <row r="56236" hidden="1"/>
    <row r="56237" hidden="1"/>
    <row r="56238" hidden="1"/>
    <row r="56239" hidden="1"/>
    <row r="56240" hidden="1"/>
    <row r="56241" hidden="1"/>
    <row r="56242" hidden="1"/>
    <row r="56243" hidden="1"/>
    <row r="56244" hidden="1"/>
    <row r="56245" hidden="1"/>
    <row r="56246" hidden="1"/>
    <row r="56247" hidden="1"/>
    <row r="56248" hidden="1"/>
    <row r="56249" hidden="1"/>
    <row r="56250" hidden="1"/>
    <row r="56251" hidden="1"/>
    <row r="56252" hidden="1"/>
    <row r="56253" hidden="1"/>
    <row r="56254" hidden="1"/>
    <row r="56255" hidden="1"/>
    <row r="56256" hidden="1"/>
    <row r="56257" hidden="1"/>
    <row r="56258" hidden="1"/>
    <row r="56259" hidden="1"/>
    <row r="56260" hidden="1"/>
    <row r="56261" hidden="1"/>
    <row r="56262" hidden="1"/>
    <row r="56263" hidden="1"/>
    <row r="56264" hidden="1"/>
    <row r="56265" hidden="1"/>
    <row r="56266" hidden="1"/>
    <row r="56267" hidden="1"/>
    <row r="56268" hidden="1"/>
    <row r="56269" hidden="1"/>
    <row r="56270" hidden="1"/>
    <row r="56271" hidden="1"/>
    <row r="56272" hidden="1"/>
    <row r="56273" hidden="1"/>
    <row r="56274" hidden="1"/>
    <row r="56275" hidden="1"/>
    <row r="56276" hidden="1"/>
    <row r="56277" hidden="1"/>
    <row r="56278" hidden="1"/>
    <row r="56279" hidden="1"/>
    <row r="56280" hidden="1"/>
    <row r="56281" hidden="1"/>
    <row r="56282" hidden="1"/>
    <row r="56283" hidden="1"/>
    <row r="56284" hidden="1"/>
    <row r="56285" hidden="1"/>
    <row r="56286" hidden="1"/>
    <row r="56287" hidden="1"/>
    <row r="56288" hidden="1"/>
    <row r="56289" hidden="1"/>
    <row r="56290" hidden="1"/>
    <row r="56291" hidden="1"/>
    <row r="56292" hidden="1"/>
    <row r="56293" hidden="1"/>
    <row r="56294" hidden="1"/>
    <row r="56295" hidden="1"/>
    <row r="56296" hidden="1"/>
    <row r="56297" hidden="1"/>
    <row r="56298" hidden="1"/>
    <row r="56299" hidden="1"/>
    <row r="56300" hidden="1"/>
    <row r="56301" hidden="1"/>
    <row r="56302" hidden="1"/>
    <row r="56303" hidden="1"/>
    <row r="56304" hidden="1"/>
    <row r="56305" hidden="1"/>
    <row r="56306" hidden="1"/>
    <row r="56307" hidden="1"/>
    <row r="56308" hidden="1"/>
    <row r="56309" hidden="1"/>
    <row r="56310" hidden="1"/>
    <row r="56311" hidden="1"/>
    <row r="56312" hidden="1"/>
    <row r="56313" hidden="1"/>
    <row r="56314" hidden="1"/>
    <row r="56315" hidden="1"/>
    <row r="56316" hidden="1"/>
    <row r="56317" hidden="1"/>
    <row r="56318" hidden="1"/>
    <row r="56319" hidden="1"/>
    <row r="56320" hidden="1"/>
    <row r="56321" hidden="1"/>
    <row r="56322" hidden="1"/>
    <row r="56323" hidden="1"/>
    <row r="56324" hidden="1"/>
    <row r="56325" hidden="1"/>
    <row r="56326" hidden="1"/>
    <row r="56327" hidden="1"/>
    <row r="56328" hidden="1"/>
    <row r="56329" hidden="1"/>
    <row r="56330" hidden="1"/>
    <row r="56331" hidden="1"/>
    <row r="56332" hidden="1"/>
    <row r="56333" hidden="1"/>
    <row r="56334" hidden="1"/>
    <row r="56335" hidden="1"/>
    <row r="56336" hidden="1"/>
    <row r="56337" hidden="1"/>
    <row r="56338" hidden="1"/>
    <row r="56339" hidden="1"/>
    <row r="56340" hidden="1"/>
    <row r="56341" hidden="1"/>
    <row r="56342" hidden="1"/>
    <row r="56343" hidden="1"/>
    <row r="56344" hidden="1"/>
    <row r="56345" hidden="1"/>
    <row r="56346" hidden="1"/>
    <row r="56347" hidden="1"/>
    <row r="56348" hidden="1"/>
    <row r="56349" hidden="1"/>
    <row r="56350" hidden="1"/>
    <row r="56351" hidden="1"/>
    <row r="56352" hidden="1"/>
    <row r="56353" hidden="1"/>
    <row r="56354" hidden="1"/>
    <row r="56355" hidden="1"/>
    <row r="56356" hidden="1"/>
    <row r="56357" hidden="1"/>
    <row r="56358" hidden="1"/>
    <row r="56359" hidden="1"/>
    <row r="56360" hidden="1"/>
    <row r="56361" hidden="1"/>
    <row r="56362" hidden="1"/>
    <row r="56363" hidden="1"/>
    <row r="56364" hidden="1"/>
    <row r="56365" hidden="1"/>
    <row r="56366" hidden="1"/>
    <row r="56367" hidden="1"/>
    <row r="56368" hidden="1"/>
    <row r="56369" hidden="1"/>
    <row r="56370" hidden="1"/>
    <row r="56371" hidden="1"/>
    <row r="56372" hidden="1"/>
    <row r="56373" hidden="1"/>
    <row r="56374" hidden="1"/>
    <row r="56375" hidden="1"/>
    <row r="56376" hidden="1"/>
    <row r="56377" hidden="1"/>
    <row r="56378" hidden="1"/>
    <row r="56379" hidden="1"/>
    <row r="56380" hidden="1"/>
    <row r="56381" hidden="1"/>
    <row r="56382" hidden="1"/>
    <row r="56383" hidden="1"/>
    <row r="56384" hidden="1"/>
    <row r="56385" hidden="1"/>
    <row r="56386" hidden="1"/>
    <row r="56387" hidden="1"/>
    <row r="56388" hidden="1"/>
    <row r="56389" hidden="1"/>
    <row r="56390" hidden="1"/>
    <row r="56391" hidden="1"/>
    <row r="56392" hidden="1"/>
    <row r="56393" hidden="1"/>
    <row r="56394" hidden="1"/>
    <row r="56395" hidden="1"/>
    <row r="56396" hidden="1"/>
    <row r="56397" hidden="1"/>
    <row r="56398" hidden="1"/>
    <row r="56399" hidden="1"/>
    <row r="56400" hidden="1"/>
    <row r="56401" hidden="1"/>
    <row r="56402" hidden="1"/>
    <row r="56403" hidden="1"/>
    <row r="56404" hidden="1"/>
    <row r="56405" hidden="1"/>
    <row r="56406" hidden="1"/>
    <row r="56407" hidden="1"/>
    <row r="56408" hidden="1"/>
    <row r="56409" hidden="1"/>
    <row r="56410" hidden="1"/>
    <row r="56411" hidden="1"/>
    <row r="56412" hidden="1"/>
    <row r="56413" hidden="1"/>
    <row r="56414" hidden="1"/>
    <row r="56415" hidden="1"/>
    <row r="56416" hidden="1"/>
    <row r="56417" hidden="1"/>
    <row r="56418" hidden="1"/>
    <row r="56419" hidden="1"/>
    <row r="56420" hidden="1"/>
    <row r="56421" hidden="1"/>
    <row r="56422" hidden="1"/>
    <row r="56423" hidden="1"/>
    <row r="56424" hidden="1"/>
    <row r="56425" hidden="1"/>
    <row r="56426" hidden="1"/>
    <row r="56427" hidden="1"/>
    <row r="56428" hidden="1"/>
    <row r="56429" hidden="1"/>
    <row r="56430" hidden="1"/>
    <row r="56431" hidden="1"/>
    <row r="56432" hidden="1"/>
    <row r="56433" hidden="1"/>
    <row r="56434" hidden="1"/>
    <row r="56435" hidden="1"/>
    <row r="56436" hidden="1"/>
    <row r="56437" hidden="1"/>
    <row r="56438" hidden="1"/>
    <row r="56439" hidden="1"/>
    <row r="56440" hidden="1"/>
    <row r="56441" hidden="1"/>
    <row r="56442" hidden="1"/>
    <row r="56443" hidden="1"/>
    <row r="56444" hidden="1"/>
    <row r="56445" hidden="1"/>
    <row r="56446" hidden="1"/>
    <row r="56447" hidden="1"/>
    <row r="56448" hidden="1"/>
    <row r="56449" hidden="1"/>
    <row r="56450" hidden="1"/>
    <row r="56451" hidden="1"/>
    <row r="56452" hidden="1"/>
    <row r="56453" hidden="1"/>
    <row r="56454" hidden="1"/>
    <row r="56455" hidden="1"/>
    <row r="56456" hidden="1"/>
    <row r="56457" hidden="1"/>
    <row r="56458" hidden="1"/>
    <row r="56459" hidden="1"/>
    <row r="56460" hidden="1"/>
    <row r="56461" hidden="1"/>
    <row r="56462" hidden="1"/>
    <row r="56463" hidden="1"/>
    <row r="56464" hidden="1"/>
    <row r="56465" hidden="1"/>
    <row r="56466" hidden="1"/>
    <row r="56467" hidden="1"/>
    <row r="56468" hidden="1"/>
    <row r="56469" hidden="1"/>
    <row r="56470" hidden="1"/>
    <row r="56471" hidden="1"/>
    <row r="56472" hidden="1"/>
    <row r="56473" hidden="1"/>
    <row r="56474" hidden="1"/>
    <row r="56475" hidden="1"/>
    <row r="56476" hidden="1"/>
    <row r="56477" hidden="1"/>
    <row r="56478" hidden="1"/>
    <row r="56479" hidden="1"/>
    <row r="56480" hidden="1"/>
    <row r="56481" hidden="1"/>
    <row r="56482" hidden="1"/>
    <row r="56483" hidden="1"/>
    <row r="56484" hidden="1"/>
    <row r="56485" hidden="1"/>
    <row r="56486" hidden="1"/>
    <row r="56487" hidden="1"/>
    <row r="56488" hidden="1"/>
    <row r="56489" hidden="1"/>
    <row r="56490" hidden="1"/>
    <row r="56491" hidden="1"/>
    <row r="56492" hidden="1"/>
    <row r="56493" hidden="1"/>
    <row r="56494" hidden="1"/>
    <row r="56495" hidden="1"/>
    <row r="56496" hidden="1"/>
    <row r="56497" hidden="1"/>
    <row r="56498" hidden="1"/>
    <row r="56499" hidden="1"/>
    <row r="56500" hidden="1"/>
    <row r="56501" hidden="1"/>
    <row r="56502" hidden="1"/>
    <row r="56503" hidden="1"/>
    <row r="56504" hidden="1"/>
    <row r="56505" hidden="1"/>
    <row r="56506" hidden="1"/>
    <row r="56507" hidden="1"/>
    <row r="56508" hidden="1"/>
    <row r="56509" hidden="1"/>
    <row r="56510" hidden="1"/>
    <row r="56511" hidden="1"/>
    <row r="56512" hidden="1"/>
    <row r="56513" hidden="1"/>
    <row r="56514" hidden="1"/>
    <row r="56515" hidden="1"/>
    <row r="56516" hidden="1"/>
    <row r="56517" hidden="1"/>
    <row r="56518" hidden="1"/>
    <row r="56519" hidden="1"/>
    <row r="56520" hidden="1"/>
    <row r="56521" hidden="1"/>
    <row r="56522" hidden="1"/>
    <row r="56523" hidden="1"/>
    <row r="56524" hidden="1"/>
    <row r="56525" hidden="1"/>
    <row r="56526" hidden="1"/>
    <row r="56527" hidden="1"/>
    <row r="56528" hidden="1"/>
    <row r="56529" hidden="1"/>
    <row r="56530" hidden="1"/>
    <row r="56531" hidden="1"/>
    <row r="56532" hidden="1"/>
    <row r="56533" hidden="1"/>
    <row r="56534" hidden="1"/>
    <row r="56535" hidden="1"/>
    <row r="56536" hidden="1"/>
    <row r="56537" hidden="1"/>
    <row r="56538" hidden="1"/>
    <row r="56539" hidden="1"/>
    <row r="56540" hidden="1"/>
    <row r="56541" hidden="1"/>
    <row r="56542" hidden="1"/>
    <row r="56543" hidden="1"/>
    <row r="56544" hidden="1"/>
    <row r="56545" hidden="1"/>
    <row r="56546" hidden="1"/>
    <row r="56547" hidden="1"/>
    <row r="56548" hidden="1"/>
    <row r="56549" hidden="1"/>
    <row r="56550" hidden="1"/>
    <row r="56551" hidden="1"/>
    <row r="56552" hidden="1"/>
    <row r="56553" hidden="1"/>
    <row r="56554" hidden="1"/>
    <row r="56555" hidden="1"/>
    <row r="56556" hidden="1"/>
    <row r="56557" hidden="1"/>
    <row r="56558" hidden="1"/>
    <row r="56559" hidden="1"/>
    <row r="56560" hidden="1"/>
    <row r="56561" hidden="1"/>
    <row r="56562" hidden="1"/>
    <row r="56563" hidden="1"/>
    <row r="56564" hidden="1"/>
    <row r="56565" hidden="1"/>
    <row r="56566" hidden="1"/>
    <row r="56567" hidden="1"/>
    <row r="56568" hidden="1"/>
    <row r="56569" hidden="1"/>
    <row r="56570" hidden="1"/>
    <row r="56571" hidden="1"/>
    <row r="56572" hidden="1"/>
    <row r="56573" hidden="1"/>
    <row r="56574" hidden="1"/>
    <row r="56575" hidden="1"/>
    <row r="56576" hidden="1"/>
    <row r="56577" hidden="1"/>
    <row r="56578" hidden="1"/>
    <row r="56579" hidden="1"/>
    <row r="56580" hidden="1"/>
    <row r="56581" hidden="1"/>
    <row r="56582" hidden="1"/>
    <row r="56583" hidden="1"/>
    <row r="56584" hidden="1"/>
    <row r="56585" hidden="1"/>
    <row r="56586" hidden="1"/>
    <row r="56587" hidden="1"/>
    <row r="56588" hidden="1"/>
    <row r="56589" hidden="1"/>
    <row r="56590" hidden="1"/>
    <row r="56591" hidden="1"/>
    <row r="56592" hidden="1"/>
    <row r="56593" hidden="1"/>
    <row r="56594" hidden="1"/>
    <row r="56595" hidden="1"/>
    <row r="56596" hidden="1"/>
    <row r="56597" hidden="1"/>
    <row r="56598" hidden="1"/>
    <row r="56599" hidden="1"/>
    <row r="56600" hidden="1"/>
    <row r="56601" hidden="1"/>
    <row r="56602" hidden="1"/>
    <row r="56603" hidden="1"/>
    <row r="56604" hidden="1"/>
    <row r="56605" hidden="1"/>
    <row r="56606" hidden="1"/>
    <row r="56607" hidden="1"/>
    <row r="56608" hidden="1"/>
    <row r="56609" hidden="1"/>
    <row r="56610" hidden="1"/>
    <row r="56611" hidden="1"/>
    <row r="56612" hidden="1"/>
    <row r="56613" hidden="1"/>
    <row r="56614" hidden="1"/>
    <row r="56615" hidden="1"/>
    <row r="56616" hidden="1"/>
    <row r="56617" hidden="1"/>
    <row r="56618" hidden="1"/>
    <row r="56619" hidden="1"/>
    <row r="56620" hidden="1"/>
    <row r="56621" hidden="1"/>
    <row r="56622" hidden="1"/>
    <row r="56623" hidden="1"/>
    <row r="56624" hidden="1"/>
    <row r="56625" hidden="1"/>
    <row r="56626" hidden="1"/>
    <row r="56627" hidden="1"/>
    <row r="56628" hidden="1"/>
    <row r="56629" hidden="1"/>
    <row r="56630" hidden="1"/>
    <row r="56631" hidden="1"/>
    <row r="56632" hidden="1"/>
    <row r="56633" hidden="1"/>
    <row r="56634" hidden="1"/>
    <row r="56635" hidden="1"/>
    <row r="56636" hidden="1"/>
    <row r="56637" hidden="1"/>
    <row r="56638" hidden="1"/>
    <row r="56639" hidden="1"/>
    <row r="56640" hidden="1"/>
    <row r="56641" hidden="1"/>
    <row r="56642" hidden="1"/>
    <row r="56643" hidden="1"/>
    <row r="56644" hidden="1"/>
    <row r="56645" hidden="1"/>
    <row r="56646" hidden="1"/>
    <row r="56647" hidden="1"/>
    <row r="56648" hidden="1"/>
    <row r="56649" hidden="1"/>
    <row r="56650" hidden="1"/>
    <row r="56651" hidden="1"/>
    <row r="56652" hidden="1"/>
    <row r="56653" hidden="1"/>
    <row r="56654" hidden="1"/>
    <row r="56655" hidden="1"/>
    <row r="56656" hidden="1"/>
    <row r="56657" hidden="1"/>
    <row r="56658" hidden="1"/>
    <row r="56659" hidden="1"/>
    <row r="56660" hidden="1"/>
    <row r="56661" hidden="1"/>
    <row r="56662" hidden="1"/>
    <row r="56663" hidden="1"/>
    <row r="56664" hidden="1"/>
    <row r="56665" hidden="1"/>
    <row r="56666" hidden="1"/>
    <row r="56667" hidden="1"/>
    <row r="56668" hidden="1"/>
    <row r="56669" hidden="1"/>
    <row r="56670" hidden="1"/>
    <row r="56671" hidden="1"/>
    <row r="56672" hidden="1"/>
    <row r="56673" hidden="1"/>
    <row r="56674" hidden="1"/>
    <row r="56675" hidden="1"/>
    <row r="56676" hidden="1"/>
    <row r="56677" hidden="1"/>
    <row r="56678" hidden="1"/>
    <row r="56679" hidden="1"/>
    <row r="56680" hidden="1"/>
    <row r="56681" hidden="1"/>
    <row r="56682" hidden="1"/>
    <row r="56683" hidden="1"/>
    <row r="56684" hidden="1"/>
    <row r="56685" hidden="1"/>
    <row r="56686" hidden="1"/>
    <row r="56687" hidden="1"/>
    <row r="56688" hidden="1"/>
    <row r="56689" hidden="1"/>
    <row r="56690" hidden="1"/>
    <row r="56691" hidden="1"/>
    <row r="56692" hidden="1"/>
    <row r="56693" hidden="1"/>
    <row r="56694" hidden="1"/>
    <row r="56695" hidden="1"/>
    <row r="56696" hidden="1"/>
    <row r="56697" hidden="1"/>
    <row r="56698" hidden="1"/>
    <row r="56699" hidden="1"/>
    <row r="56700" hidden="1"/>
    <row r="56701" hidden="1"/>
    <row r="56702" hidden="1"/>
    <row r="56703" hidden="1"/>
    <row r="56704" hidden="1"/>
    <row r="56705" hidden="1"/>
    <row r="56706" hidden="1"/>
    <row r="56707" hidden="1"/>
    <row r="56708" hidden="1"/>
    <row r="56709" hidden="1"/>
    <row r="56710" hidden="1"/>
    <row r="56711" hidden="1"/>
    <row r="56712" hidden="1"/>
    <row r="56713" hidden="1"/>
    <row r="56714" hidden="1"/>
    <row r="56715" hidden="1"/>
    <row r="56716" hidden="1"/>
    <row r="56717" hidden="1"/>
    <row r="56718" hidden="1"/>
    <row r="56719" hidden="1"/>
    <row r="56720" hidden="1"/>
    <row r="56721" hidden="1"/>
    <row r="56722" hidden="1"/>
    <row r="56723" hidden="1"/>
    <row r="56724" hidden="1"/>
    <row r="56725" hidden="1"/>
    <row r="56726" hidden="1"/>
    <row r="56727" hidden="1"/>
    <row r="56728" hidden="1"/>
    <row r="56729" hidden="1"/>
    <row r="56730" hidden="1"/>
    <row r="56731" hidden="1"/>
    <row r="56732" hidden="1"/>
    <row r="56733" hidden="1"/>
    <row r="56734" hidden="1"/>
    <row r="56735" hidden="1"/>
    <row r="56736" hidden="1"/>
    <row r="56737" hidden="1"/>
    <row r="56738" hidden="1"/>
    <row r="56739" hidden="1"/>
    <row r="56740" hidden="1"/>
    <row r="56741" hidden="1"/>
    <row r="56742" hidden="1"/>
    <row r="56743" hidden="1"/>
    <row r="56744" hidden="1"/>
    <row r="56745" hidden="1"/>
    <row r="56746" hidden="1"/>
    <row r="56747" hidden="1"/>
    <row r="56748" hidden="1"/>
    <row r="56749" hidden="1"/>
    <row r="56750" hidden="1"/>
    <row r="56751" hidden="1"/>
    <row r="56752" hidden="1"/>
    <row r="56753" hidden="1"/>
    <row r="56754" hidden="1"/>
    <row r="56755" hidden="1"/>
    <row r="56756" hidden="1"/>
    <row r="56757" hidden="1"/>
    <row r="56758" hidden="1"/>
    <row r="56759" hidden="1"/>
    <row r="56760" hidden="1"/>
    <row r="56761" hidden="1"/>
    <row r="56762" hidden="1"/>
    <row r="56763" hidden="1"/>
    <row r="56764" hidden="1"/>
    <row r="56765" hidden="1"/>
    <row r="56766" hidden="1"/>
    <row r="56767" hidden="1"/>
    <row r="56768" hidden="1"/>
    <row r="56769" hidden="1"/>
    <row r="56770" hidden="1"/>
    <row r="56771" hidden="1"/>
    <row r="56772" hidden="1"/>
    <row r="56773" hidden="1"/>
    <row r="56774" hidden="1"/>
    <row r="56775" hidden="1"/>
    <row r="56776" hidden="1"/>
    <row r="56777" hidden="1"/>
    <row r="56778" hidden="1"/>
    <row r="56779" hidden="1"/>
    <row r="56780" hidden="1"/>
    <row r="56781" hidden="1"/>
    <row r="56782" hidden="1"/>
    <row r="56783" hidden="1"/>
    <row r="56784" hidden="1"/>
    <row r="56785" hidden="1"/>
    <row r="56786" hidden="1"/>
    <row r="56787" hidden="1"/>
    <row r="56788" hidden="1"/>
    <row r="56789" hidden="1"/>
    <row r="56790" hidden="1"/>
    <row r="56791" hidden="1"/>
    <row r="56792" hidden="1"/>
    <row r="56793" hidden="1"/>
    <row r="56794" hidden="1"/>
    <row r="56795" hidden="1"/>
    <row r="56796" hidden="1"/>
    <row r="56797" hidden="1"/>
    <row r="56798" hidden="1"/>
    <row r="56799" hidden="1"/>
    <row r="56800" hidden="1"/>
    <row r="56801" hidden="1"/>
    <row r="56802" hidden="1"/>
    <row r="56803" hidden="1"/>
    <row r="56804" hidden="1"/>
    <row r="56805" hidden="1"/>
    <row r="56806" hidden="1"/>
    <row r="56807" hidden="1"/>
    <row r="56808" hidden="1"/>
    <row r="56809" hidden="1"/>
    <row r="56810" hidden="1"/>
    <row r="56811" hidden="1"/>
    <row r="56812" hidden="1"/>
    <row r="56813" hidden="1"/>
    <row r="56814" hidden="1"/>
    <row r="56815" hidden="1"/>
    <row r="56816" hidden="1"/>
    <row r="56817" hidden="1"/>
    <row r="56818" hidden="1"/>
    <row r="56819" hidden="1"/>
    <row r="56820" hidden="1"/>
    <row r="56821" hidden="1"/>
    <row r="56822" hidden="1"/>
    <row r="56823" hidden="1"/>
    <row r="56824" hidden="1"/>
    <row r="56825" hidden="1"/>
    <row r="56826" hidden="1"/>
    <row r="56827" hidden="1"/>
    <row r="56828" hidden="1"/>
    <row r="56829" hidden="1"/>
    <row r="56830" hidden="1"/>
    <row r="56831" hidden="1"/>
    <row r="56832" hidden="1"/>
    <row r="56833" hidden="1"/>
    <row r="56834" hidden="1"/>
    <row r="56835" hidden="1"/>
    <row r="56836" hidden="1"/>
    <row r="56837" hidden="1"/>
    <row r="56838" hidden="1"/>
    <row r="56839" hidden="1"/>
    <row r="56840" hidden="1"/>
    <row r="56841" hidden="1"/>
    <row r="56842" hidden="1"/>
    <row r="56843" hidden="1"/>
    <row r="56844" hidden="1"/>
    <row r="56845" hidden="1"/>
    <row r="56846" hidden="1"/>
    <row r="56847" hidden="1"/>
    <row r="56848" hidden="1"/>
    <row r="56849" hidden="1"/>
    <row r="56850" hidden="1"/>
    <row r="56851" hidden="1"/>
    <row r="56852" hidden="1"/>
    <row r="56853" hidden="1"/>
    <row r="56854" hidden="1"/>
    <row r="56855" hidden="1"/>
    <row r="56856" hidden="1"/>
    <row r="56857" hidden="1"/>
    <row r="56858" hidden="1"/>
    <row r="56859" hidden="1"/>
    <row r="56860" hidden="1"/>
    <row r="56861" hidden="1"/>
    <row r="56862" hidden="1"/>
    <row r="56863" hidden="1"/>
    <row r="56864" hidden="1"/>
    <row r="56865" hidden="1"/>
    <row r="56866" hidden="1"/>
    <row r="56867" hidden="1"/>
    <row r="56868" hidden="1"/>
    <row r="56869" hidden="1"/>
    <row r="56870" hidden="1"/>
    <row r="56871" hidden="1"/>
    <row r="56872" hidden="1"/>
    <row r="56873" hidden="1"/>
    <row r="56874" hidden="1"/>
    <row r="56875" hidden="1"/>
    <row r="56876" hidden="1"/>
    <row r="56877" hidden="1"/>
    <row r="56878" hidden="1"/>
    <row r="56879" hidden="1"/>
    <row r="56880" hidden="1"/>
    <row r="56881" hidden="1"/>
    <row r="56882" hidden="1"/>
    <row r="56883" hidden="1"/>
    <row r="56884" hidden="1"/>
    <row r="56885" hidden="1"/>
    <row r="56886" hidden="1"/>
    <row r="56887" hidden="1"/>
    <row r="56888" hidden="1"/>
    <row r="56889" hidden="1"/>
    <row r="56890" hidden="1"/>
    <row r="56891" hidden="1"/>
    <row r="56892" hidden="1"/>
    <row r="56893" hidden="1"/>
    <row r="56894" hidden="1"/>
    <row r="56895" hidden="1"/>
    <row r="56896" hidden="1"/>
    <row r="56897" hidden="1"/>
    <row r="56898" hidden="1"/>
    <row r="56899" hidden="1"/>
    <row r="56900" hidden="1"/>
    <row r="56901" hidden="1"/>
    <row r="56902" hidden="1"/>
    <row r="56903" hidden="1"/>
    <row r="56904" hidden="1"/>
    <row r="56905" hidden="1"/>
    <row r="56906" hidden="1"/>
    <row r="56907" hidden="1"/>
    <row r="56908" hidden="1"/>
    <row r="56909" hidden="1"/>
    <row r="56910" hidden="1"/>
    <row r="56911" hidden="1"/>
    <row r="56912" hidden="1"/>
    <row r="56913" hidden="1"/>
    <row r="56914" hidden="1"/>
    <row r="56915" hidden="1"/>
    <row r="56916" hidden="1"/>
    <row r="56917" hidden="1"/>
    <row r="56918" hidden="1"/>
    <row r="56919" hidden="1"/>
    <row r="56920" hidden="1"/>
    <row r="56921" hidden="1"/>
    <row r="56922" hidden="1"/>
    <row r="56923" hidden="1"/>
    <row r="56924" hidden="1"/>
    <row r="56925" hidden="1"/>
    <row r="56926" hidden="1"/>
    <row r="56927" hidden="1"/>
    <row r="56928" hidden="1"/>
    <row r="56929" hidden="1"/>
    <row r="56930" hidden="1"/>
    <row r="56931" hidden="1"/>
    <row r="56932" hidden="1"/>
    <row r="56933" hidden="1"/>
    <row r="56934" hidden="1"/>
    <row r="56935" hidden="1"/>
    <row r="56936" hidden="1"/>
    <row r="56937" hidden="1"/>
    <row r="56938" hidden="1"/>
    <row r="56939" hidden="1"/>
    <row r="56940" hidden="1"/>
    <row r="56941" hidden="1"/>
    <row r="56942" hidden="1"/>
    <row r="56943" hidden="1"/>
    <row r="56944" hidden="1"/>
    <row r="56945" hidden="1"/>
    <row r="56946" hidden="1"/>
    <row r="56947" hidden="1"/>
    <row r="56948" hidden="1"/>
    <row r="56949" hidden="1"/>
    <row r="56950" hidden="1"/>
    <row r="56951" hidden="1"/>
    <row r="56952" hidden="1"/>
    <row r="56953" hidden="1"/>
    <row r="56954" hidden="1"/>
    <row r="56955" hidden="1"/>
    <row r="56956" hidden="1"/>
    <row r="56957" hidden="1"/>
    <row r="56958" hidden="1"/>
    <row r="56959" hidden="1"/>
    <row r="56960" hidden="1"/>
    <row r="56961" hidden="1"/>
    <row r="56962" hidden="1"/>
    <row r="56963" hidden="1"/>
    <row r="56964" hidden="1"/>
    <row r="56965" hidden="1"/>
    <row r="56966" hidden="1"/>
    <row r="56967" hidden="1"/>
    <row r="56968" hidden="1"/>
    <row r="56969" hidden="1"/>
    <row r="56970" hidden="1"/>
    <row r="56971" hidden="1"/>
    <row r="56972" hidden="1"/>
    <row r="56973" hidden="1"/>
    <row r="56974" hidden="1"/>
    <row r="56975" hidden="1"/>
    <row r="56976" hidden="1"/>
    <row r="56977" hidden="1"/>
    <row r="56978" hidden="1"/>
    <row r="56979" hidden="1"/>
    <row r="56980" hidden="1"/>
    <row r="56981" hidden="1"/>
    <row r="56982" hidden="1"/>
    <row r="56983" hidden="1"/>
    <row r="56984" hidden="1"/>
    <row r="56985" hidden="1"/>
    <row r="56986" hidden="1"/>
    <row r="56987" hidden="1"/>
    <row r="56988" hidden="1"/>
    <row r="56989" hidden="1"/>
    <row r="56990" hidden="1"/>
    <row r="56991" hidden="1"/>
    <row r="56992" hidden="1"/>
    <row r="56993" hidden="1"/>
    <row r="56994" hidden="1"/>
    <row r="56995" hidden="1"/>
    <row r="56996" hidden="1"/>
    <row r="56997" hidden="1"/>
    <row r="56998" hidden="1"/>
    <row r="56999" hidden="1"/>
    <row r="57000" hidden="1"/>
    <row r="57001" hidden="1"/>
    <row r="57002" hidden="1"/>
    <row r="57003" hidden="1"/>
    <row r="57004" hidden="1"/>
    <row r="57005" hidden="1"/>
    <row r="57006" hidden="1"/>
    <row r="57007" hidden="1"/>
    <row r="57008" hidden="1"/>
    <row r="57009" hidden="1"/>
    <row r="57010" hidden="1"/>
    <row r="57011" hidden="1"/>
    <row r="57012" hidden="1"/>
    <row r="57013" hidden="1"/>
    <row r="57014" hidden="1"/>
    <row r="57015" hidden="1"/>
    <row r="57016" hidden="1"/>
    <row r="57017" hidden="1"/>
    <row r="57018" hidden="1"/>
    <row r="57019" hidden="1"/>
    <row r="57020" hidden="1"/>
    <row r="57021" hidden="1"/>
    <row r="57022" hidden="1"/>
    <row r="57023" hidden="1"/>
    <row r="57024" hidden="1"/>
    <row r="57025" hidden="1"/>
    <row r="57026" hidden="1"/>
    <row r="57027" hidden="1"/>
    <row r="57028" hidden="1"/>
    <row r="57029" hidden="1"/>
    <row r="57030" hidden="1"/>
    <row r="57031" hidden="1"/>
    <row r="57032" hidden="1"/>
    <row r="57033" hidden="1"/>
    <row r="57034" hidden="1"/>
    <row r="57035" hidden="1"/>
    <row r="57036" hidden="1"/>
    <row r="57037" hidden="1"/>
    <row r="57038" hidden="1"/>
    <row r="57039" hidden="1"/>
    <row r="57040" hidden="1"/>
    <row r="57041" hidden="1"/>
    <row r="57042" hidden="1"/>
    <row r="57043" hidden="1"/>
    <row r="57044" hidden="1"/>
    <row r="57045" hidden="1"/>
    <row r="57046" hidden="1"/>
    <row r="57047" hidden="1"/>
    <row r="57048" hidden="1"/>
    <row r="57049" hidden="1"/>
    <row r="57050" hidden="1"/>
    <row r="57051" hidden="1"/>
    <row r="57052" hidden="1"/>
    <row r="57053" hidden="1"/>
    <row r="57054" hidden="1"/>
    <row r="57055" hidden="1"/>
    <row r="57056" hidden="1"/>
    <row r="57057" hidden="1"/>
    <row r="57058" hidden="1"/>
    <row r="57059" hidden="1"/>
    <row r="57060" hidden="1"/>
    <row r="57061" hidden="1"/>
    <row r="57062" hidden="1"/>
    <row r="57063" hidden="1"/>
    <row r="57064" hidden="1"/>
    <row r="57065" hidden="1"/>
    <row r="57066" hidden="1"/>
    <row r="57067" hidden="1"/>
    <row r="57068" hidden="1"/>
    <row r="57069" hidden="1"/>
    <row r="57070" hidden="1"/>
    <row r="57071" hidden="1"/>
    <row r="57072" hidden="1"/>
    <row r="57073" hidden="1"/>
    <row r="57074" hidden="1"/>
    <row r="57075" hidden="1"/>
    <row r="57076" hidden="1"/>
    <row r="57077" hidden="1"/>
    <row r="57078" hidden="1"/>
    <row r="57079" hidden="1"/>
    <row r="57080" hidden="1"/>
    <row r="57081" hidden="1"/>
    <row r="57082" hidden="1"/>
    <row r="57083" hidden="1"/>
    <row r="57084" hidden="1"/>
    <row r="57085" hidden="1"/>
    <row r="57086" hidden="1"/>
    <row r="57087" hidden="1"/>
    <row r="57088" hidden="1"/>
    <row r="57089" hidden="1"/>
    <row r="57090" hidden="1"/>
    <row r="57091" hidden="1"/>
    <row r="57092" hidden="1"/>
    <row r="57093" hidden="1"/>
    <row r="57094" hidden="1"/>
    <row r="57095" hidden="1"/>
    <row r="57096" hidden="1"/>
    <row r="57097" hidden="1"/>
    <row r="57098" hidden="1"/>
    <row r="57099" hidden="1"/>
    <row r="57100" hidden="1"/>
    <row r="57101" hidden="1"/>
    <row r="57102" hidden="1"/>
    <row r="57103" hidden="1"/>
    <row r="57104" hidden="1"/>
    <row r="57105" hidden="1"/>
    <row r="57106" hidden="1"/>
    <row r="57107" hidden="1"/>
    <row r="57108" hidden="1"/>
    <row r="57109" hidden="1"/>
    <row r="57110" hidden="1"/>
    <row r="57111" hidden="1"/>
    <row r="57112" hidden="1"/>
    <row r="57113" hidden="1"/>
    <row r="57114" hidden="1"/>
    <row r="57115" hidden="1"/>
    <row r="57116" hidden="1"/>
    <row r="57117" hidden="1"/>
    <row r="57118" hidden="1"/>
    <row r="57119" hidden="1"/>
    <row r="57120" hidden="1"/>
    <row r="57121" hidden="1"/>
    <row r="57122" hidden="1"/>
    <row r="57123" hidden="1"/>
    <row r="57124" hidden="1"/>
    <row r="57125" hidden="1"/>
    <row r="57126" hidden="1"/>
    <row r="57127" hidden="1"/>
    <row r="57128" hidden="1"/>
    <row r="57129" hidden="1"/>
    <row r="57130" hidden="1"/>
    <row r="57131" hidden="1"/>
    <row r="57132" hidden="1"/>
    <row r="57133" hidden="1"/>
    <row r="57134" hidden="1"/>
    <row r="57135" hidden="1"/>
    <row r="57136" hidden="1"/>
    <row r="57137" hidden="1"/>
    <row r="57138" hidden="1"/>
    <row r="57139" hidden="1"/>
    <row r="57140" hidden="1"/>
    <row r="57141" hidden="1"/>
    <row r="57142" hidden="1"/>
    <row r="57143" hidden="1"/>
    <row r="57144" hidden="1"/>
    <row r="57145" hidden="1"/>
    <row r="57146" hidden="1"/>
    <row r="57147" hidden="1"/>
    <row r="57148" hidden="1"/>
    <row r="57149" hidden="1"/>
    <row r="57150" hidden="1"/>
    <row r="57151" hidden="1"/>
    <row r="57152" hidden="1"/>
    <row r="57153" hidden="1"/>
    <row r="57154" hidden="1"/>
    <row r="57155" hidden="1"/>
    <row r="57156" hidden="1"/>
    <row r="57157" hidden="1"/>
    <row r="57158" hidden="1"/>
    <row r="57159" hidden="1"/>
    <row r="57160" hidden="1"/>
    <row r="57161" hidden="1"/>
    <row r="57162" hidden="1"/>
    <row r="57163" hidden="1"/>
    <row r="57164" hidden="1"/>
    <row r="57165" hidden="1"/>
    <row r="57166" hidden="1"/>
    <row r="57167" hidden="1"/>
    <row r="57168" hidden="1"/>
    <row r="57169" hidden="1"/>
    <row r="57170" hidden="1"/>
    <row r="57171" hidden="1"/>
    <row r="57172" hidden="1"/>
    <row r="57173" hidden="1"/>
    <row r="57174" hidden="1"/>
    <row r="57175" hidden="1"/>
    <row r="57176" hidden="1"/>
    <row r="57177" hidden="1"/>
    <row r="57178" hidden="1"/>
    <row r="57179" hidden="1"/>
    <row r="57180" hidden="1"/>
    <row r="57181" hidden="1"/>
    <row r="57182" hidden="1"/>
    <row r="57183" hidden="1"/>
    <row r="57184" hidden="1"/>
    <row r="57185" hidden="1"/>
    <row r="57186" hidden="1"/>
    <row r="57187" hidden="1"/>
    <row r="57188" hidden="1"/>
    <row r="57189" hidden="1"/>
    <row r="57190" hidden="1"/>
    <row r="57191" hidden="1"/>
    <row r="57192" hidden="1"/>
    <row r="57193" hidden="1"/>
    <row r="57194" hidden="1"/>
    <row r="57195" hidden="1"/>
    <row r="57196" hidden="1"/>
    <row r="57197" hidden="1"/>
    <row r="57198" hidden="1"/>
    <row r="57199" hidden="1"/>
    <row r="57200" hidden="1"/>
    <row r="57201" hidden="1"/>
    <row r="57202" hidden="1"/>
    <row r="57203" hidden="1"/>
    <row r="57204" hidden="1"/>
    <row r="57205" hidden="1"/>
    <row r="57206" hidden="1"/>
    <row r="57207" hidden="1"/>
    <row r="57208" hidden="1"/>
    <row r="57209" hidden="1"/>
    <row r="57210" hidden="1"/>
    <row r="57211" hidden="1"/>
    <row r="57212" hidden="1"/>
    <row r="57213" hidden="1"/>
    <row r="57214" hidden="1"/>
    <row r="57215" hidden="1"/>
    <row r="57216" hidden="1"/>
    <row r="57217" hidden="1"/>
    <row r="57218" hidden="1"/>
    <row r="57219" hidden="1"/>
    <row r="57220" hidden="1"/>
    <row r="57221" hidden="1"/>
    <row r="57222" hidden="1"/>
    <row r="57223" hidden="1"/>
    <row r="57224" hidden="1"/>
    <row r="57225" hidden="1"/>
    <row r="57226" hidden="1"/>
    <row r="57227" hidden="1"/>
    <row r="57228" hidden="1"/>
    <row r="57229" hidden="1"/>
    <row r="57230" hidden="1"/>
    <row r="57231" hidden="1"/>
    <row r="57232" hidden="1"/>
    <row r="57233" hidden="1"/>
    <row r="57234" hidden="1"/>
    <row r="57235" hidden="1"/>
    <row r="57236" hidden="1"/>
    <row r="57237" hidden="1"/>
    <row r="57238" hidden="1"/>
    <row r="57239" hidden="1"/>
    <row r="57240" hidden="1"/>
    <row r="57241" hidden="1"/>
    <row r="57242" hidden="1"/>
    <row r="57243" hidden="1"/>
    <row r="57244" hidden="1"/>
    <row r="57245" hidden="1"/>
    <row r="57246" hidden="1"/>
    <row r="57247" hidden="1"/>
    <row r="57248" hidden="1"/>
    <row r="57249" hidden="1"/>
    <row r="57250" hidden="1"/>
    <row r="57251" hidden="1"/>
    <row r="57252" hidden="1"/>
    <row r="57253" hidden="1"/>
    <row r="57254" hidden="1"/>
    <row r="57255" hidden="1"/>
    <row r="57256" hidden="1"/>
    <row r="57257" hidden="1"/>
    <row r="57258" hidden="1"/>
    <row r="57259" hidden="1"/>
    <row r="57260" hidden="1"/>
    <row r="57261" hidden="1"/>
    <row r="57262" hidden="1"/>
    <row r="57263" hidden="1"/>
    <row r="57264" hidden="1"/>
    <row r="57265" hidden="1"/>
    <row r="57266" hidden="1"/>
    <row r="57267" hidden="1"/>
    <row r="57268" hidden="1"/>
    <row r="57269" hidden="1"/>
    <row r="57270" hidden="1"/>
    <row r="57271" hidden="1"/>
    <row r="57272" hidden="1"/>
    <row r="57273" hidden="1"/>
    <row r="57274" hidden="1"/>
    <row r="57275" hidden="1"/>
    <row r="57276" hidden="1"/>
    <row r="57277" hidden="1"/>
    <row r="57278" hidden="1"/>
    <row r="57279" hidden="1"/>
    <row r="57280" hidden="1"/>
    <row r="57281" hidden="1"/>
    <row r="57282" hidden="1"/>
    <row r="57283" hidden="1"/>
    <row r="57284" hidden="1"/>
    <row r="57285" hidden="1"/>
    <row r="57286" hidden="1"/>
    <row r="57287" hidden="1"/>
    <row r="57288" hidden="1"/>
    <row r="57289" hidden="1"/>
    <row r="57290" hidden="1"/>
    <row r="57291" hidden="1"/>
    <row r="57292" hidden="1"/>
    <row r="57293" hidden="1"/>
    <row r="57294" hidden="1"/>
    <row r="57295" hidden="1"/>
    <row r="57296" hidden="1"/>
    <row r="57297" hidden="1"/>
    <row r="57298" hidden="1"/>
    <row r="57299" hidden="1"/>
    <row r="57300" hidden="1"/>
    <row r="57301" hidden="1"/>
    <row r="57302" hidden="1"/>
    <row r="57303" hidden="1"/>
    <row r="57304" hidden="1"/>
    <row r="57305" hidden="1"/>
    <row r="57306" hidden="1"/>
    <row r="57307" hidden="1"/>
    <row r="57308" hidden="1"/>
    <row r="57309" hidden="1"/>
    <row r="57310" hidden="1"/>
    <row r="57311" hidden="1"/>
    <row r="57312" hidden="1"/>
    <row r="57313" hidden="1"/>
    <row r="57314" hidden="1"/>
    <row r="57315" hidden="1"/>
    <row r="57316" hidden="1"/>
    <row r="57317" hidden="1"/>
    <row r="57318" hidden="1"/>
    <row r="57319" hidden="1"/>
    <row r="57320" hidden="1"/>
    <row r="57321" hidden="1"/>
    <row r="57322" hidden="1"/>
    <row r="57323" hidden="1"/>
    <row r="57324" hidden="1"/>
    <row r="57325" hidden="1"/>
    <row r="57326" hidden="1"/>
    <row r="57327" hidden="1"/>
    <row r="57328" hidden="1"/>
    <row r="57329" hidden="1"/>
    <row r="57330" hidden="1"/>
    <row r="57331" hidden="1"/>
    <row r="57332" hidden="1"/>
    <row r="57333" hidden="1"/>
    <row r="57334" hidden="1"/>
    <row r="57335" hidden="1"/>
    <row r="57336" hidden="1"/>
    <row r="57337" hidden="1"/>
    <row r="57338" hidden="1"/>
    <row r="57339" hidden="1"/>
    <row r="57340" hidden="1"/>
    <row r="57341" hidden="1"/>
    <row r="57342" hidden="1"/>
    <row r="57343" hidden="1"/>
    <row r="57344" hidden="1"/>
    <row r="57345" hidden="1"/>
    <row r="57346" hidden="1"/>
    <row r="57347" hidden="1"/>
    <row r="57348" hidden="1"/>
    <row r="57349" hidden="1"/>
    <row r="57350" hidden="1"/>
    <row r="57351" hidden="1"/>
    <row r="57352" hidden="1"/>
    <row r="57353" hidden="1"/>
    <row r="57354" hidden="1"/>
    <row r="57355" hidden="1"/>
    <row r="57356" hidden="1"/>
    <row r="57357" hidden="1"/>
    <row r="57358" hidden="1"/>
    <row r="57359" hidden="1"/>
    <row r="57360" hidden="1"/>
    <row r="57361" hidden="1"/>
    <row r="57362" hidden="1"/>
    <row r="57363" hidden="1"/>
    <row r="57364" hidden="1"/>
    <row r="57365" hidden="1"/>
    <row r="57366" hidden="1"/>
    <row r="57367" hidden="1"/>
    <row r="57368" hidden="1"/>
    <row r="57369" hidden="1"/>
    <row r="57370" hidden="1"/>
    <row r="57371" hidden="1"/>
    <row r="57372" hidden="1"/>
    <row r="57373" hidden="1"/>
    <row r="57374" hidden="1"/>
    <row r="57375" hidden="1"/>
    <row r="57376" hidden="1"/>
    <row r="57377" hidden="1"/>
    <row r="57378" hidden="1"/>
    <row r="57379" hidden="1"/>
    <row r="57380" hidden="1"/>
    <row r="57381" hidden="1"/>
    <row r="57382" hidden="1"/>
    <row r="57383" hidden="1"/>
    <row r="57384" hidden="1"/>
    <row r="57385" hidden="1"/>
    <row r="57386" hidden="1"/>
    <row r="57387" hidden="1"/>
    <row r="57388" hidden="1"/>
    <row r="57389" hidden="1"/>
    <row r="57390" hidden="1"/>
    <row r="57391" hidden="1"/>
    <row r="57392" hidden="1"/>
    <row r="57393" hidden="1"/>
    <row r="57394" hidden="1"/>
    <row r="57395" hidden="1"/>
    <row r="57396" hidden="1"/>
    <row r="57397" hidden="1"/>
    <row r="57398" hidden="1"/>
    <row r="57399" hidden="1"/>
    <row r="57400" hidden="1"/>
    <row r="57401" hidden="1"/>
    <row r="57402" hidden="1"/>
    <row r="57403" hidden="1"/>
    <row r="57404" hidden="1"/>
    <row r="57405" hidden="1"/>
    <row r="57406" hidden="1"/>
    <row r="57407" hidden="1"/>
    <row r="57408" hidden="1"/>
    <row r="57409" hidden="1"/>
    <row r="57410" hidden="1"/>
    <row r="57411" hidden="1"/>
    <row r="57412" hidden="1"/>
    <row r="57413" hidden="1"/>
    <row r="57414" hidden="1"/>
    <row r="57415" hidden="1"/>
    <row r="57416" hidden="1"/>
    <row r="57417" hidden="1"/>
    <row r="57418" hidden="1"/>
    <row r="57419" hidden="1"/>
    <row r="57420" hidden="1"/>
    <row r="57421" hidden="1"/>
    <row r="57422" hidden="1"/>
    <row r="57423" hidden="1"/>
    <row r="57424" hidden="1"/>
    <row r="57425" hidden="1"/>
    <row r="57426" hidden="1"/>
    <row r="57427" hidden="1"/>
    <row r="57428" hidden="1"/>
    <row r="57429" hidden="1"/>
    <row r="57430" hidden="1"/>
    <row r="57431" hidden="1"/>
    <row r="57432" hidden="1"/>
    <row r="57433" hidden="1"/>
    <row r="57434" hidden="1"/>
    <row r="57435" hidden="1"/>
    <row r="57436" hidden="1"/>
    <row r="57437" hidden="1"/>
    <row r="57438" hidden="1"/>
    <row r="57439" hidden="1"/>
    <row r="57440" hidden="1"/>
    <row r="57441" hidden="1"/>
    <row r="57442" hidden="1"/>
    <row r="57443" hidden="1"/>
    <row r="57444" hidden="1"/>
    <row r="57445" hidden="1"/>
    <row r="57446" hidden="1"/>
    <row r="57447" hidden="1"/>
    <row r="57448" hidden="1"/>
    <row r="57449" hidden="1"/>
    <row r="57450" hidden="1"/>
    <row r="57451" hidden="1"/>
    <row r="57452" hidden="1"/>
    <row r="57453" hidden="1"/>
    <row r="57454" hidden="1"/>
    <row r="57455" hidden="1"/>
    <row r="57456" hidden="1"/>
    <row r="57457" hidden="1"/>
    <row r="57458" hidden="1"/>
    <row r="57459" hidden="1"/>
    <row r="57460" hidden="1"/>
    <row r="57461" hidden="1"/>
    <row r="57462" hidden="1"/>
    <row r="57463" hidden="1"/>
    <row r="57464" hidden="1"/>
    <row r="57465" hidden="1"/>
    <row r="57466" hidden="1"/>
    <row r="57467" hidden="1"/>
    <row r="57468" hidden="1"/>
    <row r="57469" hidden="1"/>
    <row r="57470" hidden="1"/>
    <row r="57471" hidden="1"/>
    <row r="57472" hidden="1"/>
    <row r="57473" hidden="1"/>
    <row r="57474" hidden="1"/>
    <row r="57475" hidden="1"/>
    <row r="57476" hidden="1"/>
    <row r="57477" hidden="1"/>
    <row r="57478" hidden="1"/>
    <row r="57479" hidden="1"/>
    <row r="57480" hidden="1"/>
    <row r="57481" hidden="1"/>
    <row r="57482" hidden="1"/>
    <row r="57483" hidden="1"/>
    <row r="57484" hidden="1"/>
    <row r="57485" hidden="1"/>
    <row r="57486" hidden="1"/>
    <row r="57487" hidden="1"/>
    <row r="57488" hidden="1"/>
    <row r="57489" hidden="1"/>
    <row r="57490" hidden="1"/>
    <row r="57491" hidden="1"/>
    <row r="57492" hidden="1"/>
    <row r="57493" hidden="1"/>
    <row r="57494" hidden="1"/>
    <row r="57495" hidden="1"/>
    <row r="57496" hidden="1"/>
    <row r="57497" hidden="1"/>
    <row r="57498" hidden="1"/>
    <row r="57499" hidden="1"/>
    <row r="57500" hidden="1"/>
    <row r="57501" hidden="1"/>
    <row r="57502" hidden="1"/>
    <row r="57503" hidden="1"/>
    <row r="57504" hidden="1"/>
    <row r="57505" hidden="1"/>
    <row r="57506" hidden="1"/>
    <row r="57507" hidden="1"/>
    <row r="57508" hidden="1"/>
    <row r="57509" hidden="1"/>
    <row r="57510" hidden="1"/>
    <row r="57511" hidden="1"/>
    <row r="57512" hidden="1"/>
    <row r="57513" hidden="1"/>
    <row r="57514" hidden="1"/>
    <row r="57515" hidden="1"/>
    <row r="57516" hidden="1"/>
    <row r="57517" hidden="1"/>
    <row r="57518" hidden="1"/>
    <row r="57519" hidden="1"/>
    <row r="57520" hidden="1"/>
    <row r="57521" hidden="1"/>
    <row r="57522" hidden="1"/>
    <row r="57523" hidden="1"/>
    <row r="57524" hidden="1"/>
    <row r="57525" hidden="1"/>
    <row r="57526" hidden="1"/>
    <row r="57527" hidden="1"/>
    <row r="57528" hidden="1"/>
    <row r="57529" hidden="1"/>
    <row r="57530" hidden="1"/>
    <row r="57531" hidden="1"/>
    <row r="57532" hidden="1"/>
    <row r="57533" hidden="1"/>
    <row r="57534" hidden="1"/>
    <row r="57535" hidden="1"/>
    <row r="57536" hidden="1"/>
    <row r="57537" hidden="1"/>
    <row r="57538" hidden="1"/>
    <row r="57539" hidden="1"/>
    <row r="57540" hidden="1"/>
    <row r="57541" hidden="1"/>
    <row r="57542" hidden="1"/>
    <row r="57543" hidden="1"/>
    <row r="57544" hidden="1"/>
    <row r="57545" hidden="1"/>
    <row r="57546" hidden="1"/>
    <row r="57547" hidden="1"/>
    <row r="57548" hidden="1"/>
    <row r="57549" hidden="1"/>
    <row r="57550" hidden="1"/>
    <row r="57551" hidden="1"/>
    <row r="57552" hidden="1"/>
    <row r="57553" hidden="1"/>
    <row r="57554" hidden="1"/>
    <row r="57555" hidden="1"/>
    <row r="57556" hidden="1"/>
    <row r="57557" hidden="1"/>
    <row r="57558" hidden="1"/>
    <row r="57559" hidden="1"/>
    <row r="57560" hidden="1"/>
    <row r="57561" hidden="1"/>
    <row r="57562" hidden="1"/>
    <row r="57563" hidden="1"/>
    <row r="57564" hidden="1"/>
    <row r="57565" hidden="1"/>
    <row r="57566" hidden="1"/>
    <row r="57567" hidden="1"/>
    <row r="57568" hidden="1"/>
    <row r="57569" hidden="1"/>
    <row r="57570" hidden="1"/>
    <row r="57571" hidden="1"/>
    <row r="57572" hidden="1"/>
    <row r="57573" hidden="1"/>
    <row r="57574" hidden="1"/>
    <row r="57575" hidden="1"/>
    <row r="57576" hidden="1"/>
    <row r="57577" hidden="1"/>
    <row r="57578" hidden="1"/>
    <row r="57579" hidden="1"/>
    <row r="57580" hidden="1"/>
    <row r="57581" hidden="1"/>
    <row r="57582" hidden="1"/>
    <row r="57583" hidden="1"/>
    <row r="57584" hidden="1"/>
    <row r="57585" hidden="1"/>
    <row r="57586" hidden="1"/>
    <row r="57587" hidden="1"/>
    <row r="57588" hidden="1"/>
    <row r="57589" hidden="1"/>
    <row r="57590" hidden="1"/>
    <row r="57591" hidden="1"/>
    <row r="57592" hidden="1"/>
    <row r="57593" hidden="1"/>
    <row r="57594" hidden="1"/>
    <row r="57595" hidden="1"/>
    <row r="57596" hidden="1"/>
    <row r="57597" hidden="1"/>
    <row r="57598" hidden="1"/>
    <row r="57599" hidden="1"/>
    <row r="57600" hidden="1"/>
    <row r="57601" hidden="1"/>
    <row r="57602" hidden="1"/>
    <row r="57603" hidden="1"/>
    <row r="57604" hidden="1"/>
    <row r="57605" hidden="1"/>
    <row r="57606" hidden="1"/>
    <row r="57607" hidden="1"/>
    <row r="57608" hidden="1"/>
    <row r="57609" hidden="1"/>
    <row r="57610" hidden="1"/>
    <row r="57611" hidden="1"/>
    <row r="57612" hidden="1"/>
    <row r="57613" hidden="1"/>
    <row r="57614" hidden="1"/>
    <row r="57615" hidden="1"/>
    <row r="57616" hidden="1"/>
    <row r="57617" hidden="1"/>
    <row r="57618" hidden="1"/>
    <row r="57619" hidden="1"/>
    <row r="57620" hidden="1"/>
    <row r="57621" hidden="1"/>
    <row r="57622" hidden="1"/>
    <row r="57623" hidden="1"/>
    <row r="57624" hidden="1"/>
    <row r="57625" hidden="1"/>
    <row r="57626" hidden="1"/>
    <row r="57627" hidden="1"/>
    <row r="57628" hidden="1"/>
    <row r="57629" hidden="1"/>
    <row r="57630" hidden="1"/>
    <row r="57631" hidden="1"/>
    <row r="57632" hidden="1"/>
    <row r="57633" hidden="1"/>
    <row r="57634" hidden="1"/>
    <row r="57635" hidden="1"/>
    <row r="57636" hidden="1"/>
    <row r="57637" hidden="1"/>
    <row r="57638" hidden="1"/>
    <row r="57639" hidden="1"/>
    <row r="57640" hidden="1"/>
    <row r="57641" hidden="1"/>
    <row r="57642" hidden="1"/>
    <row r="57643" hidden="1"/>
    <row r="57644" hidden="1"/>
    <row r="57645" hidden="1"/>
    <row r="57646" hidden="1"/>
    <row r="57647" hidden="1"/>
    <row r="57648" hidden="1"/>
    <row r="57649" hidden="1"/>
    <row r="57650" hidden="1"/>
    <row r="57651" hidden="1"/>
    <row r="57652" hidden="1"/>
    <row r="57653" hidden="1"/>
    <row r="57654" hidden="1"/>
    <row r="57655" hidden="1"/>
    <row r="57656" hidden="1"/>
    <row r="57657" hidden="1"/>
    <row r="57658" hidden="1"/>
    <row r="57659" hidden="1"/>
    <row r="57660" hidden="1"/>
    <row r="57661" hidden="1"/>
    <row r="57662" hidden="1"/>
    <row r="57663" hidden="1"/>
    <row r="57664" hidden="1"/>
    <row r="57665" hidden="1"/>
    <row r="57666" hidden="1"/>
    <row r="57667" hidden="1"/>
    <row r="57668" hidden="1"/>
    <row r="57669" hidden="1"/>
    <row r="57670" hidden="1"/>
    <row r="57671" hidden="1"/>
    <row r="57672" hidden="1"/>
    <row r="57673" hidden="1"/>
    <row r="57674" hidden="1"/>
    <row r="57675" hidden="1"/>
    <row r="57676" hidden="1"/>
    <row r="57677" hidden="1"/>
    <row r="57678" hidden="1"/>
    <row r="57679" hidden="1"/>
    <row r="57680" hidden="1"/>
    <row r="57681" hidden="1"/>
    <row r="57682" hidden="1"/>
    <row r="57683" hidden="1"/>
    <row r="57684" hidden="1"/>
    <row r="57685" hidden="1"/>
    <row r="57686" hidden="1"/>
    <row r="57687" hidden="1"/>
    <row r="57688" hidden="1"/>
    <row r="57689" hidden="1"/>
    <row r="57690" hidden="1"/>
    <row r="57691" hidden="1"/>
    <row r="57692" hidden="1"/>
    <row r="57693" hidden="1"/>
    <row r="57694" hidden="1"/>
    <row r="57695" hidden="1"/>
    <row r="57696" hidden="1"/>
    <row r="57697" hidden="1"/>
    <row r="57698" hidden="1"/>
    <row r="57699" hidden="1"/>
    <row r="57700" hidden="1"/>
    <row r="57701" hidden="1"/>
    <row r="57702" hidden="1"/>
    <row r="57703" hidden="1"/>
    <row r="57704" hidden="1"/>
    <row r="57705" hidden="1"/>
    <row r="57706" hidden="1"/>
    <row r="57707" hidden="1"/>
    <row r="57708" hidden="1"/>
    <row r="57709" hidden="1"/>
    <row r="57710" hidden="1"/>
    <row r="57711" hidden="1"/>
    <row r="57712" hidden="1"/>
    <row r="57713" hidden="1"/>
    <row r="57714" hidden="1"/>
    <row r="57715" hidden="1"/>
    <row r="57716" hidden="1"/>
    <row r="57717" hidden="1"/>
    <row r="57718" hidden="1"/>
    <row r="57719" hidden="1"/>
    <row r="57720" hidden="1"/>
    <row r="57721" hidden="1"/>
    <row r="57722" hidden="1"/>
    <row r="57723" hidden="1"/>
    <row r="57724" hidden="1"/>
    <row r="57725" hidden="1"/>
    <row r="57726" hidden="1"/>
    <row r="57727" hidden="1"/>
    <row r="57728" hidden="1"/>
    <row r="57729" hidden="1"/>
    <row r="57730" hidden="1"/>
    <row r="57731" hidden="1"/>
    <row r="57732" hidden="1"/>
    <row r="57733" hidden="1"/>
    <row r="57734" hidden="1"/>
    <row r="57735" hidden="1"/>
    <row r="57736" hidden="1"/>
    <row r="57737" hidden="1"/>
    <row r="57738" hidden="1"/>
    <row r="57739" hidden="1"/>
    <row r="57740" hidden="1"/>
    <row r="57741" hidden="1"/>
    <row r="57742" hidden="1"/>
    <row r="57743" hidden="1"/>
    <row r="57744" hidden="1"/>
    <row r="57745" hidden="1"/>
    <row r="57746" hidden="1"/>
    <row r="57747" hidden="1"/>
    <row r="57748" hidden="1"/>
    <row r="57749" hidden="1"/>
    <row r="57750" hidden="1"/>
    <row r="57751" hidden="1"/>
    <row r="57752" hidden="1"/>
    <row r="57753" hidden="1"/>
    <row r="57754" hidden="1"/>
    <row r="57755" hidden="1"/>
    <row r="57756" hidden="1"/>
    <row r="57757" hidden="1"/>
    <row r="57758" hidden="1"/>
    <row r="57759" hidden="1"/>
    <row r="57760" hidden="1"/>
    <row r="57761" hidden="1"/>
    <row r="57762" hidden="1"/>
    <row r="57763" hidden="1"/>
    <row r="57764" hidden="1"/>
    <row r="57765" hidden="1"/>
    <row r="57766" hidden="1"/>
    <row r="57767" hidden="1"/>
    <row r="57768" hidden="1"/>
    <row r="57769" hidden="1"/>
    <row r="57770" hidden="1"/>
    <row r="57771" hidden="1"/>
    <row r="57772" hidden="1"/>
    <row r="57773" hidden="1"/>
    <row r="57774" hidden="1"/>
    <row r="57775" hidden="1"/>
    <row r="57776" hidden="1"/>
    <row r="57777" hidden="1"/>
    <row r="57778" hidden="1"/>
    <row r="57779" hidden="1"/>
    <row r="57780" hidden="1"/>
    <row r="57781" hidden="1"/>
    <row r="57782" hidden="1"/>
    <row r="57783" hidden="1"/>
    <row r="57784" hidden="1"/>
    <row r="57785" hidden="1"/>
    <row r="57786" hidden="1"/>
    <row r="57787" hidden="1"/>
    <row r="57788" hidden="1"/>
    <row r="57789" hidden="1"/>
    <row r="57790" hidden="1"/>
    <row r="57791" hidden="1"/>
    <row r="57792" hidden="1"/>
    <row r="57793" hidden="1"/>
    <row r="57794" hidden="1"/>
    <row r="57795" hidden="1"/>
    <row r="57796" hidden="1"/>
    <row r="57797" hidden="1"/>
    <row r="57798" hidden="1"/>
    <row r="57799" hidden="1"/>
    <row r="57800" hidden="1"/>
    <row r="57801" hidden="1"/>
    <row r="57802" hidden="1"/>
    <row r="57803" hidden="1"/>
    <row r="57804" hidden="1"/>
    <row r="57805" hidden="1"/>
    <row r="57806" hidden="1"/>
    <row r="57807" hidden="1"/>
    <row r="57808" hidden="1"/>
    <row r="57809" hidden="1"/>
    <row r="57810" hidden="1"/>
    <row r="57811" hidden="1"/>
    <row r="57812" hidden="1"/>
    <row r="57813" hidden="1"/>
    <row r="57814" hidden="1"/>
    <row r="57815" hidden="1"/>
    <row r="57816" hidden="1"/>
    <row r="57817" hidden="1"/>
    <row r="57818" hidden="1"/>
    <row r="57819" hidden="1"/>
    <row r="57820" hidden="1"/>
    <row r="57821" hidden="1"/>
    <row r="57822" hidden="1"/>
    <row r="57823" hidden="1"/>
    <row r="57824" hidden="1"/>
    <row r="57825" hidden="1"/>
    <row r="57826" hidden="1"/>
    <row r="57827" hidden="1"/>
    <row r="57828" hidden="1"/>
    <row r="57829" hidden="1"/>
    <row r="57830" hidden="1"/>
    <row r="57831" hidden="1"/>
    <row r="57832" hidden="1"/>
    <row r="57833" hidden="1"/>
    <row r="57834" hidden="1"/>
    <row r="57835" hidden="1"/>
    <row r="57836" hidden="1"/>
    <row r="57837" hidden="1"/>
    <row r="57838" hidden="1"/>
    <row r="57839" hidden="1"/>
    <row r="57840" hidden="1"/>
    <row r="57841" hidden="1"/>
    <row r="57842" hidden="1"/>
    <row r="57843" hidden="1"/>
    <row r="57844" hidden="1"/>
    <row r="57845" hidden="1"/>
    <row r="57846" hidden="1"/>
    <row r="57847" hidden="1"/>
    <row r="57848" hidden="1"/>
    <row r="57849" hidden="1"/>
    <row r="57850" hidden="1"/>
    <row r="57851" hidden="1"/>
    <row r="57852" hidden="1"/>
    <row r="57853" hidden="1"/>
    <row r="57854" hidden="1"/>
    <row r="57855" hidden="1"/>
    <row r="57856" hidden="1"/>
    <row r="57857" hidden="1"/>
    <row r="57858" hidden="1"/>
    <row r="57859" hidden="1"/>
    <row r="57860" hidden="1"/>
    <row r="57861" hidden="1"/>
    <row r="57862" hidden="1"/>
    <row r="57863" hidden="1"/>
    <row r="57864" hidden="1"/>
    <row r="57865" hidden="1"/>
    <row r="57866" hidden="1"/>
    <row r="57867" hidden="1"/>
    <row r="57868" hidden="1"/>
    <row r="57869" hidden="1"/>
    <row r="57870" hidden="1"/>
    <row r="57871" hidden="1"/>
    <row r="57872" hidden="1"/>
    <row r="57873" hidden="1"/>
    <row r="57874" hidden="1"/>
    <row r="57875" hidden="1"/>
    <row r="57876" hidden="1"/>
    <row r="57877" hidden="1"/>
    <row r="57878" hidden="1"/>
    <row r="57879" hidden="1"/>
    <row r="57880" hidden="1"/>
    <row r="57881" hidden="1"/>
    <row r="57882" hidden="1"/>
    <row r="57883" hidden="1"/>
    <row r="57884" hidden="1"/>
    <row r="57885" hidden="1"/>
    <row r="57886" hidden="1"/>
    <row r="57887" hidden="1"/>
    <row r="57888" hidden="1"/>
    <row r="57889" hidden="1"/>
    <row r="57890" hidden="1"/>
    <row r="57891" hidden="1"/>
    <row r="57892" hidden="1"/>
    <row r="57893" hidden="1"/>
    <row r="57894" hidden="1"/>
    <row r="57895" hidden="1"/>
    <row r="57896" hidden="1"/>
    <row r="57897" hidden="1"/>
    <row r="57898" hidden="1"/>
    <row r="57899" hidden="1"/>
    <row r="57900" hidden="1"/>
    <row r="57901" hidden="1"/>
    <row r="57902" hidden="1"/>
    <row r="57903" hidden="1"/>
    <row r="57904" hidden="1"/>
    <row r="57905" hidden="1"/>
    <row r="57906" hidden="1"/>
    <row r="57907" hidden="1"/>
    <row r="57908" hidden="1"/>
    <row r="57909" hidden="1"/>
    <row r="57910" hidden="1"/>
    <row r="57911" hidden="1"/>
    <row r="57912" hidden="1"/>
    <row r="57913" hidden="1"/>
    <row r="57914" hidden="1"/>
    <row r="57915" hidden="1"/>
    <row r="57916" hidden="1"/>
    <row r="57917" hidden="1"/>
    <row r="57918" hidden="1"/>
    <row r="57919" hidden="1"/>
    <row r="57920" hidden="1"/>
    <row r="57921" hidden="1"/>
    <row r="57922" hidden="1"/>
    <row r="57923" hidden="1"/>
    <row r="57924" hidden="1"/>
    <row r="57925" hidden="1"/>
    <row r="57926" hidden="1"/>
    <row r="57927" hidden="1"/>
    <row r="57928" hidden="1"/>
    <row r="57929" hidden="1"/>
    <row r="57930" hidden="1"/>
    <row r="57931" hidden="1"/>
    <row r="57932" hidden="1"/>
    <row r="57933" hidden="1"/>
    <row r="57934" hidden="1"/>
    <row r="57935" hidden="1"/>
    <row r="57936" hidden="1"/>
    <row r="57937" hidden="1"/>
    <row r="57938" hidden="1"/>
    <row r="57939" hidden="1"/>
    <row r="57940" hidden="1"/>
    <row r="57941" hidden="1"/>
    <row r="57942" hidden="1"/>
    <row r="57943" hidden="1"/>
    <row r="57944" hidden="1"/>
    <row r="57945" hidden="1"/>
    <row r="57946" hidden="1"/>
    <row r="57947" hidden="1"/>
    <row r="57948" hidden="1"/>
    <row r="57949" hidden="1"/>
    <row r="57950" hidden="1"/>
    <row r="57951" hidden="1"/>
    <row r="57952" hidden="1"/>
    <row r="57953" hidden="1"/>
    <row r="57954" hidden="1"/>
    <row r="57955" hidden="1"/>
    <row r="57956" hidden="1"/>
    <row r="57957" hidden="1"/>
    <row r="57958" hidden="1"/>
    <row r="57959" hidden="1"/>
    <row r="57960" hidden="1"/>
    <row r="57961" hidden="1"/>
    <row r="57962" hidden="1"/>
    <row r="57963" hidden="1"/>
    <row r="57964" hidden="1"/>
    <row r="57965" hidden="1"/>
    <row r="57966" hidden="1"/>
    <row r="57967" hidden="1"/>
    <row r="57968" hidden="1"/>
    <row r="57969" hidden="1"/>
    <row r="57970" hidden="1"/>
    <row r="57971" hidden="1"/>
    <row r="57972" hidden="1"/>
    <row r="57973" hidden="1"/>
    <row r="57974" hidden="1"/>
    <row r="57975" hidden="1"/>
    <row r="57976" hidden="1"/>
    <row r="57977" hidden="1"/>
    <row r="57978" hidden="1"/>
    <row r="57979" hidden="1"/>
    <row r="57980" hidden="1"/>
    <row r="57981" hidden="1"/>
    <row r="57982" hidden="1"/>
    <row r="57983" hidden="1"/>
    <row r="57984" hidden="1"/>
    <row r="57985" hidden="1"/>
    <row r="57986" hidden="1"/>
    <row r="57987" hidden="1"/>
    <row r="57988" hidden="1"/>
    <row r="57989" hidden="1"/>
    <row r="57990" hidden="1"/>
    <row r="57991" hidden="1"/>
    <row r="57992" hidden="1"/>
    <row r="57993" hidden="1"/>
    <row r="57994" hidden="1"/>
    <row r="57995" hidden="1"/>
    <row r="57996" hidden="1"/>
    <row r="57997" hidden="1"/>
    <row r="57998" hidden="1"/>
    <row r="57999" hidden="1"/>
    <row r="58000" hidden="1"/>
    <row r="58001" hidden="1"/>
    <row r="58002" hidden="1"/>
    <row r="58003" hidden="1"/>
    <row r="58004" hidden="1"/>
    <row r="58005" hidden="1"/>
    <row r="58006" hidden="1"/>
    <row r="58007" hidden="1"/>
    <row r="58008" hidden="1"/>
    <row r="58009" hidden="1"/>
    <row r="58010" hidden="1"/>
    <row r="58011" hidden="1"/>
    <row r="58012" hidden="1"/>
    <row r="58013" hidden="1"/>
    <row r="58014" hidden="1"/>
    <row r="58015" hidden="1"/>
    <row r="58016" hidden="1"/>
    <row r="58017" hidden="1"/>
    <row r="58018" hidden="1"/>
    <row r="58019" hidden="1"/>
    <row r="58020" hidden="1"/>
    <row r="58021" hidden="1"/>
    <row r="58022" hidden="1"/>
    <row r="58023" hidden="1"/>
    <row r="58024" hidden="1"/>
    <row r="58025" hidden="1"/>
    <row r="58026" hidden="1"/>
    <row r="58027" hidden="1"/>
    <row r="58028" hidden="1"/>
    <row r="58029" hidden="1"/>
    <row r="58030" hidden="1"/>
    <row r="58031" hidden="1"/>
    <row r="58032" hidden="1"/>
    <row r="58033" hidden="1"/>
    <row r="58034" hidden="1"/>
    <row r="58035" hidden="1"/>
    <row r="58036" hidden="1"/>
    <row r="58037" hidden="1"/>
    <row r="58038" hidden="1"/>
    <row r="58039" hidden="1"/>
    <row r="58040" hidden="1"/>
    <row r="58041" hidden="1"/>
    <row r="58042" hidden="1"/>
    <row r="58043" hidden="1"/>
    <row r="58044" hidden="1"/>
    <row r="58045" hidden="1"/>
    <row r="58046" hidden="1"/>
    <row r="58047" hidden="1"/>
    <row r="58048" hidden="1"/>
    <row r="58049" hidden="1"/>
    <row r="58050" hidden="1"/>
    <row r="58051" hidden="1"/>
    <row r="58052" hidden="1"/>
    <row r="58053" hidden="1"/>
    <row r="58054" hidden="1"/>
    <row r="58055" hidden="1"/>
    <row r="58056" hidden="1"/>
    <row r="58057" hidden="1"/>
    <row r="58058" hidden="1"/>
    <row r="58059" hidden="1"/>
    <row r="58060" hidden="1"/>
    <row r="58061" hidden="1"/>
    <row r="58062" hidden="1"/>
    <row r="58063" hidden="1"/>
    <row r="58064" hidden="1"/>
    <row r="58065" hidden="1"/>
    <row r="58066" hidden="1"/>
    <row r="58067" hidden="1"/>
    <row r="58068" hidden="1"/>
    <row r="58069" hidden="1"/>
    <row r="58070" hidden="1"/>
    <row r="58071" hidden="1"/>
    <row r="58072" hidden="1"/>
    <row r="58073" hidden="1"/>
    <row r="58074" hidden="1"/>
    <row r="58075" hidden="1"/>
    <row r="58076" hidden="1"/>
    <row r="58077" hidden="1"/>
    <row r="58078" hidden="1"/>
    <row r="58079" hidden="1"/>
    <row r="58080" hidden="1"/>
    <row r="58081" hidden="1"/>
    <row r="58082" hidden="1"/>
    <row r="58083" hidden="1"/>
    <row r="58084" hidden="1"/>
    <row r="58085" hidden="1"/>
    <row r="58086" hidden="1"/>
    <row r="58087" hidden="1"/>
    <row r="58088" hidden="1"/>
    <row r="58089" hidden="1"/>
    <row r="58090" hidden="1"/>
    <row r="58091" hidden="1"/>
    <row r="58092" hidden="1"/>
    <row r="58093" hidden="1"/>
    <row r="58094" hidden="1"/>
    <row r="58095" hidden="1"/>
    <row r="58096" hidden="1"/>
    <row r="58097" hidden="1"/>
    <row r="58098" hidden="1"/>
    <row r="58099" hidden="1"/>
    <row r="58100" hidden="1"/>
    <row r="58101" hidden="1"/>
    <row r="58102" hidden="1"/>
    <row r="58103" hidden="1"/>
    <row r="58104" hidden="1"/>
    <row r="58105" hidden="1"/>
    <row r="58106" hidden="1"/>
    <row r="58107" hidden="1"/>
    <row r="58108" hidden="1"/>
    <row r="58109" hidden="1"/>
    <row r="58110" hidden="1"/>
    <row r="58111" hidden="1"/>
    <row r="58112" hidden="1"/>
    <row r="58113" hidden="1"/>
    <row r="58114" hidden="1"/>
    <row r="58115" hidden="1"/>
    <row r="58116" hidden="1"/>
    <row r="58117" hidden="1"/>
    <row r="58118" hidden="1"/>
    <row r="58119" hidden="1"/>
    <row r="58120" hidden="1"/>
    <row r="58121" hidden="1"/>
    <row r="58122" hidden="1"/>
    <row r="58123" hidden="1"/>
    <row r="58124" hidden="1"/>
    <row r="58125" hidden="1"/>
    <row r="58126" hidden="1"/>
    <row r="58127" hidden="1"/>
    <row r="58128" hidden="1"/>
    <row r="58129" hidden="1"/>
    <row r="58130" hidden="1"/>
    <row r="58131" hidden="1"/>
    <row r="58132" hidden="1"/>
    <row r="58133" hidden="1"/>
    <row r="58134" hidden="1"/>
    <row r="58135" hidden="1"/>
    <row r="58136" hidden="1"/>
    <row r="58137" hidden="1"/>
    <row r="58138" hidden="1"/>
    <row r="58139" hidden="1"/>
    <row r="58140" hidden="1"/>
    <row r="58141" hidden="1"/>
    <row r="58142" hidden="1"/>
    <row r="58143" hidden="1"/>
    <row r="58144" hidden="1"/>
    <row r="58145" hidden="1"/>
    <row r="58146" hidden="1"/>
    <row r="58147" hidden="1"/>
    <row r="58148" hidden="1"/>
    <row r="58149" hidden="1"/>
    <row r="58150" hidden="1"/>
    <row r="58151" hidden="1"/>
    <row r="58152" hidden="1"/>
    <row r="58153" hidden="1"/>
    <row r="58154" hidden="1"/>
    <row r="58155" hidden="1"/>
    <row r="58156" hidden="1"/>
    <row r="58157" hidden="1"/>
    <row r="58158" hidden="1"/>
    <row r="58159" hidden="1"/>
    <row r="58160" hidden="1"/>
    <row r="58161" hidden="1"/>
    <row r="58162" hidden="1"/>
    <row r="58163" hidden="1"/>
    <row r="58164" hidden="1"/>
    <row r="58165" hidden="1"/>
    <row r="58166" hidden="1"/>
    <row r="58167" hidden="1"/>
    <row r="58168" hidden="1"/>
    <row r="58169" hidden="1"/>
    <row r="58170" hidden="1"/>
    <row r="58171" hidden="1"/>
    <row r="58172" hidden="1"/>
    <row r="58173" hidden="1"/>
    <row r="58174" hidden="1"/>
    <row r="58175" hidden="1"/>
    <row r="58176" hidden="1"/>
    <row r="58177" hidden="1"/>
    <row r="58178" hidden="1"/>
    <row r="58179" hidden="1"/>
    <row r="58180" hidden="1"/>
    <row r="58181" hidden="1"/>
    <row r="58182" hidden="1"/>
    <row r="58183" hidden="1"/>
    <row r="58184" hidden="1"/>
    <row r="58185" hidden="1"/>
    <row r="58186" hidden="1"/>
    <row r="58187" hidden="1"/>
    <row r="58188" hidden="1"/>
    <row r="58189" hidden="1"/>
    <row r="58190" hidden="1"/>
    <row r="58191" hidden="1"/>
    <row r="58192" hidden="1"/>
    <row r="58193" hidden="1"/>
    <row r="58194" hidden="1"/>
    <row r="58195" hidden="1"/>
    <row r="58196" hidden="1"/>
    <row r="58197" hidden="1"/>
    <row r="58198" hidden="1"/>
    <row r="58199" hidden="1"/>
    <row r="58200" hidden="1"/>
    <row r="58201" hidden="1"/>
    <row r="58202" hidden="1"/>
    <row r="58203" hidden="1"/>
    <row r="58204" hidden="1"/>
    <row r="58205" hidden="1"/>
    <row r="58206" hidden="1"/>
    <row r="58207" hidden="1"/>
    <row r="58208" hidden="1"/>
    <row r="58209" hidden="1"/>
    <row r="58210" hidden="1"/>
    <row r="58211" hidden="1"/>
    <row r="58212" hidden="1"/>
    <row r="58213" hidden="1"/>
    <row r="58214" hidden="1"/>
    <row r="58215" hidden="1"/>
    <row r="58216" hidden="1"/>
    <row r="58217" hidden="1"/>
    <row r="58218" hidden="1"/>
    <row r="58219" hidden="1"/>
    <row r="58220" hidden="1"/>
    <row r="58221" hidden="1"/>
    <row r="58222" hidden="1"/>
    <row r="58223" hidden="1"/>
    <row r="58224" hidden="1"/>
    <row r="58225" hidden="1"/>
    <row r="58226" hidden="1"/>
    <row r="58227" hidden="1"/>
    <row r="58228" hidden="1"/>
    <row r="58229" hidden="1"/>
    <row r="58230" hidden="1"/>
    <row r="58231" hidden="1"/>
    <row r="58232" hidden="1"/>
    <row r="58233" hidden="1"/>
    <row r="58234" hidden="1"/>
    <row r="58235" hidden="1"/>
    <row r="58236" hidden="1"/>
    <row r="58237" hidden="1"/>
    <row r="58238" hidden="1"/>
    <row r="58239" hidden="1"/>
    <row r="58240" hidden="1"/>
    <row r="58241" hidden="1"/>
    <row r="58242" hidden="1"/>
    <row r="58243" hidden="1"/>
    <row r="58244" hidden="1"/>
    <row r="58245" hidden="1"/>
    <row r="58246" hidden="1"/>
    <row r="58247" hidden="1"/>
    <row r="58248" hidden="1"/>
    <row r="58249" hidden="1"/>
    <row r="58250" hidden="1"/>
    <row r="58251" hidden="1"/>
    <row r="58252" hidden="1"/>
    <row r="58253" hidden="1"/>
    <row r="58254" hidden="1"/>
    <row r="58255" hidden="1"/>
    <row r="58256" hidden="1"/>
    <row r="58257" hidden="1"/>
    <row r="58258" hidden="1"/>
    <row r="58259" hidden="1"/>
    <row r="58260" hidden="1"/>
    <row r="58261" hidden="1"/>
    <row r="58262" hidden="1"/>
    <row r="58263" hidden="1"/>
    <row r="58264" hidden="1"/>
    <row r="58265" hidden="1"/>
    <row r="58266" hidden="1"/>
    <row r="58267" hidden="1"/>
    <row r="58268" hidden="1"/>
    <row r="58269" hidden="1"/>
    <row r="58270" hidden="1"/>
    <row r="58271" hidden="1"/>
    <row r="58272" hidden="1"/>
    <row r="58273" hidden="1"/>
    <row r="58274" hidden="1"/>
    <row r="58275" hidden="1"/>
    <row r="58276" hidden="1"/>
    <row r="58277" hidden="1"/>
    <row r="58278" hidden="1"/>
    <row r="58279" hidden="1"/>
    <row r="58280" hidden="1"/>
    <row r="58281" hidden="1"/>
    <row r="58282" hidden="1"/>
    <row r="58283" hidden="1"/>
    <row r="58284" hidden="1"/>
    <row r="58285" hidden="1"/>
    <row r="58286" hidden="1"/>
    <row r="58287" hidden="1"/>
    <row r="58288" hidden="1"/>
    <row r="58289" hidden="1"/>
    <row r="58290" hidden="1"/>
    <row r="58291" hidden="1"/>
    <row r="58292" hidden="1"/>
    <row r="58293" hidden="1"/>
    <row r="58294" hidden="1"/>
    <row r="58295" hidden="1"/>
    <row r="58296" hidden="1"/>
    <row r="58297" hidden="1"/>
    <row r="58298" hidden="1"/>
    <row r="58299" hidden="1"/>
    <row r="58300" hidden="1"/>
    <row r="58301" hidden="1"/>
    <row r="58302" hidden="1"/>
    <row r="58303" hidden="1"/>
    <row r="58304" hidden="1"/>
    <row r="58305" hidden="1"/>
    <row r="58306" hidden="1"/>
    <row r="58307" hidden="1"/>
    <row r="58308" hidden="1"/>
    <row r="58309" hidden="1"/>
    <row r="58310" hidden="1"/>
    <row r="58311" hidden="1"/>
    <row r="58312" hidden="1"/>
    <row r="58313" hidden="1"/>
    <row r="58314" hidden="1"/>
    <row r="58315" hidden="1"/>
    <row r="58316" hidden="1"/>
    <row r="58317" hidden="1"/>
    <row r="58318" hidden="1"/>
    <row r="58319" hidden="1"/>
    <row r="58320" hidden="1"/>
    <row r="58321" hidden="1"/>
    <row r="58322" hidden="1"/>
    <row r="58323" hidden="1"/>
    <row r="58324" hidden="1"/>
    <row r="58325" hidden="1"/>
    <row r="58326" hidden="1"/>
    <row r="58327" hidden="1"/>
    <row r="58328" hidden="1"/>
    <row r="58329" hidden="1"/>
    <row r="58330" hidden="1"/>
    <row r="58331" hidden="1"/>
    <row r="58332" hidden="1"/>
    <row r="58333" hidden="1"/>
    <row r="58334" hidden="1"/>
    <row r="58335" hidden="1"/>
    <row r="58336" hidden="1"/>
    <row r="58337" hidden="1"/>
    <row r="58338" hidden="1"/>
    <row r="58339" hidden="1"/>
    <row r="58340" hidden="1"/>
    <row r="58341" hidden="1"/>
    <row r="58342" hidden="1"/>
    <row r="58343" hidden="1"/>
    <row r="58344" hidden="1"/>
    <row r="58345" hidden="1"/>
    <row r="58346" hidden="1"/>
    <row r="58347" hidden="1"/>
    <row r="58348" hidden="1"/>
    <row r="58349" hidden="1"/>
    <row r="58350" hidden="1"/>
    <row r="58351" hidden="1"/>
    <row r="58352" hidden="1"/>
    <row r="58353" hidden="1"/>
    <row r="58354" hidden="1"/>
    <row r="58355" hidden="1"/>
    <row r="58356" hidden="1"/>
    <row r="58357" hidden="1"/>
    <row r="58358" hidden="1"/>
    <row r="58359" hidden="1"/>
    <row r="58360" hidden="1"/>
    <row r="58361" hidden="1"/>
    <row r="58362" hidden="1"/>
    <row r="58363" hidden="1"/>
    <row r="58364" hidden="1"/>
    <row r="58365" hidden="1"/>
    <row r="58366" hidden="1"/>
    <row r="58367" hidden="1"/>
    <row r="58368" hidden="1"/>
    <row r="58369" hidden="1"/>
    <row r="58370" hidden="1"/>
    <row r="58371" hidden="1"/>
    <row r="58372" hidden="1"/>
    <row r="58373" hidden="1"/>
    <row r="58374" hidden="1"/>
    <row r="58375" hidden="1"/>
    <row r="58376" hidden="1"/>
    <row r="58377" hidden="1"/>
    <row r="58378" hidden="1"/>
    <row r="58379" hidden="1"/>
    <row r="58380" hidden="1"/>
    <row r="58381" hidden="1"/>
    <row r="58382" hidden="1"/>
    <row r="58383" hidden="1"/>
    <row r="58384" hidden="1"/>
    <row r="58385" hidden="1"/>
    <row r="58386" hidden="1"/>
    <row r="58387" hidden="1"/>
    <row r="58388" hidden="1"/>
    <row r="58389" hidden="1"/>
    <row r="58390" hidden="1"/>
    <row r="58391" hidden="1"/>
    <row r="58392" hidden="1"/>
    <row r="58393" hidden="1"/>
    <row r="58394" hidden="1"/>
    <row r="58395" hidden="1"/>
    <row r="58396" hidden="1"/>
    <row r="58397" hidden="1"/>
    <row r="58398" hidden="1"/>
    <row r="58399" hidden="1"/>
    <row r="58400" hidden="1"/>
    <row r="58401" hidden="1"/>
    <row r="58402" hidden="1"/>
    <row r="58403" hidden="1"/>
    <row r="58404" hidden="1"/>
    <row r="58405" hidden="1"/>
    <row r="58406" hidden="1"/>
    <row r="58407" hidden="1"/>
    <row r="58408" hidden="1"/>
    <row r="58409" hidden="1"/>
    <row r="58410" hidden="1"/>
    <row r="58411" hidden="1"/>
    <row r="58412" hidden="1"/>
    <row r="58413" hidden="1"/>
    <row r="58414" hidden="1"/>
    <row r="58415" hidden="1"/>
    <row r="58416" hidden="1"/>
    <row r="58417" hidden="1"/>
    <row r="58418" hidden="1"/>
    <row r="58419" hidden="1"/>
    <row r="58420" hidden="1"/>
    <row r="58421" hidden="1"/>
    <row r="58422" hidden="1"/>
    <row r="58423" hidden="1"/>
    <row r="58424" hidden="1"/>
    <row r="58425" hidden="1"/>
    <row r="58426" hidden="1"/>
    <row r="58427" hidden="1"/>
    <row r="58428" hidden="1"/>
    <row r="58429" hidden="1"/>
    <row r="58430" hidden="1"/>
    <row r="58431" hidden="1"/>
    <row r="58432" hidden="1"/>
    <row r="58433" hidden="1"/>
    <row r="58434" hidden="1"/>
    <row r="58435" hidden="1"/>
    <row r="58436" hidden="1"/>
    <row r="58437" hidden="1"/>
    <row r="58438" hidden="1"/>
    <row r="58439" hidden="1"/>
    <row r="58440" hidden="1"/>
    <row r="58441" hidden="1"/>
    <row r="58442" hidden="1"/>
    <row r="58443" hidden="1"/>
    <row r="58444" hidden="1"/>
    <row r="58445" hidden="1"/>
    <row r="58446" hidden="1"/>
    <row r="58447" hidden="1"/>
    <row r="58448" hidden="1"/>
    <row r="58449" hidden="1"/>
    <row r="58450" hidden="1"/>
    <row r="58451" hidden="1"/>
    <row r="58452" hidden="1"/>
    <row r="58453" hidden="1"/>
    <row r="58454" hidden="1"/>
    <row r="58455" hidden="1"/>
    <row r="58456" hidden="1"/>
    <row r="58457" hidden="1"/>
    <row r="58458" hidden="1"/>
    <row r="58459" hidden="1"/>
    <row r="58460" hidden="1"/>
    <row r="58461" hidden="1"/>
    <row r="58462" hidden="1"/>
    <row r="58463" hidden="1"/>
    <row r="58464" hidden="1"/>
    <row r="58465" hidden="1"/>
    <row r="58466" hidden="1"/>
    <row r="58467" hidden="1"/>
    <row r="58468" hidden="1"/>
    <row r="58469" hidden="1"/>
    <row r="58470" hidden="1"/>
    <row r="58471" hidden="1"/>
    <row r="58472" hidden="1"/>
    <row r="58473" hidden="1"/>
    <row r="58474" hidden="1"/>
    <row r="58475" hidden="1"/>
    <row r="58476" hidden="1"/>
    <row r="58477" hidden="1"/>
    <row r="58478" hidden="1"/>
    <row r="58479" hidden="1"/>
    <row r="58480" hidden="1"/>
    <row r="58481" hidden="1"/>
    <row r="58482" hidden="1"/>
    <row r="58483" hidden="1"/>
    <row r="58484" hidden="1"/>
    <row r="58485" hidden="1"/>
    <row r="58486" hidden="1"/>
    <row r="58487" hidden="1"/>
    <row r="58488" hidden="1"/>
    <row r="58489" hidden="1"/>
    <row r="58490" hidden="1"/>
    <row r="58491" hidden="1"/>
    <row r="58492" hidden="1"/>
    <row r="58493" hidden="1"/>
    <row r="58494" hidden="1"/>
    <row r="58495" hidden="1"/>
    <row r="58496" hidden="1"/>
    <row r="58497" hidden="1"/>
    <row r="58498" hidden="1"/>
    <row r="58499" hidden="1"/>
    <row r="58500" hidden="1"/>
    <row r="58501" hidden="1"/>
    <row r="58502" hidden="1"/>
    <row r="58503" hidden="1"/>
    <row r="58504" hidden="1"/>
    <row r="58505" hidden="1"/>
    <row r="58506" hidden="1"/>
    <row r="58507" hidden="1"/>
    <row r="58508" hidden="1"/>
    <row r="58509" hidden="1"/>
    <row r="58510" hidden="1"/>
    <row r="58511" hidden="1"/>
    <row r="58512" hidden="1"/>
    <row r="58513" hidden="1"/>
    <row r="58514" hidden="1"/>
    <row r="58515" hidden="1"/>
    <row r="58516" hidden="1"/>
    <row r="58517" hidden="1"/>
    <row r="58518" hidden="1"/>
    <row r="58519" hidden="1"/>
    <row r="58520" hidden="1"/>
    <row r="58521" hidden="1"/>
    <row r="58522" hidden="1"/>
    <row r="58523" hidden="1"/>
    <row r="58524" hidden="1"/>
    <row r="58525" hidden="1"/>
    <row r="58526" hidden="1"/>
    <row r="58527" hidden="1"/>
    <row r="58528" hidden="1"/>
    <row r="58529" hidden="1"/>
    <row r="58530" hidden="1"/>
    <row r="58531" hidden="1"/>
    <row r="58532" hidden="1"/>
    <row r="58533" hidden="1"/>
    <row r="58534" hidden="1"/>
    <row r="58535" hidden="1"/>
    <row r="58536" hidden="1"/>
    <row r="58537" hidden="1"/>
    <row r="58538" hidden="1"/>
    <row r="58539" hidden="1"/>
    <row r="58540" hidden="1"/>
    <row r="58541" hidden="1"/>
    <row r="58542" hidden="1"/>
    <row r="58543" hidden="1"/>
    <row r="58544" hidden="1"/>
    <row r="58545" hidden="1"/>
    <row r="58546" hidden="1"/>
    <row r="58547" hidden="1"/>
    <row r="58548" hidden="1"/>
    <row r="58549" hidden="1"/>
    <row r="58550" hidden="1"/>
    <row r="58551" hidden="1"/>
    <row r="58552" hidden="1"/>
    <row r="58553" hidden="1"/>
    <row r="58554" hidden="1"/>
    <row r="58555" hidden="1"/>
    <row r="58556" hidden="1"/>
    <row r="58557" hidden="1"/>
    <row r="58558" hidden="1"/>
    <row r="58559" hidden="1"/>
    <row r="58560" hidden="1"/>
    <row r="58561" hidden="1"/>
    <row r="58562" hidden="1"/>
    <row r="58563" hidden="1"/>
    <row r="58564" hidden="1"/>
    <row r="58565" hidden="1"/>
    <row r="58566" hidden="1"/>
    <row r="58567" hidden="1"/>
    <row r="58568" hidden="1"/>
    <row r="58569" hidden="1"/>
    <row r="58570" hidden="1"/>
    <row r="58571" hidden="1"/>
    <row r="58572" hidden="1"/>
    <row r="58573" hidden="1"/>
    <row r="58574" hidden="1"/>
    <row r="58575" hidden="1"/>
    <row r="58576" hidden="1"/>
    <row r="58577" hidden="1"/>
    <row r="58578" hidden="1"/>
    <row r="58579" hidden="1"/>
    <row r="58580" hidden="1"/>
    <row r="58581" hidden="1"/>
    <row r="58582" hidden="1"/>
    <row r="58583" hidden="1"/>
    <row r="58584" hidden="1"/>
    <row r="58585" hidden="1"/>
    <row r="58586" hidden="1"/>
    <row r="58587" hidden="1"/>
    <row r="58588" hidden="1"/>
    <row r="58589" hidden="1"/>
    <row r="58590" hidden="1"/>
    <row r="58591" hidden="1"/>
    <row r="58592" hidden="1"/>
    <row r="58593" hidden="1"/>
    <row r="58594" hidden="1"/>
    <row r="58595" hidden="1"/>
    <row r="58596" hidden="1"/>
    <row r="58597" hidden="1"/>
    <row r="58598" hidden="1"/>
    <row r="58599" hidden="1"/>
    <row r="58600" hidden="1"/>
    <row r="58601" hidden="1"/>
    <row r="58602" hidden="1"/>
    <row r="58603" hidden="1"/>
    <row r="58604" hidden="1"/>
    <row r="58605" hidden="1"/>
    <row r="58606" hidden="1"/>
    <row r="58607" hidden="1"/>
    <row r="58608" hidden="1"/>
    <row r="58609" hidden="1"/>
    <row r="58610" hidden="1"/>
    <row r="58611" hidden="1"/>
    <row r="58612" hidden="1"/>
    <row r="58613" hidden="1"/>
    <row r="58614" hidden="1"/>
    <row r="58615" hidden="1"/>
    <row r="58616" hidden="1"/>
    <row r="58617" hidden="1"/>
    <row r="58618" hidden="1"/>
    <row r="58619" hidden="1"/>
    <row r="58620" hidden="1"/>
    <row r="58621" hidden="1"/>
    <row r="58622" hidden="1"/>
    <row r="58623" hidden="1"/>
    <row r="58624" hidden="1"/>
    <row r="58625" hidden="1"/>
    <row r="58626" hidden="1"/>
    <row r="58627" hidden="1"/>
    <row r="58628" hidden="1"/>
    <row r="58629" hidden="1"/>
    <row r="58630" hidden="1"/>
    <row r="58631" hidden="1"/>
    <row r="58632" hidden="1"/>
    <row r="58633" hidden="1"/>
    <row r="58634" hidden="1"/>
    <row r="58635" hidden="1"/>
    <row r="58636" hidden="1"/>
    <row r="58637" hidden="1"/>
    <row r="58638" hidden="1"/>
    <row r="58639" hidden="1"/>
    <row r="58640" hidden="1"/>
    <row r="58641" hidden="1"/>
    <row r="58642" hidden="1"/>
    <row r="58643" hidden="1"/>
    <row r="58644" hidden="1"/>
    <row r="58645" hidden="1"/>
    <row r="58646" hidden="1"/>
    <row r="58647" hidden="1"/>
    <row r="58648" hidden="1"/>
    <row r="58649" hidden="1"/>
    <row r="58650" hidden="1"/>
    <row r="58651" hidden="1"/>
    <row r="58652" hidden="1"/>
    <row r="58653" hidden="1"/>
    <row r="58654" hidden="1"/>
    <row r="58655" hidden="1"/>
    <row r="58656" hidden="1"/>
    <row r="58657" hidden="1"/>
    <row r="58658" hidden="1"/>
    <row r="58659" hidden="1"/>
    <row r="58660" hidden="1"/>
    <row r="58661" hidden="1"/>
    <row r="58662" hidden="1"/>
    <row r="58663" hidden="1"/>
    <row r="58664" hidden="1"/>
    <row r="58665" hidden="1"/>
    <row r="58666" hidden="1"/>
    <row r="58667" hidden="1"/>
    <row r="58668" hidden="1"/>
    <row r="58669" hidden="1"/>
    <row r="58670" hidden="1"/>
    <row r="58671" hidden="1"/>
    <row r="58672" hidden="1"/>
    <row r="58673" hidden="1"/>
    <row r="58674" hidden="1"/>
    <row r="58675" hidden="1"/>
    <row r="58676" hidden="1"/>
    <row r="58677" hidden="1"/>
    <row r="58678" hidden="1"/>
    <row r="58679" hidden="1"/>
    <row r="58680" hidden="1"/>
    <row r="58681" hidden="1"/>
    <row r="58682" hidden="1"/>
    <row r="58683" hidden="1"/>
    <row r="58684" hidden="1"/>
    <row r="58685" hidden="1"/>
    <row r="58686" hidden="1"/>
    <row r="58687" hidden="1"/>
    <row r="58688" hidden="1"/>
    <row r="58689" hidden="1"/>
    <row r="58690" hidden="1"/>
    <row r="58691" hidden="1"/>
    <row r="58692" hidden="1"/>
    <row r="58693" hidden="1"/>
    <row r="58694" hidden="1"/>
    <row r="58695" hidden="1"/>
    <row r="58696" hidden="1"/>
    <row r="58697" hidden="1"/>
    <row r="58698" hidden="1"/>
    <row r="58699" hidden="1"/>
    <row r="58700" hidden="1"/>
    <row r="58701" hidden="1"/>
    <row r="58702" hidden="1"/>
    <row r="58703" hidden="1"/>
    <row r="58704" hidden="1"/>
    <row r="58705" hidden="1"/>
    <row r="58706" hidden="1"/>
    <row r="58707" hidden="1"/>
    <row r="58708" hidden="1"/>
    <row r="58709" hidden="1"/>
    <row r="58710" hidden="1"/>
    <row r="58711" hidden="1"/>
    <row r="58712" hidden="1"/>
    <row r="58713" hidden="1"/>
    <row r="58714" hidden="1"/>
    <row r="58715" hidden="1"/>
    <row r="58716" hidden="1"/>
    <row r="58717" hidden="1"/>
    <row r="58718" hidden="1"/>
    <row r="58719" hidden="1"/>
    <row r="58720" hidden="1"/>
    <row r="58721" hidden="1"/>
    <row r="58722" hidden="1"/>
    <row r="58723" hidden="1"/>
    <row r="58724" hidden="1"/>
    <row r="58725" hidden="1"/>
    <row r="58726" hidden="1"/>
    <row r="58727" hidden="1"/>
    <row r="58728" hidden="1"/>
    <row r="58729" hidden="1"/>
    <row r="58730" hidden="1"/>
    <row r="58731" hidden="1"/>
    <row r="58732" hidden="1"/>
    <row r="58733" hidden="1"/>
    <row r="58734" hidden="1"/>
    <row r="58735" hidden="1"/>
    <row r="58736" hidden="1"/>
    <row r="58737" hidden="1"/>
    <row r="58738" hidden="1"/>
    <row r="58739" hidden="1"/>
    <row r="58740" hidden="1"/>
    <row r="58741" hidden="1"/>
    <row r="58742" hidden="1"/>
    <row r="58743" hidden="1"/>
    <row r="58744" hidden="1"/>
    <row r="58745" hidden="1"/>
    <row r="58746" hidden="1"/>
    <row r="58747" hidden="1"/>
    <row r="58748" hidden="1"/>
    <row r="58749" hidden="1"/>
    <row r="58750" hidden="1"/>
    <row r="58751" hidden="1"/>
    <row r="58752" hidden="1"/>
    <row r="58753" hidden="1"/>
    <row r="58754" hidden="1"/>
    <row r="58755" hidden="1"/>
    <row r="58756" hidden="1"/>
    <row r="58757" hidden="1"/>
    <row r="58758" hidden="1"/>
    <row r="58759" hidden="1"/>
    <row r="58760" hidden="1"/>
    <row r="58761" hidden="1"/>
    <row r="58762" hidden="1"/>
    <row r="58763" hidden="1"/>
    <row r="58764" hidden="1"/>
    <row r="58765" hidden="1"/>
    <row r="58766" hidden="1"/>
    <row r="58767" hidden="1"/>
    <row r="58768" hidden="1"/>
    <row r="58769" hidden="1"/>
    <row r="58770" hidden="1"/>
    <row r="58771" hidden="1"/>
    <row r="58772" hidden="1"/>
    <row r="58773" hidden="1"/>
    <row r="58774" hidden="1"/>
    <row r="58775" hidden="1"/>
    <row r="58776" hidden="1"/>
    <row r="58777" hidden="1"/>
    <row r="58778" hidden="1"/>
    <row r="58779" hidden="1"/>
    <row r="58780" hidden="1"/>
    <row r="58781" hidden="1"/>
    <row r="58782" hidden="1"/>
    <row r="58783" hidden="1"/>
    <row r="58784" hidden="1"/>
    <row r="58785" hidden="1"/>
    <row r="58786" hidden="1"/>
    <row r="58787" hidden="1"/>
    <row r="58788" hidden="1"/>
    <row r="58789" hidden="1"/>
    <row r="58790" hidden="1"/>
    <row r="58791" hidden="1"/>
    <row r="58792" hidden="1"/>
    <row r="58793" hidden="1"/>
    <row r="58794" hidden="1"/>
    <row r="58795" hidden="1"/>
    <row r="58796" hidden="1"/>
    <row r="58797" hidden="1"/>
    <row r="58798" hidden="1"/>
    <row r="58799" hidden="1"/>
    <row r="58800" hidden="1"/>
    <row r="58801" hidden="1"/>
    <row r="58802" hidden="1"/>
    <row r="58803" hidden="1"/>
    <row r="58804" hidden="1"/>
    <row r="58805" hidden="1"/>
    <row r="58806" hidden="1"/>
    <row r="58807" hidden="1"/>
    <row r="58808" hidden="1"/>
    <row r="58809" hidden="1"/>
    <row r="58810" hidden="1"/>
    <row r="58811" hidden="1"/>
    <row r="58812" hidden="1"/>
    <row r="58813" hidden="1"/>
    <row r="58814" hidden="1"/>
    <row r="58815" hidden="1"/>
    <row r="58816" hidden="1"/>
    <row r="58817" hidden="1"/>
    <row r="58818" hidden="1"/>
    <row r="58819" hidden="1"/>
    <row r="58820" hidden="1"/>
    <row r="58821" hidden="1"/>
    <row r="58822" hidden="1"/>
    <row r="58823" hidden="1"/>
    <row r="58824" hidden="1"/>
    <row r="58825" hidden="1"/>
    <row r="58826" hidden="1"/>
    <row r="58827" hidden="1"/>
    <row r="58828" hidden="1"/>
    <row r="58829" hidden="1"/>
    <row r="58830" hidden="1"/>
    <row r="58831" hidden="1"/>
    <row r="58832" hidden="1"/>
    <row r="58833" hidden="1"/>
    <row r="58834" hidden="1"/>
    <row r="58835" hidden="1"/>
    <row r="58836" hidden="1"/>
    <row r="58837" hidden="1"/>
    <row r="58838" hidden="1"/>
    <row r="58839" hidden="1"/>
    <row r="58840" hidden="1"/>
    <row r="58841" hidden="1"/>
    <row r="58842" hidden="1"/>
    <row r="58843" hidden="1"/>
    <row r="58844" hidden="1"/>
    <row r="58845" hidden="1"/>
    <row r="58846" hidden="1"/>
    <row r="58847" hidden="1"/>
    <row r="58848" hidden="1"/>
    <row r="58849" hidden="1"/>
    <row r="58850" hidden="1"/>
    <row r="58851" hidden="1"/>
    <row r="58852" hidden="1"/>
    <row r="58853" hidden="1"/>
    <row r="58854" hidden="1"/>
    <row r="58855" hidden="1"/>
    <row r="58856" hidden="1"/>
    <row r="58857" hidden="1"/>
    <row r="58858" hidden="1"/>
    <row r="58859" hidden="1"/>
    <row r="58860" hidden="1"/>
    <row r="58861" hidden="1"/>
    <row r="58862" hidden="1"/>
    <row r="58863" hidden="1"/>
    <row r="58864" hidden="1"/>
    <row r="58865" hidden="1"/>
    <row r="58866" hidden="1"/>
    <row r="58867" hidden="1"/>
    <row r="58868" hidden="1"/>
    <row r="58869" hidden="1"/>
    <row r="58870" hidden="1"/>
    <row r="58871" hidden="1"/>
    <row r="58872" hidden="1"/>
    <row r="58873" hidden="1"/>
    <row r="58874" hidden="1"/>
    <row r="58875" hidden="1"/>
    <row r="58876" hidden="1"/>
    <row r="58877" hidden="1"/>
    <row r="58878" hidden="1"/>
    <row r="58879" hidden="1"/>
    <row r="58880" hidden="1"/>
    <row r="58881" hidden="1"/>
    <row r="58882" hidden="1"/>
    <row r="58883" hidden="1"/>
    <row r="58884" hidden="1"/>
    <row r="58885" hidden="1"/>
    <row r="58886" hidden="1"/>
    <row r="58887" hidden="1"/>
    <row r="58888" hidden="1"/>
    <row r="58889" hidden="1"/>
    <row r="58890" hidden="1"/>
    <row r="58891" hidden="1"/>
    <row r="58892" hidden="1"/>
    <row r="58893" hidden="1"/>
    <row r="58894" hidden="1"/>
    <row r="58895" hidden="1"/>
    <row r="58896" hidden="1"/>
    <row r="58897" hidden="1"/>
    <row r="58898" hidden="1"/>
    <row r="58899" hidden="1"/>
    <row r="58900" hidden="1"/>
    <row r="58901" hidden="1"/>
    <row r="58902" hidden="1"/>
    <row r="58903" hidden="1"/>
    <row r="58904" hidden="1"/>
    <row r="58905" hidden="1"/>
    <row r="58906" hidden="1"/>
    <row r="58907" hidden="1"/>
    <row r="58908" hidden="1"/>
    <row r="58909" hidden="1"/>
    <row r="58910" hidden="1"/>
    <row r="58911" hidden="1"/>
    <row r="58912" hidden="1"/>
    <row r="58913" hidden="1"/>
    <row r="58914" hidden="1"/>
    <row r="58915" hidden="1"/>
    <row r="58916" hidden="1"/>
    <row r="58917" hidden="1"/>
    <row r="58918" hidden="1"/>
    <row r="58919" hidden="1"/>
    <row r="58920" hidden="1"/>
    <row r="58921" hidden="1"/>
    <row r="58922" hidden="1"/>
    <row r="58923" hidden="1"/>
    <row r="58924" hidden="1"/>
    <row r="58925" hidden="1"/>
    <row r="58926" hidden="1"/>
    <row r="58927" hidden="1"/>
    <row r="58928" hidden="1"/>
    <row r="58929" hidden="1"/>
    <row r="58930" hidden="1"/>
    <row r="58931" hidden="1"/>
    <row r="58932" hidden="1"/>
    <row r="58933" hidden="1"/>
    <row r="58934" hidden="1"/>
    <row r="58935" hidden="1"/>
    <row r="58936" hidden="1"/>
    <row r="58937" hidden="1"/>
    <row r="58938" hidden="1"/>
    <row r="58939" hidden="1"/>
    <row r="58940" hidden="1"/>
    <row r="58941" hidden="1"/>
    <row r="58942" hidden="1"/>
    <row r="58943" hidden="1"/>
    <row r="58944" hidden="1"/>
    <row r="58945" hidden="1"/>
    <row r="58946" hidden="1"/>
    <row r="58947" hidden="1"/>
    <row r="58948" hidden="1"/>
    <row r="58949" hidden="1"/>
    <row r="58950" hidden="1"/>
    <row r="58951" hidden="1"/>
    <row r="58952" hidden="1"/>
    <row r="58953" hidden="1"/>
    <row r="58954" hidden="1"/>
    <row r="58955" hidden="1"/>
    <row r="58956" hidden="1"/>
    <row r="58957" hidden="1"/>
    <row r="58958" hidden="1"/>
    <row r="58959" hidden="1"/>
    <row r="58960" hidden="1"/>
    <row r="58961" hidden="1"/>
    <row r="58962" hidden="1"/>
    <row r="58963" hidden="1"/>
    <row r="58964" hidden="1"/>
    <row r="58965" hidden="1"/>
    <row r="58966" hidden="1"/>
    <row r="58967" hidden="1"/>
    <row r="58968" hidden="1"/>
    <row r="58969" hidden="1"/>
    <row r="58970" hidden="1"/>
    <row r="58971" hidden="1"/>
    <row r="58972" hidden="1"/>
    <row r="58973" hidden="1"/>
    <row r="58974" hidden="1"/>
    <row r="58975" hidden="1"/>
    <row r="58976" hidden="1"/>
    <row r="58977" hidden="1"/>
    <row r="58978" hidden="1"/>
    <row r="58979" hidden="1"/>
    <row r="58980" hidden="1"/>
    <row r="58981" hidden="1"/>
    <row r="58982" hidden="1"/>
    <row r="58983" hidden="1"/>
    <row r="58984" hidden="1"/>
    <row r="58985" hidden="1"/>
    <row r="58986" hidden="1"/>
    <row r="58987" hidden="1"/>
    <row r="58988" hidden="1"/>
    <row r="58989" hidden="1"/>
    <row r="58990" hidden="1"/>
    <row r="58991" hidden="1"/>
    <row r="58992" hidden="1"/>
    <row r="58993" hidden="1"/>
    <row r="58994" hidden="1"/>
    <row r="58995" hidden="1"/>
    <row r="58996" hidden="1"/>
    <row r="58997" hidden="1"/>
    <row r="58998" hidden="1"/>
    <row r="58999" hidden="1"/>
    <row r="59000" hidden="1"/>
    <row r="59001" hidden="1"/>
    <row r="59002" hidden="1"/>
    <row r="59003" hidden="1"/>
    <row r="59004" hidden="1"/>
    <row r="59005" hidden="1"/>
    <row r="59006" hidden="1"/>
    <row r="59007" hidden="1"/>
    <row r="59008" hidden="1"/>
    <row r="59009" hidden="1"/>
    <row r="59010" hidden="1"/>
    <row r="59011" hidden="1"/>
    <row r="59012" hidden="1"/>
    <row r="59013" hidden="1"/>
    <row r="59014" hidden="1"/>
    <row r="59015" hidden="1"/>
    <row r="59016" hidden="1"/>
    <row r="59017" hidden="1"/>
    <row r="59018" hidden="1"/>
    <row r="59019" hidden="1"/>
    <row r="59020" hidden="1"/>
    <row r="59021" hidden="1"/>
    <row r="59022" hidden="1"/>
    <row r="59023" hidden="1"/>
    <row r="59024" hidden="1"/>
    <row r="59025" hidden="1"/>
    <row r="59026" hidden="1"/>
    <row r="59027" hidden="1"/>
    <row r="59028" hidden="1"/>
    <row r="59029" hidden="1"/>
    <row r="59030" hidden="1"/>
    <row r="59031" hidden="1"/>
    <row r="59032" hidden="1"/>
    <row r="59033" hidden="1"/>
    <row r="59034" hidden="1"/>
    <row r="59035" hidden="1"/>
    <row r="59036" hidden="1"/>
    <row r="59037" hidden="1"/>
    <row r="59038" hidden="1"/>
    <row r="59039" hidden="1"/>
    <row r="59040" hidden="1"/>
    <row r="59041" hidden="1"/>
    <row r="59042" hidden="1"/>
    <row r="59043" hidden="1"/>
    <row r="59044" hidden="1"/>
    <row r="59045" hidden="1"/>
    <row r="59046" hidden="1"/>
    <row r="59047" hidden="1"/>
    <row r="59048" hidden="1"/>
    <row r="59049" hidden="1"/>
    <row r="59050" hidden="1"/>
    <row r="59051" hidden="1"/>
    <row r="59052" hidden="1"/>
    <row r="59053" hidden="1"/>
    <row r="59054" hidden="1"/>
    <row r="59055" hidden="1"/>
    <row r="59056" hidden="1"/>
    <row r="59057" hidden="1"/>
    <row r="59058" hidden="1"/>
    <row r="59059" hidden="1"/>
    <row r="59060" hidden="1"/>
    <row r="59061" hidden="1"/>
    <row r="59062" hidden="1"/>
    <row r="59063" hidden="1"/>
    <row r="59064" hidden="1"/>
    <row r="59065" hidden="1"/>
    <row r="59066" hidden="1"/>
    <row r="59067" hidden="1"/>
    <row r="59068" hidden="1"/>
    <row r="59069" hidden="1"/>
    <row r="59070" hidden="1"/>
    <row r="59071" hidden="1"/>
    <row r="59072" hidden="1"/>
    <row r="59073" hidden="1"/>
    <row r="59074" hidden="1"/>
    <row r="59075" hidden="1"/>
    <row r="59076" hidden="1"/>
    <row r="59077" hidden="1"/>
    <row r="59078" hidden="1"/>
    <row r="59079" hidden="1"/>
    <row r="59080" hidden="1"/>
    <row r="59081" hidden="1"/>
    <row r="59082" hidden="1"/>
    <row r="59083" hidden="1"/>
    <row r="59084" hidden="1"/>
    <row r="59085" hidden="1"/>
    <row r="59086" hidden="1"/>
    <row r="59087" hidden="1"/>
    <row r="59088" hidden="1"/>
    <row r="59089" hidden="1"/>
    <row r="59090" hidden="1"/>
    <row r="59091" hidden="1"/>
    <row r="59092" hidden="1"/>
    <row r="59093" hidden="1"/>
    <row r="59094" hidden="1"/>
    <row r="59095" hidden="1"/>
    <row r="59096" hidden="1"/>
    <row r="59097" hidden="1"/>
    <row r="59098" hidden="1"/>
    <row r="59099" hidden="1"/>
    <row r="59100" hidden="1"/>
    <row r="59101" hidden="1"/>
    <row r="59102" hidden="1"/>
    <row r="59103" hidden="1"/>
    <row r="59104" hidden="1"/>
    <row r="59105" hidden="1"/>
    <row r="59106" hidden="1"/>
    <row r="59107" hidden="1"/>
    <row r="59108" hidden="1"/>
    <row r="59109" hidden="1"/>
    <row r="59110" hidden="1"/>
    <row r="59111" hidden="1"/>
    <row r="59112" hidden="1"/>
    <row r="59113" hidden="1"/>
    <row r="59114" hidden="1"/>
    <row r="59115" hidden="1"/>
    <row r="59116" hidden="1"/>
    <row r="59117" hidden="1"/>
    <row r="59118" hidden="1"/>
    <row r="59119" hidden="1"/>
    <row r="59120" hidden="1"/>
    <row r="59121" hidden="1"/>
    <row r="59122" hidden="1"/>
    <row r="59123" hidden="1"/>
    <row r="59124" hidden="1"/>
    <row r="59125" hidden="1"/>
    <row r="59126" hidden="1"/>
    <row r="59127" hidden="1"/>
    <row r="59128" hidden="1"/>
    <row r="59129" hidden="1"/>
    <row r="59130" hidden="1"/>
    <row r="59131" hidden="1"/>
    <row r="59132" hidden="1"/>
    <row r="59133" hidden="1"/>
    <row r="59134" hidden="1"/>
    <row r="59135" hidden="1"/>
    <row r="59136" hidden="1"/>
    <row r="59137" hidden="1"/>
    <row r="59138" hidden="1"/>
    <row r="59139" hidden="1"/>
    <row r="59140" hidden="1"/>
    <row r="59141" hidden="1"/>
    <row r="59142" hidden="1"/>
    <row r="59143" hidden="1"/>
    <row r="59144" hidden="1"/>
    <row r="59145" hidden="1"/>
    <row r="59146" hidden="1"/>
    <row r="59147" hidden="1"/>
    <row r="59148" hidden="1"/>
    <row r="59149" hidden="1"/>
    <row r="59150" hidden="1"/>
    <row r="59151" hidden="1"/>
    <row r="59152" hidden="1"/>
    <row r="59153" hidden="1"/>
    <row r="59154" hidden="1"/>
    <row r="59155" hidden="1"/>
    <row r="59156" hidden="1"/>
    <row r="59157" hidden="1"/>
    <row r="59158" hidden="1"/>
    <row r="59159" hidden="1"/>
    <row r="59160" hidden="1"/>
    <row r="59161" hidden="1"/>
    <row r="59162" hidden="1"/>
    <row r="59163" hidden="1"/>
    <row r="59164" hidden="1"/>
    <row r="59165" hidden="1"/>
    <row r="59166" hidden="1"/>
    <row r="59167" hidden="1"/>
    <row r="59168" hidden="1"/>
    <row r="59169" hidden="1"/>
    <row r="59170" hidden="1"/>
    <row r="59171" hidden="1"/>
    <row r="59172" hidden="1"/>
    <row r="59173" hidden="1"/>
    <row r="59174" hidden="1"/>
    <row r="59175" hidden="1"/>
    <row r="59176" hidden="1"/>
    <row r="59177" hidden="1"/>
    <row r="59178" hidden="1"/>
    <row r="59179" hidden="1"/>
    <row r="59180" hidden="1"/>
    <row r="59181" hidden="1"/>
    <row r="59182" hidden="1"/>
    <row r="59183" hidden="1"/>
    <row r="59184" hidden="1"/>
    <row r="59185" hidden="1"/>
    <row r="59186" hidden="1"/>
    <row r="59187" hidden="1"/>
    <row r="59188" hidden="1"/>
    <row r="59189" hidden="1"/>
    <row r="59190" hidden="1"/>
    <row r="59191" hidden="1"/>
    <row r="59192" hidden="1"/>
    <row r="59193" hidden="1"/>
    <row r="59194" hidden="1"/>
    <row r="59195" hidden="1"/>
    <row r="59196" hidden="1"/>
    <row r="59197" hidden="1"/>
    <row r="59198" hidden="1"/>
    <row r="59199" hidden="1"/>
    <row r="59200" hidden="1"/>
    <row r="59201" hidden="1"/>
    <row r="59202" hidden="1"/>
    <row r="59203" hidden="1"/>
    <row r="59204" hidden="1"/>
    <row r="59205" hidden="1"/>
    <row r="59206" hidden="1"/>
    <row r="59207" hidden="1"/>
    <row r="59208" hidden="1"/>
    <row r="59209" hidden="1"/>
    <row r="59210" hidden="1"/>
    <row r="59211" hidden="1"/>
    <row r="59212" hidden="1"/>
    <row r="59213" hidden="1"/>
    <row r="59214" hidden="1"/>
    <row r="59215" hidden="1"/>
    <row r="59216" hidden="1"/>
    <row r="59217" hidden="1"/>
    <row r="59218" hidden="1"/>
    <row r="59219" hidden="1"/>
    <row r="59220" hidden="1"/>
    <row r="59221" hidden="1"/>
    <row r="59222" hidden="1"/>
    <row r="59223" hidden="1"/>
    <row r="59224" hidden="1"/>
    <row r="59225" hidden="1"/>
    <row r="59226" hidden="1"/>
    <row r="59227" hidden="1"/>
    <row r="59228" hidden="1"/>
    <row r="59229" hidden="1"/>
    <row r="59230" hidden="1"/>
    <row r="59231" hidden="1"/>
    <row r="59232" hidden="1"/>
    <row r="59233" hidden="1"/>
    <row r="59234" hidden="1"/>
    <row r="59235" hidden="1"/>
    <row r="59236" hidden="1"/>
    <row r="59237" hidden="1"/>
    <row r="59238" hidden="1"/>
    <row r="59239" hidden="1"/>
    <row r="59240" hidden="1"/>
    <row r="59241" hidden="1"/>
    <row r="59242" hidden="1"/>
    <row r="59243" hidden="1"/>
    <row r="59244" hidden="1"/>
    <row r="59245" hidden="1"/>
    <row r="59246" hidden="1"/>
    <row r="59247" hidden="1"/>
    <row r="59248" hidden="1"/>
    <row r="59249" hidden="1"/>
    <row r="59250" hidden="1"/>
    <row r="59251" hidden="1"/>
    <row r="59252" hidden="1"/>
    <row r="59253" hidden="1"/>
    <row r="59254" hidden="1"/>
    <row r="59255" hidden="1"/>
    <row r="59256" hidden="1"/>
    <row r="59257" hidden="1"/>
    <row r="59258" hidden="1"/>
    <row r="59259" hidden="1"/>
    <row r="59260" hidden="1"/>
    <row r="59261" hidden="1"/>
    <row r="59262" hidden="1"/>
    <row r="59263" hidden="1"/>
    <row r="59264" hidden="1"/>
    <row r="59265" hidden="1"/>
    <row r="59266" hidden="1"/>
    <row r="59267" hidden="1"/>
    <row r="59268" hidden="1"/>
    <row r="59269" hidden="1"/>
    <row r="59270" hidden="1"/>
    <row r="59271" hidden="1"/>
    <row r="59272" hidden="1"/>
    <row r="59273" hidden="1"/>
    <row r="59274" hidden="1"/>
    <row r="59275" hidden="1"/>
    <row r="59276" hidden="1"/>
    <row r="59277" hidden="1"/>
    <row r="59278" hidden="1"/>
    <row r="59279" hidden="1"/>
    <row r="59280" hidden="1"/>
    <row r="59281" hidden="1"/>
    <row r="59282" hidden="1"/>
    <row r="59283" hidden="1"/>
    <row r="59284" hidden="1"/>
    <row r="59285" hidden="1"/>
    <row r="59286" hidden="1"/>
    <row r="59287" hidden="1"/>
    <row r="59288" hidden="1"/>
    <row r="59289" hidden="1"/>
    <row r="59290" hidden="1"/>
    <row r="59291" hidden="1"/>
    <row r="59292" hidden="1"/>
    <row r="59293" hidden="1"/>
    <row r="59294" hidden="1"/>
    <row r="59295" hidden="1"/>
    <row r="59296" hidden="1"/>
    <row r="59297" hidden="1"/>
    <row r="59298" hidden="1"/>
    <row r="59299" hidden="1"/>
    <row r="59300" hidden="1"/>
    <row r="59301" hidden="1"/>
    <row r="59302" hidden="1"/>
    <row r="59303" hidden="1"/>
    <row r="59304" hidden="1"/>
    <row r="59305" hidden="1"/>
    <row r="59306" hidden="1"/>
    <row r="59307" hidden="1"/>
    <row r="59308" hidden="1"/>
    <row r="59309" hidden="1"/>
    <row r="59310" hidden="1"/>
    <row r="59311" hidden="1"/>
    <row r="59312" hidden="1"/>
    <row r="59313" hidden="1"/>
    <row r="59314" hidden="1"/>
    <row r="59315" hidden="1"/>
    <row r="59316" hidden="1"/>
    <row r="59317" hidden="1"/>
    <row r="59318" hidden="1"/>
    <row r="59319" hidden="1"/>
    <row r="59320" hidden="1"/>
    <row r="59321" hidden="1"/>
    <row r="59322" hidden="1"/>
    <row r="59323" hidden="1"/>
    <row r="59324" hidden="1"/>
    <row r="59325" hidden="1"/>
    <row r="59326" hidden="1"/>
    <row r="59327" hidden="1"/>
    <row r="59328" hidden="1"/>
    <row r="59329" hidden="1"/>
    <row r="59330" hidden="1"/>
    <row r="59331" hidden="1"/>
    <row r="59332" hidden="1"/>
    <row r="59333" hidden="1"/>
    <row r="59334" hidden="1"/>
    <row r="59335" hidden="1"/>
    <row r="59336" hidden="1"/>
    <row r="59337" hidden="1"/>
    <row r="59338" hidden="1"/>
    <row r="59339" hidden="1"/>
    <row r="59340" hidden="1"/>
    <row r="59341" hidden="1"/>
    <row r="59342" hidden="1"/>
    <row r="59343" hidden="1"/>
    <row r="59344" hidden="1"/>
    <row r="59345" hidden="1"/>
    <row r="59346" hidden="1"/>
    <row r="59347" hidden="1"/>
    <row r="59348" hidden="1"/>
    <row r="59349" hidden="1"/>
    <row r="59350" hidden="1"/>
    <row r="59351" hidden="1"/>
    <row r="59352" hidden="1"/>
    <row r="59353" hidden="1"/>
    <row r="59354" hidden="1"/>
    <row r="59355" hidden="1"/>
    <row r="59356" hidden="1"/>
    <row r="59357" hidden="1"/>
    <row r="59358" hidden="1"/>
    <row r="59359" hidden="1"/>
    <row r="59360" hidden="1"/>
    <row r="59361" hidden="1"/>
    <row r="59362" hidden="1"/>
    <row r="59363" hidden="1"/>
    <row r="59364" hidden="1"/>
    <row r="59365" hidden="1"/>
    <row r="59366" hidden="1"/>
    <row r="59367" hidden="1"/>
    <row r="59368" hidden="1"/>
    <row r="59369" hidden="1"/>
    <row r="59370" hidden="1"/>
    <row r="59371" hidden="1"/>
    <row r="59372" hidden="1"/>
    <row r="59373" hidden="1"/>
    <row r="59374" hidden="1"/>
    <row r="59375" hidden="1"/>
    <row r="59376" hidden="1"/>
    <row r="59377" hidden="1"/>
    <row r="59378" hidden="1"/>
    <row r="59379" hidden="1"/>
    <row r="59380" hidden="1"/>
    <row r="59381" hidden="1"/>
    <row r="59382" hidden="1"/>
    <row r="59383" hidden="1"/>
    <row r="59384" hidden="1"/>
    <row r="59385" hidden="1"/>
    <row r="59386" hidden="1"/>
    <row r="59387" hidden="1"/>
    <row r="59388" hidden="1"/>
    <row r="59389" hidden="1"/>
    <row r="59390" hidden="1"/>
    <row r="59391" hidden="1"/>
    <row r="59392" hidden="1"/>
    <row r="59393" hidden="1"/>
    <row r="59394" hidden="1"/>
    <row r="59395" hidden="1"/>
    <row r="59396" hidden="1"/>
    <row r="59397" hidden="1"/>
    <row r="59398" hidden="1"/>
    <row r="59399" hidden="1"/>
    <row r="59400" hidden="1"/>
    <row r="59401" hidden="1"/>
    <row r="59402" hidden="1"/>
    <row r="59403" hidden="1"/>
    <row r="59404" hidden="1"/>
    <row r="59405" hidden="1"/>
    <row r="59406" hidden="1"/>
    <row r="59407" hidden="1"/>
    <row r="59408" hidden="1"/>
    <row r="59409" hidden="1"/>
    <row r="59410" hidden="1"/>
    <row r="59411" hidden="1"/>
    <row r="59412" hidden="1"/>
    <row r="59413" hidden="1"/>
    <row r="59414" hidden="1"/>
    <row r="59415" hidden="1"/>
    <row r="59416" hidden="1"/>
    <row r="59417" hidden="1"/>
    <row r="59418" hidden="1"/>
    <row r="59419" hidden="1"/>
    <row r="59420" hidden="1"/>
    <row r="59421" hidden="1"/>
    <row r="59422" hidden="1"/>
    <row r="59423" hidden="1"/>
    <row r="59424" hidden="1"/>
    <row r="59425" hidden="1"/>
    <row r="59426" hidden="1"/>
    <row r="59427" hidden="1"/>
    <row r="59428" hidden="1"/>
    <row r="59429" hidden="1"/>
    <row r="59430" hidden="1"/>
    <row r="59431" hidden="1"/>
    <row r="59432" hidden="1"/>
    <row r="59433" hidden="1"/>
    <row r="59434" hidden="1"/>
    <row r="59435" hidden="1"/>
    <row r="59436" hidden="1"/>
    <row r="59437" hidden="1"/>
    <row r="59438" hidden="1"/>
    <row r="59439" hidden="1"/>
    <row r="59440" hidden="1"/>
    <row r="59441" hidden="1"/>
    <row r="59442" hidden="1"/>
    <row r="59443" hidden="1"/>
    <row r="59444" hidden="1"/>
    <row r="59445" hidden="1"/>
    <row r="59446" hidden="1"/>
    <row r="59447" hidden="1"/>
    <row r="59448" hidden="1"/>
    <row r="59449" hidden="1"/>
    <row r="59450" hidden="1"/>
    <row r="59451" hidden="1"/>
    <row r="59452" hidden="1"/>
    <row r="59453" hidden="1"/>
    <row r="59454" hidden="1"/>
    <row r="59455" hidden="1"/>
    <row r="59456" hidden="1"/>
    <row r="59457" hidden="1"/>
    <row r="59458" hidden="1"/>
    <row r="59459" hidden="1"/>
    <row r="59460" hidden="1"/>
    <row r="59461" hidden="1"/>
    <row r="59462" hidden="1"/>
    <row r="59463" hidden="1"/>
    <row r="59464" hidden="1"/>
    <row r="59465" hidden="1"/>
    <row r="59466" hidden="1"/>
    <row r="59467" hidden="1"/>
    <row r="59468" hidden="1"/>
    <row r="59469" hidden="1"/>
    <row r="59470" hidden="1"/>
    <row r="59471" hidden="1"/>
    <row r="59472" hidden="1"/>
    <row r="59473" hidden="1"/>
    <row r="59474" hidden="1"/>
    <row r="59475" hidden="1"/>
    <row r="59476" hidden="1"/>
    <row r="59477" hidden="1"/>
    <row r="59478" hidden="1"/>
    <row r="59479" hidden="1"/>
    <row r="59480" hidden="1"/>
    <row r="59481" hidden="1"/>
    <row r="59482" hidden="1"/>
    <row r="59483" hidden="1"/>
    <row r="59484" hidden="1"/>
    <row r="59485" hidden="1"/>
    <row r="59486" hidden="1"/>
    <row r="59487" hidden="1"/>
    <row r="59488" hidden="1"/>
    <row r="59489" hidden="1"/>
    <row r="59490" hidden="1"/>
    <row r="59491" hidden="1"/>
    <row r="59492" hidden="1"/>
    <row r="59493" hidden="1"/>
    <row r="59494" hidden="1"/>
    <row r="59495" hidden="1"/>
    <row r="59496" hidden="1"/>
    <row r="59497" hidden="1"/>
    <row r="59498" hidden="1"/>
    <row r="59499" hidden="1"/>
    <row r="59500" hidden="1"/>
    <row r="59501" hidden="1"/>
    <row r="59502" hidden="1"/>
    <row r="59503" hidden="1"/>
    <row r="59504" hidden="1"/>
    <row r="59505" hidden="1"/>
    <row r="59506" hidden="1"/>
    <row r="59507" hidden="1"/>
    <row r="59508" hidden="1"/>
    <row r="59509" hidden="1"/>
    <row r="59510" hidden="1"/>
    <row r="59511" hidden="1"/>
    <row r="59512" hidden="1"/>
    <row r="59513" hidden="1"/>
    <row r="59514" hidden="1"/>
    <row r="59515" hidden="1"/>
    <row r="59516" hidden="1"/>
    <row r="59517" hidden="1"/>
    <row r="59518" hidden="1"/>
    <row r="59519" hidden="1"/>
    <row r="59520" hidden="1"/>
    <row r="59521" hidden="1"/>
    <row r="59522" hidden="1"/>
    <row r="59523" hidden="1"/>
    <row r="59524" hidden="1"/>
    <row r="59525" hidden="1"/>
    <row r="59526" hidden="1"/>
    <row r="59527" hidden="1"/>
    <row r="59528" hidden="1"/>
    <row r="59529" hidden="1"/>
    <row r="59530" hidden="1"/>
    <row r="59531" hidden="1"/>
    <row r="59532" hidden="1"/>
    <row r="59533" hidden="1"/>
    <row r="59534" hidden="1"/>
    <row r="59535" hidden="1"/>
    <row r="59536" hidden="1"/>
    <row r="59537" hidden="1"/>
    <row r="59538" hidden="1"/>
    <row r="59539" hidden="1"/>
    <row r="59540" hidden="1"/>
    <row r="59541" hidden="1"/>
    <row r="59542" hidden="1"/>
    <row r="59543" hidden="1"/>
    <row r="59544" hidden="1"/>
    <row r="59545" hidden="1"/>
    <row r="59546" hidden="1"/>
    <row r="59547" hidden="1"/>
    <row r="59548" hidden="1"/>
    <row r="59549" hidden="1"/>
    <row r="59550" hidden="1"/>
    <row r="59551" hidden="1"/>
    <row r="59552" hidden="1"/>
    <row r="59553" hidden="1"/>
    <row r="59554" hidden="1"/>
    <row r="59555" hidden="1"/>
    <row r="59556" hidden="1"/>
    <row r="59557" hidden="1"/>
    <row r="59558" hidden="1"/>
    <row r="59559" hidden="1"/>
    <row r="59560" hidden="1"/>
    <row r="59561" hidden="1"/>
    <row r="59562" hidden="1"/>
    <row r="59563" hidden="1"/>
    <row r="59564" hidden="1"/>
    <row r="59565" hidden="1"/>
    <row r="59566" hidden="1"/>
    <row r="59567" hidden="1"/>
    <row r="59568" hidden="1"/>
    <row r="59569" hidden="1"/>
    <row r="59570" hidden="1"/>
    <row r="59571" hidden="1"/>
    <row r="59572" hidden="1"/>
    <row r="59573" hidden="1"/>
    <row r="59574" hidden="1"/>
    <row r="59575" hidden="1"/>
    <row r="59576" hidden="1"/>
    <row r="59577" hidden="1"/>
    <row r="59578" hidden="1"/>
    <row r="59579" hidden="1"/>
    <row r="59580" hidden="1"/>
    <row r="59581" hidden="1"/>
    <row r="59582" hidden="1"/>
    <row r="59583" hidden="1"/>
    <row r="59584" hidden="1"/>
    <row r="59585" hidden="1"/>
    <row r="59586" hidden="1"/>
    <row r="59587" hidden="1"/>
    <row r="59588" hidden="1"/>
    <row r="59589" hidden="1"/>
    <row r="59590" hidden="1"/>
    <row r="59591" hidden="1"/>
    <row r="59592" hidden="1"/>
    <row r="59593" hidden="1"/>
    <row r="59594" hidden="1"/>
    <row r="59595" hidden="1"/>
    <row r="59596" hidden="1"/>
    <row r="59597" hidden="1"/>
    <row r="59598" hidden="1"/>
    <row r="59599" hidden="1"/>
    <row r="59600" hidden="1"/>
    <row r="59601" hidden="1"/>
    <row r="59602" hidden="1"/>
    <row r="59603" hidden="1"/>
    <row r="59604" hidden="1"/>
    <row r="59605" hidden="1"/>
    <row r="59606" hidden="1"/>
    <row r="59607" hidden="1"/>
    <row r="59608" hidden="1"/>
    <row r="59609" hidden="1"/>
    <row r="59610" hidden="1"/>
    <row r="59611" hidden="1"/>
    <row r="59612" hidden="1"/>
    <row r="59613" hidden="1"/>
    <row r="59614" hidden="1"/>
    <row r="59615" hidden="1"/>
    <row r="59616" hidden="1"/>
    <row r="59617" hidden="1"/>
    <row r="59618" hidden="1"/>
    <row r="59619" hidden="1"/>
    <row r="59620" hidden="1"/>
    <row r="59621" hidden="1"/>
    <row r="59622" hidden="1"/>
    <row r="59623" hidden="1"/>
    <row r="59624" hidden="1"/>
    <row r="59625" hidden="1"/>
    <row r="59626" hidden="1"/>
    <row r="59627" hidden="1"/>
    <row r="59628" hidden="1"/>
    <row r="59629" hidden="1"/>
    <row r="59630" hidden="1"/>
    <row r="59631" hidden="1"/>
    <row r="59632" hidden="1"/>
    <row r="59633" hidden="1"/>
    <row r="59634" hidden="1"/>
    <row r="59635" hidden="1"/>
    <row r="59636" hidden="1"/>
    <row r="59637" hidden="1"/>
    <row r="59638" hidden="1"/>
    <row r="59639" hidden="1"/>
    <row r="59640" hidden="1"/>
    <row r="59641" hidden="1"/>
    <row r="59642" hidden="1"/>
    <row r="59643" hidden="1"/>
    <row r="59644" hidden="1"/>
    <row r="59645" hidden="1"/>
    <row r="59646" hidden="1"/>
    <row r="59647" hidden="1"/>
    <row r="59648" hidden="1"/>
    <row r="59649" hidden="1"/>
    <row r="59650" hidden="1"/>
    <row r="59651" hidden="1"/>
    <row r="59652" hidden="1"/>
    <row r="59653" hidden="1"/>
    <row r="59654" hidden="1"/>
    <row r="59655" hidden="1"/>
    <row r="59656" hidden="1"/>
    <row r="59657" hidden="1"/>
    <row r="59658" hidden="1"/>
    <row r="59659" hidden="1"/>
    <row r="59660" hidden="1"/>
    <row r="59661" hidden="1"/>
    <row r="59662" hidden="1"/>
    <row r="59663" hidden="1"/>
    <row r="59664" hidden="1"/>
    <row r="59665" hidden="1"/>
    <row r="59666" hidden="1"/>
    <row r="59667" hidden="1"/>
    <row r="59668" hidden="1"/>
    <row r="59669" hidden="1"/>
    <row r="59670" hidden="1"/>
    <row r="59671" hidden="1"/>
    <row r="59672" hidden="1"/>
    <row r="59673" hidden="1"/>
    <row r="59674" hidden="1"/>
    <row r="59675" hidden="1"/>
    <row r="59676" hidden="1"/>
    <row r="59677" hidden="1"/>
    <row r="59678" hidden="1"/>
    <row r="59679" hidden="1"/>
    <row r="59680" hidden="1"/>
    <row r="59681" hidden="1"/>
    <row r="59682" hidden="1"/>
    <row r="59683" hidden="1"/>
    <row r="59684" hidden="1"/>
    <row r="59685" hidden="1"/>
    <row r="59686" hidden="1"/>
    <row r="59687" hidden="1"/>
    <row r="59688" hidden="1"/>
    <row r="59689" hidden="1"/>
    <row r="59690" hidden="1"/>
    <row r="59691" hidden="1"/>
    <row r="59692" hidden="1"/>
    <row r="59693" hidden="1"/>
    <row r="59694" hidden="1"/>
    <row r="59695" hidden="1"/>
    <row r="59696" hidden="1"/>
    <row r="59697" hidden="1"/>
    <row r="59698" hidden="1"/>
    <row r="59699" hidden="1"/>
    <row r="59700" hidden="1"/>
    <row r="59701" hidden="1"/>
    <row r="59702" hidden="1"/>
    <row r="59703" hidden="1"/>
    <row r="59704" hidden="1"/>
    <row r="59705" hidden="1"/>
    <row r="59706" hidden="1"/>
    <row r="59707" hidden="1"/>
    <row r="59708" hidden="1"/>
    <row r="59709" hidden="1"/>
    <row r="59710" hidden="1"/>
    <row r="59711" hidden="1"/>
    <row r="59712" hidden="1"/>
    <row r="59713" hidden="1"/>
    <row r="59714" hidden="1"/>
    <row r="59715" hidden="1"/>
    <row r="59716" hidden="1"/>
    <row r="59717" hidden="1"/>
    <row r="59718" hidden="1"/>
    <row r="59719" hidden="1"/>
    <row r="59720" hidden="1"/>
    <row r="59721" hidden="1"/>
    <row r="59722" hidden="1"/>
    <row r="59723" hidden="1"/>
    <row r="59724" hidden="1"/>
    <row r="59725" hidden="1"/>
    <row r="59726" hidden="1"/>
    <row r="59727" hidden="1"/>
    <row r="59728" hidden="1"/>
    <row r="59729" hidden="1"/>
    <row r="59730" hidden="1"/>
    <row r="59731" hidden="1"/>
    <row r="59732" hidden="1"/>
    <row r="59733" hidden="1"/>
    <row r="59734" hidden="1"/>
    <row r="59735" hidden="1"/>
    <row r="59736" hidden="1"/>
    <row r="59737" hidden="1"/>
    <row r="59738" hidden="1"/>
    <row r="59739" hidden="1"/>
    <row r="59740" hidden="1"/>
    <row r="59741" hidden="1"/>
    <row r="59742" hidden="1"/>
    <row r="59743" hidden="1"/>
    <row r="59744" hidden="1"/>
    <row r="59745" hidden="1"/>
    <row r="59746" hidden="1"/>
    <row r="59747" hidden="1"/>
    <row r="59748" hidden="1"/>
    <row r="59749" hidden="1"/>
    <row r="59750" hidden="1"/>
    <row r="59751" hidden="1"/>
    <row r="59752" hidden="1"/>
    <row r="59753" hidden="1"/>
    <row r="59754" hidden="1"/>
    <row r="59755" hidden="1"/>
    <row r="59756" hidden="1"/>
    <row r="59757" hidden="1"/>
    <row r="59758" hidden="1"/>
    <row r="59759" hidden="1"/>
    <row r="59760" hidden="1"/>
    <row r="59761" hidden="1"/>
    <row r="59762" hidden="1"/>
    <row r="59763" hidden="1"/>
    <row r="59764" hidden="1"/>
    <row r="59765" hidden="1"/>
    <row r="59766" hidden="1"/>
    <row r="59767" hidden="1"/>
    <row r="59768" hidden="1"/>
    <row r="59769" hidden="1"/>
    <row r="59770" hidden="1"/>
    <row r="59771" hidden="1"/>
    <row r="59772" hidden="1"/>
    <row r="59773" hidden="1"/>
    <row r="59774" hidden="1"/>
    <row r="59775" hidden="1"/>
    <row r="59776" hidden="1"/>
    <row r="59777" hidden="1"/>
    <row r="59778" hidden="1"/>
    <row r="59779" hidden="1"/>
    <row r="59780" hidden="1"/>
    <row r="59781" hidden="1"/>
    <row r="59782" hidden="1"/>
    <row r="59783" hidden="1"/>
    <row r="59784" hidden="1"/>
    <row r="59785" hidden="1"/>
    <row r="59786" hidden="1"/>
    <row r="59787" hidden="1"/>
    <row r="59788" hidden="1"/>
    <row r="59789" hidden="1"/>
    <row r="59790" hidden="1"/>
    <row r="59791" hidden="1"/>
    <row r="59792" hidden="1"/>
    <row r="59793" hidden="1"/>
    <row r="59794" hidden="1"/>
    <row r="59795" hidden="1"/>
    <row r="59796" hidden="1"/>
    <row r="59797" hidden="1"/>
    <row r="59798" hidden="1"/>
    <row r="59799" hidden="1"/>
    <row r="59800" hidden="1"/>
    <row r="59801" hidden="1"/>
    <row r="59802" hidden="1"/>
    <row r="59803" hidden="1"/>
    <row r="59804" hidden="1"/>
    <row r="59805" hidden="1"/>
    <row r="59806" hidden="1"/>
    <row r="59807" hidden="1"/>
    <row r="59808" hidden="1"/>
    <row r="59809" hidden="1"/>
    <row r="59810" hidden="1"/>
    <row r="59811" hidden="1"/>
    <row r="59812" hidden="1"/>
    <row r="59813" hidden="1"/>
    <row r="59814" hidden="1"/>
    <row r="59815" hidden="1"/>
    <row r="59816" hidden="1"/>
    <row r="59817" hidden="1"/>
    <row r="59818" hidden="1"/>
    <row r="59819" hidden="1"/>
    <row r="59820" hidden="1"/>
    <row r="59821" hidden="1"/>
    <row r="59822" hidden="1"/>
    <row r="59823" hidden="1"/>
    <row r="59824" hidden="1"/>
    <row r="59825" hidden="1"/>
    <row r="59826" hidden="1"/>
    <row r="59827" hidden="1"/>
    <row r="59828" hidden="1"/>
    <row r="59829" hidden="1"/>
    <row r="59830" hidden="1"/>
    <row r="59831" hidden="1"/>
    <row r="59832" hidden="1"/>
    <row r="59833" hidden="1"/>
    <row r="59834" hidden="1"/>
    <row r="59835" hidden="1"/>
    <row r="59836" hidden="1"/>
    <row r="59837" hidden="1"/>
    <row r="59838" hidden="1"/>
    <row r="59839" hidden="1"/>
    <row r="59840" hidden="1"/>
    <row r="59841" hidden="1"/>
    <row r="59842" hidden="1"/>
    <row r="59843" hidden="1"/>
    <row r="59844" hidden="1"/>
    <row r="59845" hidden="1"/>
    <row r="59846" hidden="1"/>
    <row r="59847" hidden="1"/>
    <row r="59848" hidden="1"/>
    <row r="59849" hidden="1"/>
    <row r="59850" hidden="1"/>
    <row r="59851" hidden="1"/>
    <row r="59852" hidden="1"/>
    <row r="59853" hidden="1"/>
    <row r="59854" hidden="1"/>
    <row r="59855" hidden="1"/>
    <row r="59856" hidden="1"/>
    <row r="59857" hidden="1"/>
    <row r="59858" hidden="1"/>
    <row r="59859" hidden="1"/>
    <row r="59860" hidden="1"/>
    <row r="59861" hidden="1"/>
    <row r="59862" hidden="1"/>
    <row r="59863" hidden="1"/>
    <row r="59864" hidden="1"/>
    <row r="59865" hidden="1"/>
    <row r="59866" hidden="1"/>
    <row r="59867" hidden="1"/>
    <row r="59868" hidden="1"/>
    <row r="59869" hidden="1"/>
    <row r="59870" hidden="1"/>
    <row r="59871" hidden="1"/>
    <row r="59872" hidden="1"/>
    <row r="59873" hidden="1"/>
    <row r="59874" hidden="1"/>
    <row r="59875" hidden="1"/>
    <row r="59876" hidden="1"/>
    <row r="59877" hidden="1"/>
    <row r="59878" hidden="1"/>
    <row r="59879" hidden="1"/>
    <row r="59880" hidden="1"/>
    <row r="59881" hidden="1"/>
    <row r="59882" hidden="1"/>
    <row r="59883" hidden="1"/>
    <row r="59884" hidden="1"/>
    <row r="59885" hidden="1"/>
    <row r="59886" hidden="1"/>
    <row r="59887" hidden="1"/>
    <row r="59888" hidden="1"/>
    <row r="59889" hidden="1"/>
    <row r="59890" hidden="1"/>
    <row r="59891" hidden="1"/>
    <row r="59892" hidden="1"/>
    <row r="59893" hidden="1"/>
    <row r="59894" hidden="1"/>
    <row r="59895" hidden="1"/>
    <row r="59896" hidden="1"/>
    <row r="59897" hidden="1"/>
    <row r="59898" hidden="1"/>
    <row r="59899" hidden="1"/>
    <row r="59900" hidden="1"/>
    <row r="59901" hidden="1"/>
    <row r="59902" hidden="1"/>
    <row r="59903" hidden="1"/>
    <row r="59904" hidden="1"/>
    <row r="59905" hidden="1"/>
    <row r="59906" hidden="1"/>
    <row r="59907" hidden="1"/>
    <row r="59908" hidden="1"/>
    <row r="59909" hidden="1"/>
    <row r="59910" hidden="1"/>
    <row r="59911" hidden="1"/>
    <row r="59912" hidden="1"/>
    <row r="59913" hidden="1"/>
    <row r="59914" hidden="1"/>
    <row r="59915" hidden="1"/>
    <row r="59916" hidden="1"/>
    <row r="59917" hidden="1"/>
    <row r="59918" hidden="1"/>
    <row r="59919" hidden="1"/>
    <row r="59920" hidden="1"/>
    <row r="59921" hidden="1"/>
    <row r="59922" hidden="1"/>
    <row r="59923" hidden="1"/>
    <row r="59924" hidden="1"/>
    <row r="59925" hidden="1"/>
    <row r="59926" hidden="1"/>
    <row r="59927" hidden="1"/>
    <row r="59928" hidden="1"/>
    <row r="59929" hidden="1"/>
    <row r="59930" hidden="1"/>
    <row r="59931" hidden="1"/>
    <row r="59932" hidden="1"/>
    <row r="59933" hidden="1"/>
    <row r="59934" hidden="1"/>
    <row r="59935" hidden="1"/>
    <row r="59936" hidden="1"/>
    <row r="59937" hidden="1"/>
    <row r="59938" hidden="1"/>
    <row r="59939" hidden="1"/>
    <row r="59940" hidden="1"/>
    <row r="59941" hidden="1"/>
    <row r="59942" hidden="1"/>
    <row r="59943" hidden="1"/>
    <row r="59944" hidden="1"/>
    <row r="59945" hidden="1"/>
    <row r="59946" hidden="1"/>
    <row r="59947" hidden="1"/>
    <row r="59948" hidden="1"/>
    <row r="59949" hidden="1"/>
    <row r="59950" hidden="1"/>
    <row r="59951" hidden="1"/>
    <row r="59952" hidden="1"/>
    <row r="59953" hidden="1"/>
    <row r="59954" hidden="1"/>
    <row r="59955" hidden="1"/>
    <row r="59956" hidden="1"/>
    <row r="59957" hidden="1"/>
    <row r="59958" hidden="1"/>
    <row r="59959" hidden="1"/>
    <row r="59960" hidden="1"/>
    <row r="59961" hidden="1"/>
    <row r="59962" hidden="1"/>
    <row r="59963" hidden="1"/>
    <row r="59964" hidden="1"/>
    <row r="59965" hidden="1"/>
    <row r="59966" hidden="1"/>
    <row r="59967" hidden="1"/>
    <row r="59968" hidden="1"/>
    <row r="59969" hidden="1"/>
    <row r="59970" hidden="1"/>
    <row r="59971" hidden="1"/>
    <row r="59972" hidden="1"/>
    <row r="59973" hidden="1"/>
    <row r="59974" hidden="1"/>
    <row r="59975" hidden="1"/>
    <row r="59976" hidden="1"/>
    <row r="59977" hidden="1"/>
    <row r="59978" hidden="1"/>
    <row r="59979" hidden="1"/>
    <row r="59980" hidden="1"/>
    <row r="59981" hidden="1"/>
    <row r="59982" hidden="1"/>
    <row r="59983" hidden="1"/>
    <row r="59984" hidden="1"/>
    <row r="59985" hidden="1"/>
    <row r="59986" hidden="1"/>
    <row r="59987" hidden="1"/>
    <row r="59988" hidden="1"/>
    <row r="59989" hidden="1"/>
    <row r="59990" hidden="1"/>
    <row r="59991" hidden="1"/>
    <row r="59992" hidden="1"/>
    <row r="59993" hidden="1"/>
    <row r="59994" hidden="1"/>
    <row r="59995" hidden="1"/>
    <row r="59996" hidden="1"/>
    <row r="59997" hidden="1"/>
    <row r="59998" hidden="1"/>
    <row r="59999" hidden="1"/>
    <row r="60000" hidden="1"/>
    <row r="60001" hidden="1"/>
    <row r="60002" hidden="1"/>
    <row r="60003" hidden="1"/>
    <row r="60004" hidden="1"/>
    <row r="60005" hidden="1"/>
    <row r="60006" hidden="1"/>
    <row r="60007" hidden="1"/>
    <row r="60008" hidden="1"/>
    <row r="60009" hidden="1"/>
    <row r="60010" hidden="1"/>
    <row r="60011" hidden="1"/>
    <row r="60012" hidden="1"/>
    <row r="60013" hidden="1"/>
    <row r="60014" hidden="1"/>
    <row r="60015" hidden="1"/>
    <row r="60016" hidden="1"/>
    <row r="60017" hidden="1"/>
    <row r="60018" hidden="1"/>
    <row r="60019" hidden="1"/>
    <row r="60020" hidden="1"/>
    <row r="60021" hidden="1"/>
    <row r="60022" hidden="1"/>
    <row r="60023" hidden="1"/>
    <row r="60024" hidden="1"/>
    <row r="60025" hidden="1"/>
    <row r="60026" hidden="1"/>
    <row r="60027" hidden="1"/>
    <row r="60028" hidden="1"/>
    <row r="60029" hidden="1"/>
    <row r="60030" hidden="1"/>
    <row r="60031" hidden="1"/>
    <row r="60032" hidden="1"/>
    <row r="60033" hidden="1"/>
    <row r="60034" hidden="1"/>
    <row r="60035" hidden="1"/>
    <row r="60036" hidden="1"/>
    <row r="60037" hidden="1"/>
    <row r="60038" hidden="1"/>
    <row r="60039" hidden="1"/>
    <row r="60040" hidden="1"/>
    <row r="60041" hidden="1"/>
    <row r="60042" hidden="1"/>
    <row r="60043" hidden="1"/>
    <row r="60044" hidden="1"/>
    <row r="60045" hidden="1"/>
    <row r="60046" hidden="1"/>
    <row r="60047" hidden="1"/>
    <row r="60048" hidden="1"/>
    <row r="60049" hidden="1"/>
    <row r="60050" hidden="1"/>
    <row r="60051" hidden="1"/>
    <row r="60052" hidden="1"/>
    <row r="60053" hidden="1"/>
    <row r="60054" hidden="1"/>
    <row r="60055" hidden="1"/>
    <row r="60056" hidden="1"/>
    <row r="60057" hidden="1"/>
    <row r="60058" hidden="1"/>
    <row r="60059" hidden="1"/>
    <row r="60060" hidden="1"/>
    <row r="60061" hidden="1"/>
    <row r="60062" hidden="1"/>
    <row r="60063" hidden="1"/>
    <row r="60064" hidden="1"/>
    <row r="60065" hidden="1"/>
    <row r="60066" hidden="1"/>
    <row r="60067" hidden="1"/>
    <row r="60068" hidden="1"/>
    <row r="60069" hidden="1"/>
    <row r="60070" hidden="1"/>
    <row r="60071" hidden="1"/>
    <row r="60072" hidden="1"/>
    <row r="60073" hidden="1"/>
    <row r="60074" hidden="1"/>
    <row r="60075" hidden="1"/>
    <row r="60076" hidden="1"/>
    <row r="60077" hidden="1"/>
    <row r="60078" hidden="1"/>
    <row r="60079" hidden="1"/>
    <row r="60080" hidden="1"/>
    <row r="60081" hidden="1"/>
    <row r="60082" hidden="1"/>
    <row r="60083" hidden="1"/>
    <row r="60084" hidden="1"/>
    <row r="60085" hidden="1"/>
    <row r="60086" hidden="1"/>
    <row r="60087" hidden="1"/>
    <row r="60088" hidden="1"/>
    <row r="60089" hidden="1"/>
    <row r="60090" hidden="1"/>
    <row r="60091" hidden="1"/>
    <row r="60092" hidden="1"/>
    <row r="60093" hidden="1"/>
    <row r="60094" hidden="1"/>
    <row r="60095" hidden="1"/>
    <row r="60096" hidden="1"/>
    <row r="60097" hidden="1"/>
    <row r="60098" hidden="1"/>
    <row r="60099" hidden="1"/>
    <row r="60100" hidden="1"/>
    <row r="60101" hidden="1"/>
    <row r="60102" hidden="1"/>
    <row r="60103" hidden="1"/>
    <row r="60104" hidden="1"/>
    <row r="60105" hidden="1"/>
    <row r="60106" hidden="1"/>
    <row r="60107" hidden="1"/>
    <row r="60108" hidden="1"/>
    <row r="60109" hidden="1"/>
    <row r="60110" hidden="1"/>
    <row r="60111" hidden="1"/>
    <row r="60112" hidden="1"/>
    <row r="60113" hidden="1"/>
    <row r="60114" hidden="1"/>
    <row r="60115" hidden="1"/>
    <row r="60116" hidden="1"/>
    <row r="60117" hidden="1"/>
    <row r="60118" hidden="1"/>
    <row r="60119" hidden="1"/>
    <row r="60120" hidden="1"/>
    <row r="60121" hidden="1"/>
    <row r="60122" hidden="1"/>
    <row r="60123" hidden="1"/>
    <row r="60124" hidden="1"/>
    <row r="60125" hidden="1"/>
    <row r="60126" hidden="1"/>
    <row r="60127" hidden="1"/>
    <row r="60128" hidden="1"/>
    <row r="60129" hidden="1"/>
    <row r="60130" hidden="1"/>
    <row r="60131" hidden="1"/>
    <row r="60132" hidden="1"/>
    <row r="60133" hidden="1"/>
    <row r="60134" hidden="1"/>
    <row r="60135" hidden="1"/>
    <row r="60136" hidden="1"/>
    <row r="60137" hidden="1"/>
    <row r="60138" hidden="1"/>
    <row r="60139" hidden="1"/>
    <row r="60140" hidden="1"/>
    <row r="60141" hidden="1"/>
    <row r="60142" hidden="1"/>
    <row r="60143" hidden="1"/>
    <row r="60144" hidden="1"/>
    <row r="60145" hidden="1"/>
    <row r="60146" hidden="1"/>
    <row r="60147" hidden="1"/>
    <row r="60148" hidden="1"/>
    <row r="60149" hidden="1"/>
    <row r="60150" hidden="1"/>
    <row r="60151" hidden="1"/>
    <row r="60152" hidden="1"/>
    <row r="60153" hidden="1"/>
    <row r="60154" hidden="1"/>
    <row r="60155" hidden="1"/>
    <row r="60156" hidden="1"/>
    <row r="60157" hidden="1"/>
    <row r="60158" hidden="1"/>
    <row r="60159" hidden="1"/>
    <row r="60160" hidden="1"/>
    <row r="60161" hidden="1"/>
    <row r="60162" hidden="1"/>
    <row r="60163" hidden="1"/>
    <row r="60164" hidden="1"/>
    <row r="60165" hidden="1"/>
    <row r="60166" hidden="1"/>
    <row r="60167" hidden="1"/>
    <row r="60168" hidden="1"/>
    <row r="60169" hidden="1"/>
    <row r="60170" hidden="1"/>
    <row r="60171" hidden="1"/>
    <row r="60172" hidden="1"/>
    <row r="60173" hidden="1"/>
    <row r="60174" hidden="1"/>
    <row r="60175" hidden="1"/>
    <row r="60176" hidden="1"/>
    <row r="60177" hidden="1"/>
    <row r="60178" hidden="1"/>
    <row r="60179" hidden="1"/>
    <row r="60180" hidden="1"/>
    <row r="60181" hidden="1"/>
    <row r="60182" hidden="1"/>
    <row r="60183" hidden="1"/>
    <row r="60184" hidden="1"/>
    <row r="60185" hidden="1"/>
    <row r="60186" hidden="1"/>
    <row r="60187" hidden="1"/>
    <row r="60188" hidden="1"/>
    <row r="60189" hidden="1"/>
    <row r="60190" hidden="1"/>
    <row r="60191" hidden="1"/>
    <row r="60192" hidden="1"/>
    <row r="60193" hidden="1"/>
    <row r="60194" hidden="1"/>
    <row r="60195" hidden="1"/>
    <row r="60196" hidden="1"/>
    <row r="60197" hidden="1"/>
    <row r="60198" hidden="1"/>
    <row r="60199" hidden="1"/>
    <row r="60200" hidden="1"/>
    <row r="60201" hidden="1"/>
    <row r="60202" hidden="1"/>
    <row r="60203" hidden="1"/>
    <row r="60204" hidden="1"/>
    <row r="60205" hidden="1"/>
    <row r="60206" hidden="1"/>
    <row r="60207" hidden="1"/>
    <row r="60208" hidden="1"/>
    <row r="60209" hidden="1"/>
    <row r="60210" hidden="1"/>
    <row r="60211" hidden="1"/>
    <row r="60212" hidden="1"/>
    <row r="60213" hidden="1"/>
    <row r="60214" hidden="1"/>
    <row r="60215" hidden="1"/>
    <row r="60216" hidden="1"/>
    <row r="60217" hidden="1"/>
    <row r="60218" hidden="1"/>
    <row r="60219" hidden="1"/>
    <row r="60220" hidden="1"/>
    <row r="60221" hidden="1"/>
    <row r="60222" hidden="1"/>
    <row r="60223" hidden="1"/>
    <row r="60224" hidden="1"/>
    <row r="60225" hidden="1"/>
    <row r="60226" hidden="1"/>
    <row r="60227" hidden="1"/>
    <row r="60228" hidden="1"/>
    <row r="60229" hidden="1"/>
    <row r="60230" hidden="1"/>
    <row r="60231" hidden="1"/>
    <row r="60232" hidden="1"/>
    <row r="60233" hidden="1"/>
    <row r="60234" hidden="1"/>
    <row r="60235" hidden="1"/>
    <row r="60236" hidden="1"/>
    <row r="60237" hidden="1"/>
    <row r="60238" hidden="1"/>
    <row r="60239" hidden="1"/>
    <row r="60240" hidden="1"/>
    <row r="60241" hidden="1"/>
    <row r="60242" hidden="1"/>
    <row r="60243" hidden="1"/>
    <row r="60244" hidden="1"/>
    <row r="60245" hidden="1"/>
    <row r="60246" hidden="1"/>
    <row r="60247" hidden="1"/>
    <row r="60248" hidden="1"/>
    <row r="60249" hidden="1"/>
    <row r="60250" hidden="1"/>
    <row r="60251" hidden="1"/>
    <row r="60252" hidden="1"/>
    <row r="60253" hidden="1"/>
    <row r="60254" hidden="1"/>
    <row r="60255" hidden="1"/>
    <row r="60256" hidden="1"/>
    <row r="60257" hidden="1"/>
    <row r="60258" hidden="1"/>
    <row r="60259" hidden="1"/>
    <row r="60260" hidden="1"/>
    <row r="60261" hidden="1"/>
    <row r="60262" hidden="1"/>
    <row r="60263" hidden="1"/>
    <row r="60264" hidden="1"/>
    <row r="60265" hidden="1"/>
    <row r="60266" hidden="1"/>
    <row r="60267" hidden="1"/>
    <row r="60268" hidden="1"/>
    <row r="60269" hidden="1"/>
    <row r="60270" hidden="1"/>
    <row r="60271" hidden="1"/>
    <row r="60272" hidden="1"/>
    <row r="60273" hidden="1"/>
    <row r="60274" hidden="1"/>
    <row r="60275" hidden="1"/>
    <row r="60276" hidden="1"/>
    <row r="60277" hidden="1"/>
    <row r="60278" hidden="1"/>
    <row r="60279" hidden="1"/>
    <row r="60280" hidden="1"/>
    <row r="60281" hidden="1"/>
    <row r="60282" hidden="1"/>
    <row r="60283" hidden="1"/>
    <row r="60284" hidden="1"/>
    <row r="60285" hidden="1"/>
    <row r="60286" hidden="1"/>
    <row r="60287" hidden="1"/>
    <row r="60288" hidden="1"/>
    <row r="60289" hidden="1"/>
    <row r="60290" hidden="1"/>
    <row r="60291" hidden="1"/>
    <row r="60292" hidden="1"/>
    <row r="60293" hidden="1"/>
    <row r="60294" hidden="1"/>
    <row r="60295" hidden="1"/>
    <row r="60296" hidden="1"/>
    <row r="60297" hidden="1"/>
    <row r="60298" hidden="1"/>
    <row r="60299" hidden="1"/>
    <row r="60300" hidden="1"/>
    <row r="60301" hidden="1"/>
    <row r="60302" hidden="1"/>
    <row r="60303" hidden="1"/>
    <row r="60304" hidden="1"/>
    <row r="60305" hidden="1"/>
    <row r="60306" hidden="1"/>
    <row r="60307" hidden="1"/>
    <row r="60308" hidden="1"/>
    <row r="60309" hidden="1"/>
    <row r="60310" hidden="1"/>
    <row r="60311" hidden="1"/>
    <row r="60312" hidden="1"/>
    <row r="60313" hidden="1"/>
    <row r="60314" hidden="1"/>
    <row r="60315" hidden="1"/>
    <row r="60316" hidden="1"/>
    <row r="60317" hidden="1"/>
    <row r="60318" hidden="1"/>
    <row r="60319" hidden="1"/>
    <row r="60320" hidden="1"/>
    <row r="60321" hidden="1"/>
    <row r="60322" hidden="1"/>
    <row r="60323" hidden="1"/>
    <row r="60324" hidden="1"/>
    <row r="60325" hidden="1"/>
    <row r="60326" hidden="1"/>
    <row r="60327" hidden="1"/>
    <row r="60328" hidden="1"/>
    <row r="60329" hidden="1"/>
    <row r="60330" hidden="1"/>
    <row r="60331" hidden="1"/>
    <row r="60332" hidden="1"/>
    <row r="60333" hidden="1"/>
    <row r="60334" hidden="1"/>
    <row r="60335" hidden="1"/>
    <row r="60336" hidden="1"/>
    <row r="60337" hidden="1"/>
    <row r="60338" hidden="1"/>
    <row r="60339" hidden="1"/>
    <row r="60340" hidden="1"/>
    <row r="60341" hidden="1"/>
    <row r="60342" hidden="1"/>
    <row r="60343" hidden="1"/>
    <row r="60344" hidden="1"/>
    <row r="60345" hidden="1"/>
    <row r="60346" hidden="1"/>
    <row r="60347" hidden="1"/>
    <row r="60348" hidden="1"/>
    <row r="60349" hidden="1"/>
    <row r="60350" hidden="1"/>
    <row r="60351" hidden="1"/>
    <row r="60352" hidden="1"/>
    <row r="60353" hidden="1"/>
    <row r="60354" hidden="1"/>
    <row r="60355" hidden="1"/>
    <row r="60356" hidden="1"/>
    <row r="60357" hidden="1"/>
    <row r="60358" hidden="1"/>
    <row r="60359" hidden="1"/>
    <row r="60360" hidden="1"/>
    <row r="60361" hidden="1"/>
    <row r="60362" hidden="1"/>
    <row r="60363" hidden="1"/>
    <row r="60364" hidden="1"/>
    <row r="60365" hidden="1"/>
    <row r="60366" hidden="1"/>
    <row r="60367" hidden="1"/>
    <row r="60368" hidden="1"/>
    <row r="60369" hidden="1"/>
    <row r="60370" hidden="1"/>
    <row r="60371" hidden="1"/>
    <row r="60372" hidden="1"/>
    <row r="60373" hidden="1"/>
    <row r="60374" hidden="1"/>
    <row r="60375" hidden="1"/>
    <row r="60376" hidden="1"/>
    <row r="60377" hidden="1"/>
    <row r="60378" hidden="1"/>
    <row r="60379" hidden="1"/>
    <row r="60380" hidden="1"/>
    <row r="60381" hidden="1"/>
    <row r="60382" hidden="1"/>
    <row r="60383" hidden="1"/>
    <row r="60384" hidden="1"/>
    <row r="60385" hidden="1"/>
    <row r="60386" hidden="1"/>
    <row r="60387" hidden="1"/>
    <row r="60388" hidden="1"/>
    <row r="60389" hidden="1"/>
    <row r="60390" hidden="1"/>
    <row r="60391" hidden="1"/>
    <row r="60392" hidden="1"/>
    <row r="60393" hidden="1"/>
    <row r="60394" hidden="1"/>
    <row r="60395" hidden="1"/>
    <row r="60396" hidden="1"/>
    <row r="60397" hidden="1"/>
    <row r="60398" hidden="1"/>
    <row r="60399" hidden="1"/>
    <row r="60400" hidden="1"/>
    <row r="60401" hidden="1"/>
    <row r="60402" hidden="1"/>
    <row r="60403" hidden="1"/>
    <row r="60404" hidden="1"/>
    <row r="60405" hidden="1"/>
    <row r="60406" hidden="1"/>
    <row r="60407" hidden="1"/>
    <row r="60408" hidden="1"/>
    <row r="60409" hidden="1"/>
    <row r="60410" hidden="1"/>
    <row r="60411" hidden="1"/>
    <row r="60412" hidden="1"/>
    <row r="60413" hidden="1"/>
    <row r="60414" hidden="1"/>
    <row r="60415" hidden="1"/>
    <row r="60416" hidden="1"/>
    <row r="60417" hidden="1"/>
    <row r="60418" hidden="1"/>
    <row r="60419" hidden="1"/>
    <row r="60420" hidden="1"/>
    <row r="60421" hidden="1"/>
    <row r="60422" hidden="1"/>
    <row r="60423" hidden="1"/>
    <row r="60424" hidden="1"/>
    <row r="60425" hidden="1"/>
    <row r="60426" hidden="1"/>
    <row r="60427" hidden="1"/>
    <row r="60428" hidden="1"/>
    <row r="60429" hidden="1"/>
    <row r="60430" hidden="1"/>
    <row r="60431" hidden="1"/>
    <row r="60432" hidden="1"/>
    <row r="60433" hidden="1"/>
    <row r="60434" hidden="1"/>
    <row r="60435" hidden="1"/>
    <row r="60436" hidden="1"/>
    <row r="60437" hidden="1"/>
    <row r="60438" hidden="1"/>
    <row r="60439" hidden="1"/>
    <row r="60440" hidden="1"/>
    <row r="60441" hidden="1"/>
    <row r="60442" hidden="1"/>
    <row r="60443" hidden="1"/>
    <row r="60444" hidden="1"/>
    <row r="60445" hidden="1"/>
    <row r="60446" hidden="1"/>
    <row r="60447" hidden="1"/>
    <row r="60448" hidden="1"/>
    <row r="60449" hidden="1"/>
    <row r="60450" hidden="1"/>
    <row r="60451" hidden="1"/>
    <row r="60452" hidden="1"/>
    <row r="60453" hidden="1"/>
    <row r="60454" hidden="1"/>
    <row r="60455" hidden="1"/>
    <row r="60456" hidden="1"/>
    <row r="60457" hidden="1"/>
    <row r="60458" hidden="1"/>
    <row r="60459" hidden="1"/>
    <row r="60460" hidden="1"/>
    <row r="60461" hidden="1"/>
    <row r="60462" hidden="1"/>
    <row r="60463" hidden="1"/>
    <row r="60464" hidden="1"/>
    <row r="60465" hidden="1"/>
    <row r="60466" hidden="1"/>
    <row r="60467" hidden="1"/>
    <row r="60468" hidden="1"/>
    <row r="60469" hidden="1"/>
    <row r="60470" hidden="1"/>
    <row r="60471" hidden="1"/>
    <row r="60472" hidden="1"/>
    <row r="60473" hidden="1"/>
    <row r="60474" hidden="1"/>
    <row r="60475" hidden="1"/>
    <row r="60476" hidden="1"/>
    <row r="60477" hidden="1"/>
    <row r="60478" hidden="1"/>
    <row r="60479" hidden="1"/>
    <row r="60480" hidden="1"/>
    <row r="60481" hidden="1"/>
    <row r="60482" hidden="1"/>
    <row r="60483" hidden="1"/>
    <row r="60484" hidden="1"/>
    <row r="60485" hidden="1"/>
    <row r="60486" hidden="1"/>
    <row r="60487" hidden="1"/>
    <row r="60488" hidden="1"/>
    <row r="60489" hidden="1"/>
    <row r="60490" hidden="1"/>
    <row r="60491" hidden="1"/>
    <row r="60492" hidden="1"/>
    <row r="60493" hidden="1"/>
    <row r="60494" hidden="1"/>
    <row r="60495" hidden="1"/>
    <row r="60496" hidden="1"/>
    <row r="60497" hidden="1"/>
    <row r="60498" hidden="1"/>
    <row r="60499" hidden="1"/>
    <row r="60500" hidden="1"/>
    <row r="60501" hidden="1"/>
    <row r="60502" hidden="1"/>
    <row r="60503" hidden="1"/>
    <row r="60504" hidden="1"/>
    <row r="60505" hidden="1"/>
    <row r="60506" hidden="1"/>
    <row r="60507" hidden="1"/>
    <row r="60508" hidden="1"/>
    <row r="60509" hidden="1"/>
    <row r="60510" hidden="1"/>
    <row r="60511" hidden="1"/>
    <row r="60512" hidden="1"/>
    <row r="60513" hidden="1"/>
    <row r="60514" hidden="1"/>
    <row r="60515" hidden="1"/>
    <row r="60516" hidden="1"/>
    <row r="60517" hidden="1"/>
    <row r="60518" hidden="1"/>
    <row r="60519" hidden="1"/>
    <row r="60520" hidden="1"/>
    <row r="60521" hidden="1"/>
    <row r="60522" hidden="1"/>
    <row r="60523" hidden="1"/>
    <row r="60524" hidden="1"/>
    <row r="60525" hidden="1"/>
    <row r="60526" hidden="1"/>
    <row r="60527" hidden="1"/>
    <row r="60528" hidden="1"/>
    <row r="60529" hidden="1"/>
    <row r="60530" hidden="1"/>
    <row r="60531" hidden="1"/>
    <row r="60532" hidden="1"/>
    <row r="60533" hidden="1"/>
    <row r="60534" hidden="1"/>
    <row r="60535" hidden="1"/>
    <row r="60536" hidden="1"/>
    <row r="60537" hidden="1"/>
    <row r="60538" hidden="1"/>
    <row r="60539" hidden="1"/>
    <row r="60540" hidden="1"/>
    <row r="60541" hidden="1"/>
    <row r="60542" hidden="1"/>
    <row r="60543" hidden="1"/>
    <row r="60544" hidden="1"/>
    <row r="60545" hidden="1"/>
    <row r="60546" hidden="1"/>
    <row r="60547" hidden="1"/>
    <row r="60548" hidden="1"/>
    <row r="60549" hidden="1"/>
    <row r="60550" hidden="1"/>
    <row r="60551" hidden="1"/>
    <row r="60552" hidden="1"/>
    <row r="60553" hidden="1"/>
    <row r="60554" hidden="1"/>
    <row r="60555" hidden="1"/>
    <row r="60556" hidden="1"/>
    <row r="60557" hidden="1"/>
    <row r="60558" hidden="1"/>
    <row r="60559" hidden="1"/>
    <row r="60560" hidden="1"/>
    <row r="60561" hidden="1"/>
    <row r="60562" hidden="1"/>
    <row r="60563" hidden="1"/>
    <row r="60564" hidden="1"/>
    <row r="60565" hidden="1"/>
    <row r="60566" hidden="1"/>
    <row r="60567" hidden="1"/>
    <row r="60568" hidden="1"/>
    <row r="60569" hidden="1"/>
    <row r="60570" hidden="1"/>
    <row r="60571" hidden="1"/>
    <row r="60572" hidden="1"/>
    <row r="60573" hidden="1"/>
    <row r="60574" hidden="1"/>
    <row r="60575" hidden="1"/>
    <row r="60576" hidden="1"/>
    <row r="60577" hidden="1"/>
    <row r="60578" hidden="1"/>
    <row r="60579" hidden="1"/>
    <row r="60580" hidden="1"/>
    <row r="60581" hidden="1"/>
    <row r="60582" hidden="1"/>
    <row r="60583" hidden="1"/>
    <row r="60584" hidden="1"/>
    <row r="60585" hidden="1"/>
    <row r="60586" hidden="1"/>
    <row r="60587" hidden="1"/>
    <row r="60588" hidden="1"/>
    <row r="60589" hidden="1"/>
    <row r="60590" hidden="1"/>
    <row r="60591" hidden="1"/>
    <row r="60592" hidden="1"/>
    <row r="60593" hidden="1"/>
    <row r="60594" hidden="1"/>
    <row r="60595" hidden="1"/>
    <row r="60596" hidden="1"/>
    <row r="60597" hidden="1"/>
    <row r="60598" hidden="1"/>
    <row r="60599" hidden="1"/>
    <row r="60600" hidden="1"/>
    <row r="60601" hidden="1"/>
    <row r="60602" hidden="1"/>
    <row r="60603" hidden="1"/>
    <row r="60604" hidden="1"/>
    <row r="60605" hidden="1"/>
    <row r="60606" hidden="1"/>
    <row r="60607" hidden="1"/>
    <row r="60608" hidden="1"/>
    <row r="60609" hidden="1"/>
    <row r="60610" hidden="1"/>
    <row r="60611" hidden="1"/>
    <row r="60612" hidden="1"/>
    <row r="60613" hidden="1"/>
    <row r="60614" hidden="1"/>
    <row r="60615" hidden="1"/>
    <row r="60616" hidden="1"/>
    <row r="60617" hidden="1"/>
    <row r="60618" hidden="1"/>
    <row r="60619" hidden="1"/>
    <row r="60620" hidden="1"/>
    <row r="60621" hidden="1"/>
    <row r="60622" hidden="1"/>
    <row r="60623" hidden="1"/>
    <row r="60624" hidden="1"/>
    <row r="60625" hidden="1"/>
    <row r="60626" hidden="1"/>
    <row r="60627" hidden="1"/>
    <row r="60628" hidden="1"/>
    <row r="60629" hidden="1"/>
    <row r="60630" hidden="1"/>
    <row r="60631" hidden="1"/>
    <row r="60632" hidden="1"/>
    <row r="60633" hidden="1"/>
    <row r="60634" hidden="1"/>
    <row r="60635" hidden="1"/>
    <row r="60636" hidden="1"/>
    <row r="60637" hidden="1"/>
    <row r="60638" hidden="1"/>
    <row r="60639" hidden="1"/>
    <row r="60640" hidden="1"/>
    <row r="60641" hidden="1"/>
    <row r="60642" hidden="1"/>
    <row r="60643" hidden="1"/>
    <row r="60644" hidden="1"/>
    <row r="60645" hidden="1"/>
    <row r="60646" hidden="1"/>
    <row r="60647" hidden="1"/>
    <row r="60648" hidden="1"/>
    <row r="60649" hidden="1"/>
    <row r="60650" hidden="1"/>
    <row r="60651" hidden="1"/>
    <row r="60652" hidden="1"/>
    <row r="60653" hidden="1"/>
    <row r="60654" hidden="1"/>
    <row r="60655" hidden="1"/>
    <row r="60656" hidden="1"/>
    <row r="60657" hidden="1"/>
    <row r="60658" hidden="1"/>
    <row r="60659" hidden="1"/>
    <row r="60660" hidden="1"/>
    <row r="60661" hidden="1"/>
    <row r="60662" hidden="1"/>
    <row r="60663" hidden="1"/>
    <row r="60664" hidden="1"/>
    <row r="60665" hidden="1"/>
    <row r="60666" hidden="1"/>
    <row r="60667" hidden="1"/>
    <row r="60668" hidden="1"/>
    <row r="60669" hidden="1"/>
    <row r="60670" hidden="1"/>
    <row r="60671" hidden="1"/>
    <row r="60672" hidden="1"/>
    <row r="60673" hidden="1"/>
    <row r="60674" hidden="1"/>
    <row r="60675" hidden="1"/>
    <row r="60676" hidden="1"/>
    <row r="60677" hidden="1"/>
    <row r="60678" hidden="1"/>
    <row r="60679" hidden="1"/>
    <row r="60680" hidden="1"/>
    <row r="60681" hidden="1"/>
    <row r="60682" hidden="1"/>
    <row r="60683" hidden="1"/>
    <row r="60684" hidden="1"/>
    <row r="60685" hidden="1"/>
    <row r="60686" hidden="1"/>
    <row r="60687" hidden="1"/>
    <row r="60688" hidden="1"/>
    <row r="60689" hidden="1"/>
    <row r="60690" hidden="1"/>
    <row r="60691" hidden="1"/>
    <row r="60692" hidden="1"/>
    <row r="60693" hidden="1"/>
    <row r="60694" hidden="1"/>
    <row r="60695" hidden="1"/>
    <row r="60696" hidden="1"/>
    <row r="60697" hidden="1"/>
    <row r="60698" hidden="1"/>
    <row r="60699" hidden="1"/>
    <row r="60700" hidden="1"/>
    <row r="60701" hidden="1"/>
    <row r="60702" hidden="1"/>
    <row r="60703" hidden="1"/>
    <row r="60704" hidden="1"/>
    <row r="60705" hidden="1"/>
    <row r="60706" hidden="1"/>
    <row r="60707" hidden="1"/>
    <row r="60708" hidden="1"/>
    <row r="60709" hidden="1"/>
    <row r="60710" hidden="1"/>
    <row r="60711" hidden="1"/>
    <row r="60712" hidden="1"/>
    <row r="60713" hidden="1"/>
    <row r="60714" hidden="1"/>
    <row r="60715" hidden="1"/>
    <row r="60716" hidden="1"/>
    <row r="60717" hidden="1"/>
    <row r="60718" hidden="1"/>
    <row r="60719" hidden="1"/>
    <row r="60720" hidden="1"/>
    <row r="60721" hidden="1"/>
    <row r="60722" hidden="1"/>
    <row r="60723" hidden="1"/>
    <row r="60724" hidden="1"/>
    <row r="60725" hidden="1"/>
    <row r="60726" hidden="1"/>
    <row r="60727" hidden="1"/>
    <row r="60728" hidden="1"/>
    <row r="60729" hidden="1"/>
    <row r="60730" hidden="1"/>
    <row r="60731" hidden="1"/>
    <row r="60732" hidden="1"/>
    <row r="60733" hidden="1"/>
    <row r="60734" hidden="1"/>
    <row r="60735" hidden="1"/>
    <row r="60736" hidden="1"/>
    <row r="60737" hidden="1"/>
    <row r="60738" hidden="1"/>
    <row r="60739" hidden="1"/>
    <row r="60740" hidden="1"/>
    <row r="60741" hidden="1"/>
    <row r="60742" hidden="1"/>
    <row r="60743" hidden="1"/>
    <row r="60744" hidden="1"/>
    <row r="60745" hidden="1"/>
    <row r="60746" hidden="1"/>
    <row r="60747" hidden="1"/>
    <row r="60748" hidden="1"/>
    <row r="60749" hidden="1"/>
    <row r="60750" hidden="1"/>
    <row r="60751" hidden="1"/>
    <row r="60752" hidden="1"/>
    <row r="60753" hidden="1"/>
    <row r="60754" hidden="1"/>
    <row r="60755" hidden="1"/>
    <row r="60756" hidden="1"/>
    <row r="60757" hidden="1"/>
    <row r="60758" hidden="1"/>
    <row r="60759" hidden="1"/>
    <row r="60760" hidden="1"/>
    <row r="60761" hidden="1"/>
    <row r="60762" hidden="1"/>
    <row r="60763" hidden="1"/>
    <row r="60764" hidden="1"/>
    <row r="60765" hidden="1"/>
    <row r="60766" hidden="1"/>
    <row r="60767" hidden="1"/>
    <row r="60768" hidden="1"/>
    <row r="60769" hidden="1"/>
    <row r="60770" hidden="1"/>
    <row r="60771" hidden="1"/>
    <row r="60772" hidden="1"/>
    <row r="60773" hidden="1"/>
    <row r="60774" hidden="1"/>
    <row r="60775" hidden="1"/>
    <row r="60776" hidden="1"/>
    <row r="60777" hidden="1"/>
    <row r="60778" hidden="1"/>
    <row r="60779" hidden="1"/>
    <row r="60780" hidden="1"/>
    <row r="60781" hidden="1"/>
    <row r="60782" hidden="1"/>
    <row r="60783" hidden="1"/>
    <row r="60784" hidden="1"/>
    <row r="60785" hidden="1"/>
    <row r="60786" hidden="1"/>
    <row r="60787" hidden="1"/>
    <row r="60788" hidden="1"/>
    <row r="60789" hidden="1"/>
    <row r="60790" hidden="1"/>
    <row r="60791" hidden="1"/>
    <row r="60792" hidden="1"/>
    <row r="60793" hidden="1"/>
    <row r="60794" hidden="1"/>
    <row r="60795" hidden="1"/>
    <row r="60796" hidden="1"/>
    <row r="60797" hidden="1"/>
    <row r="60798" hidden="1"/>
    <row r="60799" hidden="1"/>
    <row r="60800" hidden="1"/>
    <row r="60801" hidden="1"/>
    <row r="60802" hidden="1"/>
    <row r="60803" hidden="1"/>
    <row r="60804" hidden="1"/>
    <row r="60805" hidden="1"/>
    <row r="60806" hidden="1"/>
    <row r="60807" hidden="1"/>
    <row r="60808" hidden="1"/>
    <row r="60809" hidden="1"/>
    <row r="60810" hidden="1"/>
    <row r="60811" hidden="1"/>
    <row r="60812" hidden="1"/>
    <row r="60813" hidden="1"/>
    <row r="60814" hidden="1"/>
    <row r="60815" hidden="1"/>
    <row r="60816" hidden="1"/>
    <row r="60817" hidden="1"/>
    <row r="60818" hidden="1"/>
    <row r="60819" hidden="1"/>
    <row r="60820" hidden="1"/>
    <row r="60821" hidden="1"/>
    <row r="60822" hidden="1"/>
    <row r="60823" hidden="1"/>
    <row r="60824" hidden="1"/>
    <row r="60825" hidden="1"/>
    <row r="60826" hidden="1"/>
    <row r="60827" hidden="1"/>
    <row r="60828" hidden="1"/>
    <row r="60829" hidden="1"/>
    <row r="60830" hidden="1"/>
    <row r="60831" hidden="1"/>
    <row r="60832" hidden="1"/>
    <row r="60833" hidden="1"/>
    <row r="60834" hidden="1"/>
    <row r="60835" hidden="1"/>
    <row r="60836" hidden="1"/>
    <row r="60837" hidden="1"/>
    <row r="60838" hidden="1"/>
    <row r="60839" hidden="1"/>
    <row r="60840" hidden="1"/>
    <row r="60841" hidden="1"/>
    <row r="60842" hidden="1"/>
    <row r="60843" hidden="1"/>
    <row r="60844" hidden="1"/>
    <row r="60845" hidden="1"/>
    <row r="60846" hidden="1"/>
    <row r="60847" hidden="1"/>
    <row r="60848" hidden="1"/>
    <row r="60849" hidden="1"/>
    <row r="60850" hidden="1"/>
    <row r="60851" hidden="1"/>
    <row r="60852" hidden="1"/>
    <row r="60853" hidden="1"/>
    <row r="60854" hidden="1"/>
    <row r="60855" hidden="1"/>
    <row r="60856" hidden="1"/>
    <row r="60857" hidden="1"/>
    <row r="60858" hidden="1"/>
    <row r="60859" hidden="1"/>
    <row r="60860" hidden="1"/>
    <row r="60861" hidden="1"/>
    <row r="60862" hidden="1"/>
    <row r="60863" hidden="1"/>
    <row r="60864" hidden="1"/>
    <row r="60865" hidden="1"/>
    <row r="60866" hidden="1"/>
    <row r="60867" hidden="1"/>
    <row r="60868" hidden="1"/>
    <row r="60869" hidden="1"/>
    <row r="60870" hidden="1"/>
    <row r="60871" hidden="1"/>
    <row r="60872" hidden="1"/>
    <row r="60873" hidden="1"/>
    <row r="60874" hidden="1"/>
    <row r="60875" hidden="1"/>
    <row r="60876" hidden="1"/>
    <row r="60877" hidden="1"/>
    <row r="60878" hidden="1"/>
    <row r="60879" hidden="1"/>
    <row r="60880" hidden="1"/>
    <row r="60881" hidden="1"/>
    <row r="60882" hidden="1"/>
    <row r="60883" hidden="1"/>
    <row r="60884" hidden="1"/>
    <row r="60885" hidden="1"/>
    <row r="60886" hidden="1"/>
    <row r="60887" hidden="1"/>
    <row r="60888" hidden="1"/>
    <row r="60889" hidden="1"/>
    <row r="60890" hidden="1"/>
    <row r="60891" hidden="1"/>
    <row r="60892" hidden="1"/>
    <row r="60893" hidden="1"/>
    <row r="60894" hidden="1"/>
    <row r="60895" hidden="1"/>
    <row r="60896" hidden="1"/>
    <row r="60897" hidden="1"/>
    <row r="60898" hidden="1"/>
    <row r="60899" hidden="1"/>
    <row r="60900" hidden="1"/>
    <row r="60901" hidden="1"/>
    <row r="60902" hidden="1"/>
    <row r="60903" hidden="1"/>
    <row r="60904" hidden="1"/>
    <row r="60905" hidden="1"/>
    <row r="60906" hidden="1"/>
    <row r="60907" hidden="1"/>
    <row r="60908" hidden="1"/>
    <row r="60909" hidden="1"/>
    <row r="60910" hidden="1"/>
    <row r="60911" hidden="1"/>
    <row r="60912" hidden="1"/>
    <row r="60913" hidden="1"/>
    <row r="60914" hidden="1"/>
    <row r="60915" hidden="1"/>
    <row r="60916" hidden="1"/>
    <row r="60917" hidden="1"/>
    <row r="60918" hidden="1"/>
    <row r="60919" hidden="1"/>
    <row r="60920" hidden="1"/>
    <row r="60921" hidden="1"/>
    <row r="60922" hidden="1"/>
    <row r="60923" hidden="1"/>
    <row r="60924" hidden="1"/>
    <row r="60925" hidden="1"/>
    <row r="60926" hidden="1"/>
    <row r="60927" hidden="1"/>
    <row r="60928" hidden="1"/>
    <row r="60929" hidden="1"/>
    <row r="60930" hidden="1"/>
    <row r="60931" hidden="1"/>
    <row r="60932" hidden="1"/>
    <row r="60933" hidden="1"/>
    <row r="60934" hidden="1"/>
    <row r="60935" hidden="1"/>
    <row r="60936" hidden="1"/>
    <row r="60937" hidden="1"/>
    <row r="60938" hidden="1"/>
    <row r="60939" hidden="1"/>
    <row r="60940" hidden="1"/>
    <row r="60941" hidden="1"/>
    <row r="60942" hidden="1"/>
    <row r="60943" hidden="1"/>
    <row r="60944" hidden="1"/>
    <row r="60945" hidden="1"/>
    <row r="60946" hidden="1"/>
    <row r="60947" hidden="1"/>
    <row r="60948" hidden="1"/>
    <row r="60949" hidden="1"/>
    <row r="60950" hidden="1"/>
    <row r="60951" hidden="1"/>
    <row r="60952" hidden="1"/>
    <row r="60953" hidden="1"/>
    <row r="60954" hidden="1"/>
    <row r="60955" hidden="1"/>
    <row r="60956" hidden="1"/>
    <row r="60957" hidden="1"/>
    <row r="60958" hidden="1"/>
    <row r="60959" hidden="1"/>
    <row r="60960" hidden="1"/>
    <row r="60961" hidden="1"/>
    <row r="60962" hidden="1"/>
    <row r="60963" hidden="1"/>
    <row r="60964" hidden="1"/>
    <row r="60965" hidden="1"/>
    <row r="60966" hidden="1"/>
    <row r="60967" hidden="1"/>
    <row r="60968" hidden="1"/>
    <row r="60969" hidden="1"/>
    <row r="60970" hidden="1"/>
    <row r="60971" hidden="1"/>
    <row r="60972" hidden="1"/>
    <row r="60973" hidden="1"/>
    <row r="60974" hidden="1"/>
    <row r="60975" hidden="1"/>
    <row r="60976" hidden="1"/>
    <row r="60977" hidden="1"/>
    <row r="60978" hidden="1"/>
    <row r="60979" hidden="1"/>
    <row r="60980" hidden="1"/>
    <row r="60981" hidden="1"/>
    <row r="60982" hidden="1"/>
    <row r="60983" hidden="1"/>
    <row r="60984" hidden="1"/>
    <row r="60985" hidden="1"/>
    <row r="60986" hidden="1"/>
    <row r="60987" hidden="1"/>
    <row r="60988" hidden="1"/>
    <row r="60989" hidden="1"/>
    <row r="60990" hidden="1"/>
    <row r="60991" hidden="1"/>
    <row r="60992" hidden="1"/>
    <row r="60993" hidden="1"/>
    <row r="60994" hidden="1"/>
    <row r="60995" hidden="1"/>
    <row r="60996" hidden="1"/>
    <row r="60997" hidden="1"/>
    <row r="60998" hidden="1"/>
    <row r="60999" hidden="1"/>
    <row r="61000" hidden="1"/>
    <row r="61001" hidden="1"/>
    <row r="61002" hidden="1"/>
    <row r="61003" hidden="1"/>
    <row r="61004" hidden="1"/>
    <row r="61005" hidden="1"/>
    <row r="61006" hidden="1"/>
    <row r="61007" hidden="1"/>
    <row r="61008" hidden="1"/>
    <row r="61009" hidden="1"/>
    <row r="61010" hidden="1"/>
    <row r="61011" hidden="1"/>
    <row r="61012" hidden="1"/>
    <row r="61013" hidden="1"/>
    <row r="61014" hidden="1"/>
    <row r="61015" hidden="1"/>
    <row r="61016" hidden="1"/>
    <row r="61017" hidden="1"/>
    <row r="61018" hidden="1"/>
    <row r="61019" hidden="1"/>
    <row r="61020" hidden="1"/>
    <row r="61021" hidden="1"/>
    <row r="61022" hidden="1"/>
    <row r="61023" hidden="1"/>
    <row r="61024" hidden="1"/>
    <row r="61025" hidden="1"/>
    <row r="61026" hidden="1"/>
    <row r="61027" hidden="1"/>
    <row r="61028" hidden="1"/>
    <row r="61029" hidden="1"/>
    <row r="61030" hidden="1"/>
    <row r="61031" hidden="1"/>
    <row r="61032" hidden="1"/>
    <row r="61033" hidden="1"/>
    <row r="61034" hidden="1"/>
    <row r="61035" hidden="1"/>
    <row r="61036" hidden="1"/>
    <row r="61037" hidden="1"/>
    <row r="61038" hidden="1"/>
    <row r="61039" hidden="1"/>
    <row r="61040" hidden="1"/>
    <row r="61041" hidden="1"/>
    <row r="61042" hidden="1"/>
    <row r="61043" hidden="1"/>
    <row r="61044" hidden="1"/>
    <row r="61045" hidden="1"/>
    <row r="61046" hidden="1"/>
    <row r="61047" hidden="1"/>
    <row r="61048" hidden="1"/>
    <row r="61049" hidden="1"/>
    <row r="61050" hidden="1"/>
    <row r="61051" hidden="1"/>
    <row r="61052" hidden="1"/>
    <row r="61053" hidden="1"/>
    <row r="61054" hidden="1"/>
    <row r="61055" hidden="1"/>
    <row r="61056" hidden="1"/>
    <row r="61057" hidden="1"/>
    <row r="61058" hidden="1"/>
    <row r="61059" hidden="1"/>
    <row r="61060" hidden="1"/>
    <row r="61061" hidden="1"/>
    <row r="61062" hidden="1"/>
    <row r="61063" hidden="1"/>
    <row r="61064" hidden="1"/>
    <row r="61065" hidden="1"/>
    <row r="61066" hidden="1"/>
    <row r="61067" hidden="1"/>
    <row r="61068" hidden="1"/>
    <row r="61069" hidden="1"/>
    <row r="61070" hidden="1"/>
    <row r="61071" hidden="1"/>
    <row r="61072" hidden="1"/>
    <row r="61073" hidden="1"/>
    <row r="61074" hidden="1"/>
    <row r="61075" hidden="1"/>
    <row r="61076" hidden="1"/>
    <row r="61077" hidden="1"/>
    <row r="61078" hidden="1"/>
    <row r="61079" hidden="1"/>
    <row r="61080" hidden="1"/>
    <row r="61081" hidden="1"/>
    <row r="61082" hidden="1"/>
    <row r="61083" hidden="1"/>
    <row r="61084" hidden="1"/>
    <row r="61085" hidden="1"/>
    <row r="61086" hidden="1"/>
    <row r="61087" hidden="1"/>
    <row r="61088" hidden="1"/>
    <row r="61089" hidden="1"/>
    <row r="61090" hidden="1"/>
    <row r="61091" hidden="1"/>
    <row r="61092" hidden="1"/>
    <row r="61093" hidden="1"/>
    <row r="61094" hidden="1"/>
    <row r="61095" hidden="1"/>
    <row r="61096" hidden="1"/>
    <row r="61097" hidden="1"/>
    <row r="61098" hidden="1"/>
    <row r="61099" hidden="1"/>
    <row r="61100" hidden="1"/>
    <row r="61101" hidden="1"/>
    <row r="61102" hidden="1"/>
    <row r="61103" hidden="1"/>
    <row r="61104" hidden="1"/>
    <row r="61105" hidden="1"/>
    <row r="61106" hidden="1"/>
    <row r="61107" hidden="1"/>
    <row r="61108" hidden="1"/>
    <row r="61109" hidden="1"/>
    <row r="61110" hidden="1"/>
    <row r="61111" hidden="1"/>
    <row r="61112" hidden="1"/>
    <row r="61113" hidden="1"/>
    <row r="61114" hidden="1"/>
    <row r="61115" hidden="1"/>
    <row r="61116" hidden="1"/>
    <row r="61117" hidden="1"/>
    <row r="61118" hidden="1"/>
    <row r="61119" hidden="1"/>
    <row r="61120" hidden="1"/>
    <row r="61121" hidden="1"/>
    <row r="61122" hidden="1"/>
    <row r="61123" hidden="1"/>
    <row r="61124" hidden="1"/>
    <row r="61125" hidden="1"/>
    <row r="61126" hidden="1"/>
    <row r="61127" hidden="1"/>
    <row r="61128" hidden="1"/>
    <row r="61129" hidden="1"/>
    <row r="61130" hidden="1"/>
    <row r="61131" hidden="1"/>
    <row r="61132" hidden="1"/>
    <row r="61133" hidden="1"/>
    <row r="61134" hidden="1"/>
    <row r="61135" hidden="1"/>
    <row r="61136" hidden="1"/>
    <row r="61137" hidden="1"/>
    <row r="61138" hidden="1"/>
    <row r="61139" hidden="1"/>
    <row r="61140" hidden="1"/>
    <row r="61141" hidden="1"/>
    <row r="61142" hidden="1"/>
    <row r="61143" hidden="1"/>
    <row r="61144" hidden="1"/>
    <row r="61145" hidden="1"/>
    <row r="61146" hidden="1"/>
    <row r="61147" hidden="1"/>
    <row r="61148" hidden="1"/>
    <row r="61149" hidden="1"/>
    <row r="61150" hidden="1"/>
    <row r="61151" hidden="1"/>
    <row r="61152" hidden="1"/>
    <row r="61153" hidden="1"/>
    <row r="61154" hidden="1"/>
    <row r="61155" hidden="1"/>
    <row r="61156" hidden="1"/>
    <row r="61157" hidden="1"/>
    <row r="61158" hidden="1"/>
    <row r="61159" hidden="1"/>
    <row r="61160" hidden="1"/>
    <row r="61161" hidden="1"/>
    <row r="61162" hidden="1"/>
    <row r="61163" hidden="1"/>
    <row r="61164" hidden="1"/>
    <row r="61165" hidden="1"/>
    <row r="61166" hidden="1"/>
    <row r="61167" hidden="1"/>
    <row r="61168" hidden="1"/>
    <row r="61169" hidden="1"/>
    <row r="61170" hidden="1"/>
    <row r="61171" hidden="1"/>
    <row r="61172" hidden="1"/>
    <row r="61173" hidden="1"/>
    <row r="61174" hidden="1"/>
    <row r="61175" hidden="1"/>
    <row r="61176" hidden="1"/>
    <row r="61177" hidden="1"/>
    <row r="61178" hidden="1"/>
    <row r="61179" hidden="1"/>
    <row r="61180" hidden="1"/>
    <row r="61181" hidden="1"/>
    <row r="61182" hidden="1"/>
    <row r="61183" hidden="1"/>
    <row r="61184" hidden="1"/>
    <row r="61185" hidden="1"/>
    <row r="61186" hidden="1"/>
    <row r="61187" hidden="1"/>
    <row r="61188" hidden="1"/>
    <row r="61189" hidden="1"/>
    <row r="61190" hidden="1"/>
    <row r="61191" hidden="1"/>
    <row r="61192" hidden="1"/>
    <row r="61193" hidden="1"/>
    <row r="61194" hidden="1"/>
    <row r="61195" hidden="1"/>
    <row r="61196" hidden="1"/>
    <row r="61197" hidden="1"/>
    <row r="61198" hidden="1"/>
    <row r="61199" hidden="1"/>
    <row r="61200" hidden="1"/>
    <row r="61201" hidden="1"/>
    <row r="61202" hidden="1"/>
    <row r="61203" hidden="1"/>
    <row r="61204" hidden="1"/>
    <row r="61205" hidden="1"/>
    <row r="61206" hidden="1"/>
    <row r="61207" hidden="1"/>
    <row r="61208" hidden="1"/>
    <row r="61209" hidden="1"/>
    <row r="61210" hidden="1"/>
    <row r="61211" hidden="1"/>
    <row r="61212" hidden="1"/>
    <row r="61213" hidden="1"/>
    <row r="61214" hidden="1"/>
    <row r="61215" hidden="1"/>
    <row r="61216" hidden="1"/>
    <row r="61217" hidden="1"/>
    <row r="61218" hidden="1"/>
    <row r="61219" hidden="1"/>
    <row r="61220" hidden="1"/>
    <row r="61221" hidden="1"/>
    <row r="61222" hidden="1"/>
    <row r="61223" hidden="1"/>
    <row r="61224" hidden="1"/>
    <row r="61225" hidden="1"/>
    <row r="61226" hidden="1"/>
    <row r="61227" hidden="1"/>
    <row r="61228" hidden="1"/>
    <row r="61229" hidden="1"/>
    <row r="61230" hidden="1"/>
    <row r="61231" hidden="1"/>
    <row r="61232" hidden="1"/>
    <row r="61233" hidden="1"/>
    <row r="61234" hidden="1"/>
    <row r="61235" hidden="1"/>
    <row r="61236" hidden="1"/>
    <row r="61237" hidden="1"/>
    <row r="61238" hidden="1"/>
    <row r="61239" hidden="1"/>
    <row r="61240" hidden="1"/>
    <row r="61241" hidden="1"/>
    <row r="61242" hidden="1"/>
    <row r="61243" hidden="1"/>
    <row r="61244" hidden="1"/>
    <row r="61245" hidden="1"/>
    <row r="61246" hidden="1"/>
    <row r="61247" hidden="1"/>
    <row r="61248" hidden="1"/>
    <row r="61249" hidden="1"/>
    <row r="61250" hidden="1"/>
    <row r="61251" hidden="1"/>
    <row r="61252" hidden="1"/>
    <row r="61253" hidden="1"/>
    <row r="61254" hidden="1"/>
    <row r="61255" hidden="1"/>
    <row r="61256" hidden="1"/>
    <row r="61257" hidden="1"/>
    <row r="61258" hidden="1"/>
    <row r="61259" hidden="1"/>
    <row r="61260" hidden="1"/>
    <row r="61261" hidden="1"/>
    <row r="61262" hidden="1"/>
    <row r="61263" hidden="1"/>
    <row r="61264" hidden="1"/>
    <row r="61265" hidden="1"/>
    <row r="61266" hidden="1"/>
    <row r="61267" hidden="1"/>
    <row r="61268" hidden="1"/>
    <row r="61269" hidden="1"/>
    <row r="61270" hidden="1"/>
    <row r="61271" hidden="1"/>
    <row r="61272" hidden="1"/>
    <row r="61273" hidden="1"/>
    <row r="61274" hidden="1"/>
    <row r="61275" hidden="1"/>
    <row r="61276" hidden="1"/>
    <row r="61277" hidden="1"/>
    <row r="61278" hidden="1"/>
    <row r="61279" hidden="1"/>
    <row r="61280" hidden="1"/>
    <row r="61281" hidden="1"/>
    <row r="61282" hidden="1"/>
    <row r="61283" hidden="1"/>
    <row r="61284" hidden="1"/>
    <row r="61285" hidden="1"/>
    <row r="61286" hidden="1"/>
    <row r="61287" hidden="1"/>
    <row r="61288" hidden="1"/>
    <row r="61289" hidden="1"/>
    <row r="61290" hidden="1"/>
    <row r="61291" hidden="1"/>
    <row r="61292" hidden="1"/>
    <row r="61293" hidden="1"/>
    <row r="61294" hidden="1"/>
    <row r="61295" hidden="1"/>
    <row r="61296" hidden="1"/>
    <row r="61297" hidden="1"/>
    <row r="61298" hidden="1"/>
    <row r="61299" hidden="1"/>
    <row r="61300" hidden="1"/>
    <row r="61301" hidden="1"/>
    <row r="61302" hidden="1"/>
    <row r="61303" hidden="1"/>
    <row r="61304" hidden="1"/>
    <row r="61305" hidden="1"/>
    <row r="61306" hidden="1"/>
    <row r="61307" hidden="1"/>
    <row r="61308" hidden="1"/>
    <row r="61309" hidden="1"/>
    <row r="61310" hidden="1"/>
    <row r="61311" hidden="1"/>
    <row r="61312" hidden="1"/>
    <row r="61313" hidden="1"/>
    <row r="61314" hidden="1"/>
    <row r="61315" hidden="1"/>
    <row r="61316" hidden="1"/>
    <row r="61317" hidden="1"/>
    <row r="61318" hidden="1"/>
    <row r="61319" hidden="1"/>
    <row r="61320" hidden="1"/>
    <row r="61321" hidden="1"/>
    <row r="61322" hidden="1"/>
    <row r="61323" hidden="1"/>
    <row r="61324" hidden="1"/>
    <row r="61325" hidden="1"/>
    <row r="61326" hidden="1"/>
    <row r="61327" hidden="1"/>
    <row r="61328" hidden="1"/>
    <row r="61329" hidden="1"/>
    <row r="61330" hidden="1"/>
    <row r="61331" hidden="1"/>
    <row r="61332" hidden="1"/>
    <row r="61333" hidden="1"/>
    <row r="61334" hidden="1"/>
    <row r="61335" hidden="1"/>
    <row r="61336" hidden="1"/>
    <row r="61337" hidden="1"/>
    <row r="61338" hidden="1"/>
    <row r="61339" hidden="1"/>
    <row r="61340" hidden="1"/>
    <row r="61341" hidden="1"/>
    <row r="61342" hidden="1"/>
    <row r="61343" hidden="1"/>
    <row r="61344" hidden="1"/>
    <row r="61345" hidden="1"/>
    <row r="61346" hidden="1"/>
    <row r="61347" hidden="1"/>
    <row r="61348" hidden="1"/>
    <row r="61349" hidden="1"/>
    <row r="61350" hidden="1"/>
    <row r="61351" hidden="1"/>
    <row r="61352" hidden="1"/>
    <row r="61353" hidden="1"/>
    <row r="61354" hidden="1"/>
    <row r="61355" hidden="1"/>
    <row r="61356" hidden="1"/>
    <row r="61357" hidden="1"/>
    <row r="61358" hidden="1"/>
    <row r="61359" hidden="1"/>
    <row r="61360" hidden="1"/>
    <row r="61361" hidden="1"/>
    <row r="61362" hidden="1"/>
    <row r="61363" hidden="1"/>
    <row r="61364" hidden="1"/>
    <row r="61365" hidden="1"/>
    <row r="61366" hidden="1"/>
    <row r="61367" hidden="1"/>
    <row r="61368" hidden="1"/>
    <row r="61369" hidden="1"/>
    <row r="61370" hidden="1"/>
    <row r="61371" hidden="1"/>
    <row r="61372" hidden="1"/>
    <row r="61373" hidden="1"/>
    <row r="61374" hidden="1"/>
    <row r="61375" hidden="1"/>
    <row r="61376" hidden="1"/>
    <row r="61377" hidden="1"/>
    <row r="61378" hidden="1"/>
    <row r="61379" hidden="1"/>
    <row r="61380" hidden="1"/>
    <row r="61381" hidden="1"/>
    <row r="61382" hidden="1"/>
    <row r="61383" hidden="1"/>
    <row r="61384" hidden="1"/>
    <row r="61385" hidden="1"/>
    <row r="61386" hidden="1"/>
    <row r="61387" hidden="1"/>
    <row r="61388" hidden="1"/>
    <row r="61389" hidden="1"/>
    <row r="61390" hidden="1"/>
    <row r="61391" hidden="1"/>
    <row r="61392" hidden="1"/>
    <row r="61393" hidden="1"/>
    <row r="61394" hidden="1"/>
    <row r="61395" hidden="1"/>
    <row r="61396" hidden="1"/>
    <row r="61397" hidden="1"/>
    <row r="61398" hidden="1"/>
    <row r="61399" hidden="1"/>
    <row r="61400" hidden="1"/>
    <row r="61401" hidden="1"/>
    <row r="61402" hidden="1"/>
    <row r="61403" hidden="1"/>
    <row r="61404" hidden="1"/>
    <row r="61405" hidden="1"/>
    <row r="61406" hidden="1"/>
    <row r="61407" hidden="1"/>
    <row r="61408" hidden="1"/>
    <row r="61409" hidden="1"/>
    <row r="61410" hidden="1"/>
    <row r="61411" hidden="1"/>
    <row r="61412" hidden="1"/>
    <row r="61413" hidden="1"/>
    <row r="61414" hidden="1"/>
    <row r="61415" hidden="1"/>
    <row r="61416" hidden="1"/>
    <row r="61417" hidden="1"/>
    <row r="61418" hidden="1"/>
    <row r="61419" hidden="1"/>
    <row r="61420" hidden="1"/>
    <row r="61421" hidden="1"/>
    <row r="61422" hidden="1"/>
    <row r="61423" hidden="1"/>
    <row r="61424" hidden="1"/>
    <row r="61425" hidden="1"/>
    <row r="61426" hidden="1"/>
    <row r="61427" hidden="1"/>
    <row r="61428" hidden="1"/>
    <row r="61429" hidden="1"/>
    <row r="61430" hidden="1"/>
    <row r="61431" hidden="1"/>
    <row r="61432" hidden="1"/>
    <row r="61433" hidden="1"/>
    <row r="61434" hidden="1"/>
    <row r="61435" hidden="1"/>
    <row r="61436" hidden="1"/>
    <row r="61437" hidden="1"/>
    <row r="61438" hidden="1"/>
    <row r="61439" hidden="1"/>
    <row r="61440" hidden="1"/>
    <row r="61441" hidden="1"/>
    <row r="61442" hidden="1"/>
    <row r="61443" hidden="1"/>
    <row r="61444" hidden="1"/>
    <row r="61445" hidden="1"/>
    <row r="61446" hidden="1"/>
    <row r="61447" hidden="1"/>
    <row r="61448" hidden="1"/>
    <row r="61449" hidden="1"/>
    <row r="61450" hidden="1"/>
    <row r="61451" hidden="1"/>
    <row r="61452" hidden="1"/>
    <row r="61453" hidden="1"/>
    <row r="61454" hidden="1"/>
    <row r="61455" hidden="1"/>
    <row r="61456" hidden="1"/>
    <row r="61457" hidden="1"/>
    <row r="61458" hidden="1"/>
    <row r="61459" hidden="1"/>
    <row r="61460" hidden="1"/>
    <row r="61461" hidden="1"/>
    <row r="61462" hidden="1"/>
    <row r="61463" hidden="1"/>
    <row r="61464" hidden="1"/>
    <row r="61465" hidden="1"/>
    <row r="61466" hidden="1"/>
    <row r="61467" hidden="1"/>
    <row r="61468" hidden="1"/>
    <row r="61469" hidden="1"/>
    <row r="61470" hidden="1"/>
    <row r="61471" hidden="1"/>
    <row r="61472" hidden="1"/>
    <row r="61473" hidden="1"/>
    <row r="61474" hidden="1"/>
    <row r="61475" hidden="1"/>
    <row r="61476" hidden="1"/>
    <row r="61477" hidden="1"/>
    <row r="61478" hidden="1"/>
    <row r="61479" hidden="1"/>
    <row r="61480" hidden="1"/>
    <row r="61481" hidden="1"/>
    <row r="61482" hidden="1"/>
    <row r="61483" hidden="1"/>
    <row r="61484" hidden="1"/>
    <row r="61485" hidden="1"/>
    <row r="61486" hidden="1"/>
    <row r="61487" hidden="1"/>
    <row r="61488" hidden="1"/>
    <row r="61489" hidden="1"/>
    <row r="61490" hidden="1"/>
    <row r="61491" hidden="1"/>
    <row r="61492" hidden="1"/>
    <row r="61493" hidden="1"/>
    <row r="61494" hidden="1"/>
    <row r="61495" hidden="1"/>
    <row r="61496" hidden="1"/>
    <row r="61497" hidden="1"/>
    <row r="61498" hidden="1"/>
    <row r="61499" hidden="1"/>
    <row r="61500" hidden="1"/>
    <row r="61501" hidden="1"/>
    <row r="61502" hidden="1"/>
    <row r="61503" hidden="1"/>
    <row r="61504" hidden="1"/>
    <row r="61505" hidden="1"/>
    <row r="61506" hidden="1"/>
    <row r="61507" hidden="1"/>
    <row r="61508" hidden="1"/>
    <row r="61509" hidden="1"/>
    <row r="61510" hidden="1"/>
    <row r="61511" hidden="1"/>
    <row r="61512" hidden="1"/>
    <row r="61513" hidden="1"/>
    <row r="61514" hidden="1"/>
    <row r="61515" hidden="1"/>
    <row r="61516" hidden="1"/>
    <row r="61517" hidden="1"/>
    <row r="61518" hidden="1"/>
    <row r="61519" hidden="1"/>
    <row r="61520" hidden="1"/>
    <row r="61521" hidden="1"/>
    <row r="61522" hidden="1"/>
    <row r="61523" hidden="1"/>
    <row r="61524" hidden="1"/>
    <row r="61525" hidden="1"/>
    <row r="61526" hidden="1"/>
    <row r="61527" hidden="1"/>
    <row r="61528" hidden="1"/>
    <row r="61529" hidden="1"/>
    <row r="61530" hidden="1"/>
    <row r="61531" hidden="1"/>
    <row r="61532" hidden="1"/>
    <row r="61533" hidden="1"/>
    <row r="61534" hidden="1"/>
    <row r="61535" hidden="1"/>
    <row r="61536" hidden="1"/>
    <row r="61537" hidden="1"/>
    <row r="61538" hidden="1"/>
    <row r="61539" hidden="1"/>
    <row r="61540" hidden="1"/>
    <row r="61541" hidden="1"/>
    <row r="61542" hidden="1"/>
    <row r="61543" hidden="1"/>
    <row r="61544" hidden="1"/>
    <row r="61545" hidden="1"/>
    <row r="61546" hidden="1"/>
    <row r="61547" hidden="1"/>
    <row r="61548" hidden="1"/>
    <row r="61549" hidden="1"/>
    <row r="61550" hidden="1"/>
    <row r="61551" hidden="1"/>
    <row r="61552" hidden="1"/>
    <row r="61553" hidden="1"/>
    <row r="61554" hidden="1"/>
    <row r="61555" hidden="1"/>
    <row r="61556" hidden="1"/>
    <row r="61557" hidden="1"/>
    <row r="61558" hidden="1"/>
    <row r="61559" hidden="1"/>
    <row r="61560" hidden="1"/>
    <row r="61561" hidden="1"/>
    <row r="61562" hidden="1"/>
    <row r="61563" hidden="1"/>
    <row r="61564" hidden="1"/>
    <row r="61565" hidden="1"/>
    <row r="61566" hidden="1"/>
    <row r="61567" hidden="1"/>
    <row r="61568" hidden="1"/>
    <row r="61569" hidden="1"/>
    <row r="61570" hidden="1"/>
    <row r="61571" hidden="1"/>
    <row r="61572" hidden="1"/>
    <row r="61573" hidden="1"/>
    <row r="61574" hidden="1"/>
    <row r="61575" hidden="1"/>
    <row r="61576" hidden="1"/>
    <row r="61577" hidden="1"/>
    <row r="61578" hidden="1"/>
    <row r="61579" hidden="1"/>
    <row r="61580" hidden="1"/>
    <row r="61581" hidden="1"/>
    <row r="61582" hidden="1"/>
    <row r="61583" hidden="1"/>
    <row r="61584" hidden="1"/>
    <row r="61585" hidden="1"/>
    <row r="61586" hidden="1"/>
    <row r="61587" hidden="1"/>
    <row r="61588" hidden="1"/>
    <row r="61589" hidden="1"/>
    <row r="61590" hidden="1"/>
    <row r="61591" hidden="1"/>
    <row r="61592" hidden="1"/>
    <row r="61593" hidden="1"/>
    <row r="61594" hidden="1"/>
    <row r="61595" hidden="1"/>
    <row r="61596" hidden="1"/>
    <row r="61597" hidden="1"/>
    <row r="61598" hidden="1"/>
    <row r="61599" hidden="1"/>
    <row r="61600" hidden="1"/>
    <row r="61601" hidden="1"/>
    <row r="61602" hidden="1"/>
    <row r="61603" hidden="1"/>
    <row r="61604" hidden="1"/>
    <row r="61605" hidden="1"/>
    <row r="61606" hidden="1"/>
    <row r="61607" hidden="1"/>
    <row r="61608" hidden="1"/>
    <row r="61609" hidden="1"/>
    <row r="61610" hidden="1"/>
    <row r="61611" hidden="1"/>
    <row r="61612" hidden="1"/>
    <row r="61613" hidden="1"/>
    <row r="61614" hidden="1"/>
    <row r="61615" hidden="1"/>
    <row r="61616" hidden="1"/>
    <row r="61617" hidden="1"/>
    <row r="61618" hidden="1"/>
    <row r="61619" hidden="1"/>
    <row r="61620" hidden="1"/>
    <row r="61621" hidden="1"/>
    <row r="61622" hidden="1"/>
    <row r="61623" hidden="1"/>
    <row r="61624" hidden="1"/>
    <row r="61625" hidden="1"/>
    <row r="61626" hidden="1"/>
    <row r="61627" hidden="1"/>
    <row r="61628" hidden="1"/>
    <row r="61629" hidden="1"/>
    <row r="61630" hidden="1"/>
    <row r="61631" hidden="1"/>
    <row r="61632" hidden="1"/>
    <row r="61633" hidden="1"/>
    <row r="61634" hidden="1"/>
    <row r="61635" hidden="1"/>
    <row r="61636" hidden="1"/>
    <row r="61637" hidden="1"/>
    <row r="61638" hidden="1"/>
    <row r="61639" hidden="1"/>
    <row r="61640" hidden="1"/>
    <row r="61641" hidden="1"/>
    <row r="61642" hidden="1"/>
    <row r="61643" hidden="1"/>
    <row r="61644" hidden="1"/>
    <row r="61645" hidden="1"/>
    <row r="61646" hidden="1"/>
    <row r="61647" hidden="1"/>
    <row r="61648" hidden="1"/>
    <row r="61649" hidden="1"/>
    <row r="61650" hidden="1"/>
    <row r="61651" hidden="1"/>
    <row r="61652" hidden="1"/>
    <row r="61653" hidden="1"/>
    <row r="61654" hidden="1"/>
    <row r="61655" hidden="1"/>
    <row r="61656" hidden="1"/>
    <row r="61657" hidden="1"/>
    <row r="61658" hidden="1"/>
    <row r="61659" hidden="1"/>
    <row r="61660" hidden="1"/>
    <row r="61661" hidden="1"/>
    <row r="61662" hidden="1"/>
    <row r="61663" hidden="1"/>
    <row r="61664" hidden="1"/>
    <row r="61665" hidden="1"/>
    <row r="61666" hidden="1"/>
    <row r="61667" hidden="1"/>
    <row r="61668" hidden="1"/>
    <row r="61669" hidden="1"/>
    <row r="61670" hidden="1"/>
    <row r="61671" hidden="1"/>
    <row r="61672" hidden="1"/>
    <row r="61673" hidden="1"/>
    <row r="61674" hidden="1"/>
    <row r="61675" hidden="1"/>
    <row r="61676" hidden="1"/>
    <row r="61677" hidden="1"/>
    <row r="61678" hidden="1"/>
    <row r="61679" hidden="1"/>
    <row r="61680" hidden="1"/>
    <row r="61681" hidden="1"/>
    <row r="61682" hidden="1"/>
    <row r="61683" hidden="1"/>
    <row r="61684" hidden="1"/>
    <row r="61685" hidden="1"/>
    <row r="61686" hidden="1"/>
    <row r="61687" hidden="1"/>
    <row r="61688" hidden="1"/>
    <row r="61689" hidden="1"/>
    <row r="61690" hidden="1"/>
    <row r="61691" hidden="1"/>
    <row r="61692" hidden="1"/>
    <row r="61693" hidden="1"/>
    <row r="61694" hidden="1"/>
    <row r="61695" hidden="1"/>
    <row r="61696" hidden="1"/>
    <row r="61697" hidden="1"/>
    <row r="61698" hidden="1"/>
    <row r="61699" hidden="1"/>
    <row r="61700" hidden="1"/>
    <row r="61701" hidden="1"/>
    <row r="61702" hidden="1"/>
    <row r="61703" hidden="1"/>
    <row r="61704" hidden="1"/>
    <row r="61705" hidden="1"/>
    <row r="61706" hidden="1"/>
    <row r="61707" hidden="1"/>
    <row r="61708" hidden="1"/>
    <row r="61709" hidden="1"/>
    <row r="61710" hidden="1"/>
    <row r="61711" hidden="1"/>
    <row r="61712" hidden="1"/>
    <row r="61713" hidden="1"/>
    <row r="61714" hidden="1"/>
    <row r="61715" hidden="1"/>
    <row r="61716" hidden="1"/>
    <row r="61717" hidden="1"/>
    <row r="61718" hidden="1"/>
    <row r="61719" hidden="1"/>
    <row r="61720" hidden="1"/>
    <row r="61721" hidden="1"/>
    <row r="61722" hidden="1"/>
    <row r="61723" hidden="1"/>
    <row r="61724" hidden="1"/>
    <row r="61725" hidden="1"/>
    <row r="61726" hidden="1"/>
    <row r="61727" hidden="1"/>
    <row r="61728" hidden="1"/>
    <row r="61729" hidden="1"/>
    <row r="61730" hidden="1"/>
    <row r="61731" hidden="1"/>
    <row r="61732" hidden="1"/>
    <row r="61733" hidden="1"/>
    <row r="61734" hidden="1"/>
    <row r="61735" hidden="1"/>
    <row r="61736" hidden="1"/>
    <row r="61737" hidden="1"/>
    <row r="61738" hidden="1"/>
    <row r="61739" hidden="1"/>
    <row r="61740" hidden="1"/>
    <row r="61741" hidden="1"/>
    <row r="61742" hidden="1"/>
    <row r="61743" hidden="1"/>
    <row r="61744" hidden="1"/>
    <row r="61745" hidden="1"/>
    <row r="61746" hidden="1"/>
    <row r="61747" hidden="1"/>
    <row r="61748" hidden="1"/>
    <row r="61749" hidden="1"/>
    <row r="61750" hidden="1"/>
    <row r="61751" hidden="1"/>
    <row r="61752" hidden="1"/>
    <row r="61753" hidden="1"/>
    <row r="61754" hidden="1"/>
    <row r="61755" hidden="1"/>
    <row r="61756" hidden="1"/>
    <row r="61757" hidden="1"/>
    <row r="61758" hidden="1"/>
    <row r="61759" hidden="1"/>
    <row r="61760" hidden="1"/>
    <row r="61761" hidden="1"/>
    <row r="61762" hidden="1"/>
    <row r="61763" hidden="1"/>
    <row r="61764" hidden="1"/>
    <row r="61765" hidden="1"/>
    <row r="61766" hidden="1"/>
    <row r="61767" hidden="1"/>
    <row r="61768" hidden="1"/>
    <row r="61769" hidden="1"/>
    <row r="61770" hidden="1"/>
    <row r="61771" hidden="1"/>
    <row r="61772" hidden="1"/>
    <row r="61773" hidden="1"/>
    <row r="61774" hidden="1"/>
    <row r="61775" hidden="1"/>
    <row r="61776" hidden="1"/>
    <row r="61777" hidden="1"/>
    <row r="61778" hidden="1"/>
    <row r="61779" hidden="1"/>
    <row r="61780" hidden="1"/>
    <row r="61781" hidden="1"/>
    <row r="61782" hidden="1"/>
    <row r="61783" hidden="1"/>
    <row r="61784" hidden="1"/>
    <row r="61785" hidden="1"/>
    <row r="61786" hidden="1"/>
    <row r="61787" hidden="1"/>
    <row r="61788" hidden="1"/>
    <row r="61789" hidden="1"/>
    <row r="61790" hidden="1"/>
    <row r="61791" hidden="1"/>
    <row r="61792" hidden="1"/>
    <row r="61793" hidden="1"/>
    <row r="61794" hidden="1"/>
    <row r="61795" hidden="1"/>
    <row r="61796" hidden="1"/>
    <row r="61797" hidden="1"/>
    <row r="61798" hidden="1"/>
    <row r="61799" hidden="1"/>
    <row r="61800" hidden="1"/>
    <row r="61801" hidden="1"/>
    <row r="61802" hidden="1"/>
    <row r="61803" hidden="1"/>
    <row r="61804" hidden="1"/>
    <row r="61805" hidden="1"/>
    <row r="61806" hidden="1"/>
    <row r="61807" hidden="1"/>
    <row r="61808" hidden="1"/>
    <row r="61809" hidden="1"/>
    <row r="61810" hidden="1"/>
    <row r="61811" hidden="1"/>
    <row r="61812" hidden="1"/>
    <row r="61813" hidden="1"/>
    <row r="61814" hidden="1"/>
    <row r="61815" hidden="1"/>
    <row r="61816" hidden="1"/>
    <row r="61817" hidden="1"/>
    <row r="61818" hidden="1"/>
    <row r="61819" hidden="1"/>
    <row r="61820" hidden="1"/>
    <row r="61821" hidden="1"/>
    <row r="61822" hidden="1"/>
    <row r="61823" hidden="1"/>
    <row r="61824" hidden="1"/>
    <row r="61825" hidden="1"/>
    <row r="61826" hidden="1"/>
    <row r="61827" hidden="1"/>
    <row r="61828" hidden="1"/>
    <row r="61829" hidden="1"/>
    <row r="61830" hidden="1"/>
    <row r="61831" hidden="1"/>
    <row r="61832" hidden="1"/>
    <row r="61833" hidden="1"/>
    <row r="61834" hidden="1"/>
    <row r="61835" hidden="1"/>
    <row r="61836" hidden="1"/>
    <row r="61837" hidden="1"/>
    <row r="61838" hidden="1"/>
    <row r="61839" hidden="1"/>
    <row r="61840" hidden="1"/>
    <row r="61841" hidden="1"/>
    <row r="61842" hidden="1"/>
    <row r="61843" hidden="1"/>
    <row r="61844" hidden="1"/>
    <row r="61845" hidden="1"/>
    <row r="61846" hidden="1"/>
    <row r="61847" hidden="1"/>
    <row r="61848" hidden="1"/>
    <row r="61849" hidden="1"/>
    <row r="61850" hidden="1"/>
    <row r="61851" hidden="1"/>
    <row r="61852" hidden="1"/>
    <row r="61853" hidden="1"/>
    <row r="61854" hidden="1"/>
    <row r="61855" hidden="1"/>
    <row r="61856" hidden="1"/>
    <row r="61857" hidden="1"/>
    <row r="61858" hidden="1"/>
    <row r="61859" hidden="1"/>
    <row r="61860" hidden="1"/>
    <row r="61861" hidden="1"/>
    <row r="61862" hidden="1"/>
    <row r="61863" hidden="1"/>
    <row r="61864" hidden="1"/>
    <row r="61865" hidden="1"/>
    <row r="61866" hidden="1"/>
    <row r="61867" hidden="1"/>
    <row r="61868" hidden="1"/>
    <row r="61869" hidden="1"/>
    <row r="61870" hidden="1"/>
    <row r="61871" hidden="1"/>
    <row r="61872" hidden="1"/>
    <row r="61873" hidden="1"/>
    <row r="61874" hidden="1"/>
    <row r="61875" hidden="1"/>
    <row r="61876" hidden="1"/>
    <row r="61877" hidden="1"/>
    <row r="61878" hidden="1"/>
    <row r="61879" hidden="1"/>
    <row r="61880" hidden="1"/>
    <row r="61881" hidden="1"/>
    <row r="61882" hidden="1"/>
    <row r="61883" hidden="1"/>
    <row r="61884" hidden="1"/>
    <row r="61885" hidden="1"/>
    <row r="61886" hidden="1"/>
    <row r="61887" hidden="1"/>
    <row r="61888" hidden="1"/>
    <row r="61889" hidden="1"/>
    <row r="61890" hidden="1"/>
    <row r="61891" hidden="1"/>
    <row r="61892" hidden="1"/>
    <row r="61893" hidden="1"/>
    <row r="61894" hidden="1"/>
    <row r="61895" hidden="1"/>
    <row r="61896" hidden="1"/>
    <row r="61897" hidden="1"/>
    <row r="61898" hidden="1"/>
    <row r="61899" hidden="1"/>
    <row r="61900" hidden="1"/>
    <row r="61901" hidden="1"/>
    <row r="61902" hidden="1"/>
    <row r="61903" hidden="1"/>
    <row r="61904" hidden="1"/>
    <row r="61905" hidden="1"/>
    <row r="61906" hidden="1"/>
    <row r="61907" hidden="1"/>
    <row r="61908" hidden="1"/>
    <row r="61909" hidden="1"/>
    <row r="61910" hidden="1"/>
    <row r="61911" hidden="1"/>
    <row r="61912" hidden="1"/>
    <row r="61913" hidden="1"/>
    <row r="61914" hidden="1"/>
    <row r="61915" hidden="1"/>
    <row r="61916" hidden="1"/>
    <row r="61917" hidden="1"/>
    <row r="61918" hidden="1"/>
    <row r="61919" hidden="1"/>
    <row r="61920" hidden="1"/>
    <row r="61921" hidden="1"/>
    <row r="61922" hidden="1"/>
    <row r="61923" hidden="1"/>
    <row r="61924" hidden="1"/>
    <row r="61925" hidden="1"/>
    <row r="61926" hidden="1"/>
    <row r="61927" hidden="1"/>
    <row r="61928" hidden="1"/>
    <row r="61929" hidden="1"/>
    <row r="61930" hidden="1"/>
    <row r="61931" hidden="1"/>
    <row r="61932" hidden="1"/>
    <row r="61933" hidden="1"/>
    <row r="61934" hidden="1"/>
    <row r="61935" hidden="1"/>
    <row r="61936" hidden="1"/>
    <row r="61937" hidden="1"/>
    <row r="61938" hidden="1"/>
    <row r="61939" hidden="1"/>
    <row r="61940" hidden="1"/>
    <row r="61941" hidden="1"/>
    <row r="61942" hidden="1"/>
    <row r="61943" hidden="1"/>
    <row r="61944" hidden="1"/>
    <row r="61945" hidden="1"/>
    <row r="61946" hidden="1"/>
    <row r="61947" hidden="1"/>
    <row r="61948" hidden="1"/>
    <row r="61949" hidden="1"/>
    <row r="61950" hidden="1"/>
    <row r="61951" hidden="1"/>
    <row r="61952" hidden="1"/>
    <row r="61953" hidden="1"/>
    <row r="61954" hidden="1"/>
    <row r="61955" hidden="1"/>
    <row r="61956" hidden="1"/>
    <row r="61957" hidden="1"/>
    <row r="61958" hidden="1"/>
    <row r="61959" hidden="1"/>
    <row r="61960" hidden="1"/>
    <row r="61961" hidden="1"/>
    <row r="61962" hidden="1"/>
    <row r="61963" hidden="1"/>
    <row r="61964" hidden="1"/>
    <row r="61965" hidden="1"/>
    <row r="61966" hidden="1"/>
    <row r="61967" hidden="1"/>
    <row r="61968" hidden="1"/>
    <row r="61969" hidden="1"/>
    <row r="61970" hidden="1"/>
    <row r="61971" hidden="1"/>
    <row r="61972" hidden="1"/>
    <row r="61973" hidden="1"/>
    <row r="61974" hidden="1"/>
    <row r="61975" hidden="1"/>
    <row r="61976" hidden="1"/>
    <row r="61977" hidden="1"/>
    <row r="61978" hidden="1"/>
    <row r="61979" hidden="1"/>
    <row r="61980" hidden="1"/>
    <row r="61981" hidden="1"/>
    <row r="61982" hidden="1"/>
    <row r="61983" hidden="1"/>
    <row r="61984" hidden="1"/>
    <row r="61985" hidden="1"/>
    <row r="61986" hidden="1"/>
    <row r="61987" hidden="1"/>
    <row r="61988" hidden="1"/>
    <row r="61989" hidden="1"/>
    <row r="61990" hidden="1"/>
    <row r="61991" hidden="1"/>
    <row r="61992" hidden="1"/>
    <row r="61993" hidden="1"/>
    <row r="61994" hidden="1"/>
    <row r="61995" hidden="1"/>
    <row r="61996" hidden="1"/>
    <row r="61997" hidden="1"/>
    <row r="61998" hidden="1"/>
    <row r="61999" hidden="1"/>
    <row r="62000" hidden="1"/>
    <row r="62001" hidden="1"/>
    <row r="62002" hidden="1"/>
    <row r="62003" hidden="1"/>
    <row r="62004" hidden="1"/>
    <row r="62005" hidden="1"/>
    <row r="62006" hidden="1"/>
    <row r="62007" hidden="1"/>
    <row r="62008" hidden="1"/>
    <row r="62009" hidden="1"/>
    <row r="62010" hidden="1"/>
    <row r="62011" hidden="1"/>
    <row r="62012" hidden="1"/>
    <row r="62013" hidden="1"/>
    <row r="62014" hidden="1"/>
    <row r="62015" hidden="1"/>
    <row r="62016" hidden="1"/>
    <row r="62017" hidden="1"/>
    <row r="62018" hidden="1"/>
    <row r="62019" hidden="1"/>
    <row r="62020" hidden="1"/>
    <row r="62021" hidden="1"/>
    <row r="62022" hidden="1"/>
    <row r="62023" hidden="1"/>
    <row r="62024" hidden="1"/>
    <row r="62025" hidden="1"/>
    <row r="62026" hidden="1"/>
    <row r="62027" hidden="1"/>
    <row r="62028" hidden="1"/>
    <row r="62029" hidden="1"/>
    <row r="62030" hidden="1"/>
    <row r="62031" hidden="1"/>
    <row r="62032" hidden="1"/>
    <row r="62033" hidden="1"/>
    <row r="62034" hidden="1"/>
    <row r="62035" hidden="1"/>
    <row r="62036" hidden="1"/>
    <row r="62037" hidden="1"/>
    <row r="62038" hidden="1"/>
    <row r="62039" hidden="1"/>
    <row r="62040" hidden="1"/>
    <row r="62041" hidden="1"/>
    <row r="62042" hidden="1"/>
    <row r="62043" hidden="1"/>
    <row r="62044" hidden="1"/>
    <row r="62045" hidden="1"/>
    <row r="62046" hidden="1"/>
    <row r="62047" hidden="1"/>
    <row r="62048" hidden="1"/>
    <row r="62049" hidden="1"/>
    <row r="62050" hidden="1"/>
    <row r="62051" hidden="1"/>
    <row r="62052" hidden="1"/>
    <row r="62053" hidden="1"/>
    <row r="62054" hidden="1"/>
    <row r="62055" hidden="1"/>
    <row r="62056" hidden="1"/>
    <row r="62057" hidden="1"/>
    <row r="62058" hidden="1"/>
    <row r="62059" hidden="1"/>
    <row r="62060" hidden="1"/>
    <row r="62061" hidden="1"/>
    <row r="62062" hidden="1"/>
    <row r="62063" hidden="1"/>
    <row r="62064" hidden="1"/>
    <row r="62065" hidden="1"/>
    <row r="62066" hidden="1"/>
    <row r="62067" hidden="1"/>
    <row r="62068" hidden="1"/>
    <row r="62069" hidden="1"/>
    <row r="62070" hidden="1"/>
    <row r="62071" hidden="1"/>
    <row r="62072" hidden="1"/>
    <row r="62073" hidden="1"/>
    <row r="62074" hidden="1"/>
    <row r="62075" hidden="1"/>
    <row r="62076" hidden="1"/>
    <row r="62077" hidden="1"/>
    <row r="62078" hidden="1"/>
    <row r="62079" hidden="1"/>
    <row r="62080" hidden="1"/>
    <row r="62081" hidden="1"/>
    <row r="62082" hidden="1"/>
    <row r="62083" hidden="1"/>
    <row r="62084" hidden="1"/>
    <row r="62085" hidden="1"/>
    <row r="62086" hidden="1"/>
    <row r="62087" hidden="1"/>
    <row r="62088" hidden="1"/>
    <row r="62089" hidden="1"/>
    <row r="62090" hidden="1"/>
    <row r="62091" hidden="1"/>
    <row r="62092" hidden="1"/>
    <row r="62093" hidden="1"/>
    <row r="62094" hidden="1"/>
    <row r="62095" hidden="1"/>
    <row r="62096" hidden="1"/>
    <row r="62097" hidden="1"/>
    <row r="62098" hidden="1"/>
    <row r="62099" hidden="1"/>
    <row r="62100" hidden="1"/>
    <row r="62101" hidden="1"/>
    <row r="62102" hidden="1"/>
    <row r="62103" hidden="1"/>
    <row r="62104" hidden="1"/>
    <row r="62105" hidden="1"/>
    <row r="62106" hidden="1"/>
    <row r="62107" hidden="1"/>
    <row r="62108" hidden="1"/>
    <row r="62109" hidden="1"/>
    <row r="62110" hidden="1"/>
    <row r="62111" hidden="1"/>
    <row r="62112" hidden="1"/>
    <row r="62113" hidden="1"/>
    <row r="62114" hidden="1"/>
    <row r="62115" hidden="1"/>
    <row r="62116" hidden="1"/>
    <row r="62117" hidden="1"/>
    <row r="62118" hidden="1"/>
    <row r="62119" hidden="1"/>
    <row r="62120" hidden="1"/>
    <row r="62121" hidden="1"/>
    <row r="62122" hidden="1"/>
    <row r="62123" hidden="1"/>
    <row r="62124" hidden="1"/>
    <row r="62125" hidden="1"/>
    <row r="62126" hidden="1"/>
    <row r="62127" hidden="1"/>
    <row r="62128" hidden="1"/>
    <row r="62129" hidden="1"/>
    <row r="62130" hidden="1"/>
    <row r="62131" hidden="1"/>
    <row r="62132" hidden="1"/>
    <row r="62133" hidden="1"/>
    <row r="62134" hidden="1"/>
    <row r="62135" hidden="1"/>
    <row r="62136" hidden="1"/>
    <row r="62137" hidden="1"/>
    <row r="62138" hidden="1"/>
    <row r="62139" hidden="1"/>
    <row r="62140" hidden="1"/>
    <row r="62141" hidden="1"/>
    <row r="62142" hidden="1"/>
    <row r="62143" hidden="1"/>
    <row r="62144" hidden="1"/>
    <row r="62145" hidden="1"/>
    <row r="62146" hidden="1"/>
    <row r="62147" hidden="1"/>
    <row r="62148" hidden="1"/>
    <row r="62149" hidden="1"/>
    <row r="62150" hidden="1"/>
    <row r="62151" hidden="1"/>
    <row r="62152" hidden="1"/>
    <row r="62153" hidden="1"/>
    <row r="62154" hidden="1"/>
    <row r="62155" hidden="1"/>
    <row r="62156" hidden="1"/>
    <row r="62157" hidden="1"/>
    <row r="62158" hidden="1"/>
    <row r="62159" hidden="1"/>
    <row r="62160" hidden="1"/>
    <row r="62161" hidden="1"/>
    <row r="62162" hidden="1"/>
    <row r="62163" hidden="1"/>
    <row r="62164" hidden="1"/>
    <row r="62165" hidden="1"/>
    <row r="62166" hidden="1"/>
    <row r="62167" hidden="1"/>
    <row r="62168" hidden="1"/>
    <row r="62169" hidden="1"/>
    <row r="62170" hidden="1"/>
    <row r="62171" hidden="1"/>
    <row r="62172" hidden="1"/>
    <row r="62173" hidden="1"/>
    <row r="62174" hidden="1"/>
    <row r="62175" hidden="1"/>
    <row r="62176" hidden="1"/>
    <row r="62177" hidden="1"/>
    <row r="62178" hidden="1"/>
    <row r="62179" hidden="1"/>
    <row r="62180" hidden="1"/>
    <row r="62181" hidden="1"/>
    <row r="62182" hidden="1"/>
    <row r="62183" hidden="1"/>
    <row r="62184" hidden="1"/>
    <row r="62185" hidden="1"/>
    <row r="62186" hidden="1"/>
    <row r="62187" hidden="1"/>
    <row r="62188" hidden="1"/>
    <row r="62189" hidden="1"/>
    <row r="62190" hidden="1"/>
    <row r="62191" hidden="1"/>
    <row r="62192" hidden="1"/>
    <row r="62193" hidden="1"/>
    <row r="62194" hidden="1"/>
    <row r="62195" hidden="1"/>
    <row r="62196" hidden="1"/>
    <row r="62197" hidden="1"/>
    <row r="62198" hidden="1"/>
    <row r="62199" hidden="1"/>
    <row r="62200" hidden="1"/>
    <row r="62201" hidden="1"/>
    <row r="62202" hidden="1"/>
    <row r="62203" hidden="1"/>
    <row r="62204" hidden="1"/>
    <row r="62205" hidden="1"/>
    <row r="62206" hidden="1"/>
    <row r="62207" hidden="1"/>
    <row r="62208" hidden="1"/>
    <row r="62209" hidden="1"/>
    <row r="62210" hidden="1"/>
    <row r="62211" hidden="1"/>
    <row r="62212" hidden="1"/>
    <row r="62213" hidden="1"/>
    <row r="62214" hidden="1"/>
    <row r="62215" hidden="1"/>
    <row r="62216" hidden="1"/>
    <row r="62217" hidden="1"/>
    <row r="62218" hidden="1"/>
    <row r="62219" hidden="1"/>
    <row r="62220" hidden="1"/>
    <row r="62221" hidden="1"/>
    <row r="62222" hidden="1"/>
    <row r="62223" hidden="1"/>
    <row r="62224" hidden="1"/>
    <row r="62225" hidden="1"/>
    <row r="62226" hidden="1"/>
    <row r="62227" hidden="1"/>
    <row r="62228" hidden="1"/>
    <row r="62229" hidden="1"/>
    <row r="62230" hidden="1"/>
    <row r="62231" hidden="1"/>
    <row r="62232" hidden="1"/>
    <row r="62233" hidden="1"/>
    <row r="62234" hidden="1"/>
    <row r="62235" hidden="1"/>
    <row r="62236" hidden="1"/>
    <row r="62237" hidden="1"/>
    <row r="62238" hidden="1"/>
    <row r="62239" hidden="1"/>
    <row r="62240" hidden="1"/>
    <row r="62241" hidden="1"/>
    <row r="62242" hidden="1"/>
    <row r="62243" hidden="1"/>
    <row r="62244" hidden="1"/>
    <row r="62245" hidden="1"/>
    <row r="62246" hidden="1"/>
    <row r="62247" hidden="1"/>
    <row r="62248" hidden="1"/>
    <row r="62249" hidden="1"/>
    <row r="62250" hidden="1"/>
    <row r="62251" hidden="1"/>
    <row r="62252" hidden="1"/>
    <row r="62253" hidden="1"/>
    <row r="62254" hidden="1"/>
    <row r="62255" hidden="1"/>
    <row r="62256" hidden="1"/>
    <row r="62257" hidden="1"/>
    <row r="62258" hidden="1"/>
    <row r="62259" hidden="1"/>
    <row r="62260" hidden="1"/>
    <row r="62261" hidden="1"/>
    <row r="62262" hidden="1"/>
    <row r="62263" hidden="1"/>
    <row r="62264" hidden="1"/>
    <row r="62265" hidden="1"/>
    <row r="62266" hidden="1"/>
    <row r="62267" hidden="1"/>
    <row r="62268" hidden="1"/>
    <row r="62269" hidden="1"/>
    <row r="62270" hidden="1"/>
    <row r="62271" hidden="1"/>
    <row r="62272" hidden="1"/>
    <row r="62273" hidden="1"/>
    <row r="62274" hidden="1"/>
    <row r="62275" hidden="1"/>
    <row r="62276" hidden="1"/>
    <row r="62277" hidden="1"/>
    <row r="62278" hidden="1"/>
    <row r="62279" hidden="1"/>
    <row r="62280" hidden="1"/>
    <row r="62281" hidden="1"/>
    <row r="62282" hidden="1"/>
    <row r="62283" hidden="1"/>
    <row r="62284" hidden="1"/>
    <row r="62285" hidden="1"/>
    <row r="62286" hidden="1"/>
    <row r="62287" hidden="1"/>
    <row r="62288" hidden="1"/>
    <row r="62289" hidden="1"/>
    <row r="62290" hidden="1"/>
    <row r="62291" hidden="1"/>
    <row r="62292" hidden="1"/>
    <row r="62293" hidden="1"/>
    <row r="62294" hidden="1"/>
    <row r="62295" hidden="1"/>
    <row r="62296" hidden="1"/>
    <row r="62297" hidden="1"/>
    <row r="62298" hidden="1"/>
    <row r="62299" hidden="1"/>
    <row r="62300" hidden="1"/>
    <row r="62301" hidden="1"/>
    <row r="62302" hidden="1"/>
    <row r="62303" hidden="1"/>
    <row r="62304" hidden="1"/>
    <row r="62305" hidden="1"/>
    <row r="62306" hidden="1"/>
    <row r="62307" hidden="1"/>
    <row r="62308" hidden="1"/>
    <row r="62309" hidden="1"/>
    <row r="62310" hidden="1"/>
    <row r="62311" hidden="1"/>
    <row r="62312" hidden="1"/>
    <row r="62313" hidden="1"/>
    <row r="62314" hidden="1"/>
    <row r="62315" hidden="1"/>
    <row r="62316" hidden="1"/>
    <row r="62317" hidden="1"/>
    <row r="62318" hidden="1"/>
    <row r="62319" hidden="1"/>
    <row r="62320" hidden="1"/>
    <row r="62321" hidden="1"/>
    <row r="62322" hidden="1"/>
    <row r="62323" hidden="1"/>
    <row r="62324" hidden="1"/>
    <row r="62325" hidden="1"/>
    <row r="62326" hidden="1"/>
    <row r="62327" hidden="1"/>
    <row r="62328" hidden="1"/>
    <row r="62329" hidden="1"/>
    <row r="62330" hidden="1"/>
    <row r="62331" hidden="1"/>
    <row r="62332" hidden="1"/>
    <row r="62333" hidden="1"/>
    <row r="62334" hidden="1"/>
    <row r="62335" hidden="1"/>
    <row r="62336" hidden="1"/>
    <row r="62337" hidden="1"/>
    <row r="62338" hidden="1"/>
    <row r="62339" hidden="1"/>
    <row r="62340" hidden="1"/>
    <row r="62341" hidden="1"/>
    <row r="62342" hidden="1"/>
    <row r="62343" hidden="1"/>
    <row r="62344" hidden="1"/>
    <row r="62345" hidden="1"/>
    <row r="62346" hidden="1"/>
    <row r="62347" hidden="1"/>
    <row r="62348" hidden="1"/>
    <row r="62349" hidden="1"/>
    <row r="62350" hidden="1"/>
    <row r="62351" hidden="1"/>
    <row r="62352" hidden="1"/>
    <row r="62353" hidden="1"/>
    <row r="62354" hidden="1"/>
    <row r="62355" hidden="1"/>
    <row r="62356" hidden="1"/>
    <row r="62357" hidden="1"/>
    <row r="62358" hidden="1"/>
    <row r="62359" hidden="1"/>
    <row r="62360" hidden="1"/>
    <row r="62361" hidden="1"/>
    <row r="62362" hidden="1"/>
    <row r="62363" hidden="1"/>
    <row r="62364" hidden="1"/>
    <row r="62365" hidden="1"/>
    <row r="62366" hidden="1"/>
    <row r="62367" hidden="1"/>
    <row r="62368" hidden="1"/>
    <row r="62369" hidden="1"/>
    <row r="62370" hidden="1"/>
    <row r="62371" hidden="1"/>
    <row r="62372" hidden="1"/>
    <row r="62373" hidden="1"/>
    <row r="62374" hidden="1"/>
    <row r="62375" hidden="1"/>
    <row r="62376" hidden="1"/>
    <row r="62377" hidden="1"/>
    <row r="62378" hidden="1"/>
    <row r="62379" hidden="1"/>
    <row r="62380" hidden="1"/>
    <row r="62381" hidden="1"/>
    <row r="62382" hidden="1"/>
    <row r="62383" hidden="1"/>
    <row r="62384" hidden="1"/>
    <row r="62385" hidden="1"/>
    <row r="62386" hidden="1"/>
    <row r="62387" hidden="1"/>
    <row r="62388" hidden="1"/>
    <row r="62389" hidden="1"/>
    <row r="62390" hidden="1"/>
    <row r="62391" hidden="1"/>
    <row r="62392" hidden="1"/>
    <row r="62393" hidden="1"/>
    <row r="62394" hidden="1"/>
    <row r="62395" hidden="1"/>
    <row r="62396" hidden="1"/>
    <row r="62397" hidden="1"/>
    <row r="62398" hidden="1"/>
    <row r="62399" hidden="1"/>
    <row r="62400" hidden="1"/>
    <row r="62401" hidden="1"/>
    <row r="62402" hidden="1"/>
    <row r="62403" hidden="1"/>
    <row r="62404" hidden="1"/>
    <row r="62405" hidden="1"/>
    <row r="62406" hidden="1"/>
    <row r="62407" hidden="1"/>
    <row r="62408" hidden="1"/>
    <row r="62409" hidden="1"/>
    <row r="62410" hidden="1"/>
    <row r="62411" hidden="1"/>
    <row r="62412" hidden="1"/>
    <row r="62413" hidden="1"/>
    <row r="62414" hidden="1"/>
    <row r="62415" hidden="1"/>
    <row r="62416" hidden="1"/>
    <row r="62417" hidden="1"/>
    <row r="62418" hidden="1"/>
    <row r="62419" hidden="1"/>
    <row r="62420" hidden="1"/>
    <row r="62421" hidden="1"/>
    <row r="62422" hidden="1"/>
    <row r="62423" hidden="1"/>
    <row r="62424" hidden="1"/>
    <row r="62425" hidden="1"/>
    <row r="62426" hidden="1"/>
    <row r="62427" hidden="1"/>
    <row r="62428" hidden="1"/>
    <row r="62429" hidden="1"/>
    <row r="62430" hidden="1"/>
    <row r="62431" hidden="1"/>
    <row r="62432" hidden="1"/>
    <row r="62433" hidden="1"/>
    <row r="62434" hidden="1"/>
    <row r="62435" hidden="1"/>
    <row r="62436" hidden="1"/>
    <row r="62437" hidden="1"/>
    <row r="62438" hidden="1"/>
    <row r="62439" hidden="1"/>
    <row r="62440" hidden="1"/>
    <row r="62441" hidden="1"/>
    <row r="62442" hidden="1"/>
    <row r="62443" hidden="1"/>
    <row r="62444" hidden="1"/>
    <row r="62445" hidden="1"/>
    <row r="62446" hidden="1"/>
    <row r="62447" hidden="1"/>
    <row r="62448" hidden="1"/>
    <row r="62449" hidden="1"/>
    <row r="62450" hidden="1"/>
    <row r="62451" hidden="1"/>
    <row r="62452" hidden="1"/>
    <row r="62453" hidden="1"/>
    <row r="62454" hidden="1"/>
    <row r="62455" hidden="1"/>
    <row r="62456" hidden="1"/>
    <row r="62457" hidden="1"/>
    <row r="62458" hidden="1"/>
    <row r="62459" hidden="1"/>
    <row r="62460" hidden="1"/>
    <row r="62461" hidden="1"/>
    <row r="62462" hidden="1"/>
    <row r="62463" hidden="1"/>
    <row r="62464" hidden="1"/>
    <row r="62465" hidden="1"/>
    <row r="62466" hidden="1"/>
    <row r="62467" hidden="1"/>
    <row r="62468" hidden="1"/>
    <row r="62469" hidden="1"/>
    <row r="62470" hidden="1"/>
    <row r="62471" hidden="1"/>
    <row r="62472" hidden="1"/>
    <row r="62473" hidden="1"/>
    <row r="62474" hidden="1"/>
    <row r="62475" hidden="1"/>
    <row r="62476" hidden="1"/>
    <row r="62477" hidden="1"/>
    <row r="62478" hidden="1"/>
    <row r="62479" hidden="1"/>
    <row r="62480" hidden="1"/>
    <row r="62481" hidden="1"/>
    <row r="62482" hidden="1"/>
    <row r="62483" hidden="1"/>
    <row r="62484" hidden="1"/>
    <row r="62485" hidden="1"/>
    <row r="62486" hidden="1"/>
    <row r="62487" hidden="1"/>
    <row r="62488" hidden="1"/>
    <row r="62489" hidden="1"/>
    <row r="62490" hidden="1"/>
    <row r="62491" hidden="1"/>
    <row r="62492" hidden="1"/>
    <row r="62493" hidden="1"/>
    <row r="62494" hidden="1"/>
    <row r="62495" hidden="1"/>
    <row r="62496" hidden="1"/>
    <row r="62497" hidden="1"/>
    <row r="62498" hidden="1"/>
    <row r="62499" hidden="1"/>
    <row r="62500" hidden="1"/>
    <row r="62501" hidden="1"/>
    <row r="62502" hidden="1"/>
    <row r="62503" hidden="1"/>
    <row r="62504" hidden="1"/>
    <row r="62505" hidden="1"/>
    <row r="62506" hidden="1"/>
    <row r="62507" hidden="1"/>
    <row r="62508" hidden="1"/>
    <row r="62509" hidden="1"/>
    <row r="62510" hidden="1"/>
    <row r="62511" hidden="1"/>
    <row r="62512" hidden="1"/>
    <row r="62513" hidden="1"/>
    <row r="62514" hidden="1"/>
    <row r="62515" hidden="1"/>
    <row r="62516" hidden="1"/>
    <row r="62517" hidden="1"/>
    <row r="62518" hidden="1"/>
    <row r="62519" hidden="1"/>
    <row r="62520" hidden="1"/>
    <row r="62521" hidden="1"/>
    <row r="62522" hidden="1"/>
    <row r="62523" hidden="1"/>
    <row r="62524" hidden="1"/>
    <row r="62525" hidden="1"/>
    <row r="62526" hidden="1"/>
    <row r="62527" hidden="1"/>
    <row r="62528" hidden="1"/>
    <row r="62529" hidden="1"/>
    <row r="62530" hidden="1"/>
    <row r="62531" hidden="1"/>
    <row r="62532" hidden="1"/>
    <row r="62533" hidden="1"/>
    <row r="62534" hidden="1"/>
    <row r="62535" hidden="1"/>
    <row r="62536" hidden="1"/>
    <row r="62537" hidden="1"/>
    <row r="62538" hidden="1"/>
    <row r="62539" hidden="1"/>
    <row r="62540" hidden="1"/>
    <row r="62541" hidden="1"/>
    <row r="62542" hidden="1"/>
    <row r="62543" hidden="1"/>
    <row r="62544" hidden="1"/>
    <row r="62545" hidden="1"/>
    <row r="62546" hidden="1"/>
    <row r="62547" hidden="1"/>
    <row r="62548" hidden="1"/>
    <row r="62549" hidden="1"/>
    <row r="62550" hidden="1"/>
    <row r="62551" hidden="1"/>
    <row r="62552" hidden="1"/>
    <row r="62553" hidden="1"/>
    <row r="62554" hidden="1"/>
    <row r="62555" hidden="1"/>
    <row r="62556" hidden="1"/>
    <row r="62557" hidden="1"/>
    <row r="62558" hidden="1"/>
    <row r="62559" hidden="1"/>
    <row r="62560" hidden="1"/>
    <row r="62561" hidden="1"/>
    <row r="62562" hidden="1"/>
    <row r="62563" hidden="1"/>
    <row r="62564" hidden="1"/>
    <row r="62565" hidden="1"/>
    <row r="62566" hidden="1"/>
    <row r="62567" hidden="1"/>
    <row r="62568" hidden="1"/>
    <row r="62569" hidden="1"/>
    <row r="62570" hidden="1"/>
    <row r="62571" hidden="1"/>
    <row r="62572" hidden="1"/>
    <row r="62573" hidden="1"/>
    <row r="62574" hidden="1"/>
    <row r="62575" hidden="1"/>
    <row r="62576" hidden="1"/>
    <row r="62577" hidden="1"/>
    <row r="62578" hidden="1"/>
    <row r="62579" hidden="1"/>
    <row r="62580" hidden="1"/>
    <row r="62581" hidden="1"/>
    <row r="62582" hidden="1"/>
    <row r="62583" hidden="1"/>
    <row r="62584" hidden="1"/>
    <row r="62585" hidden="1"/>
    <row r="62586" hidden="1"/>
    <row r="62587" hidden="1"/>
    <row r="62588" hidden="1"/>
    <row r="62589" hidden="1"/>
    <row r="62590" hidden="1"/>
    <row r="62591" hidden="1"/>
    <row r="62592" hidden="1"/>
    <row r="62593" hidden="1"/>
    <row r="62594" hidden="1"/>
    <row r="62595" hidden="1"/>
    <row r="62596" hidden="1"/>
    <row r="62597" hidden="1"/>
    <row r="62598" hidden="1"/>
    <row r="62599" hidden="1"/>
    <row r="62600" hidden="1"/>
    <row r="62601" hidden="1"/>
    <row r="62602" hidden="1"/>
    <row r="62603" hidden="1"/>
    <row r="62604" hidden="1"/>
    <row r="62605" hidden="1"/>
    <row r="62606" hidden="1"/>
    <row r="62607" hidden="1"/>
    <row r="62608" hidden="1"/>
    <row r="62609" hidden="1"/>
    <row r="62610" hidden="1"/>
    <row r="62611" hidden="1"/>
    <row r="62612" hidden="1"/>
    <row r="62613" hidden="1"/>
    <row r="62614" hidden="1"/>
    <row r="62615" hidden="1"/>
    <row r="62616" hidden="1"/>
    <row r="62617" hidden="1"/>
    <row r="62618" hidden="1"/>
    <row r="62619" hidden="1"/>
    <row r="62620" hidden="1"/>
    <row r="62621" hidden="1"/>
    <row r="62622" hidden="1"/>
    <row r="62623" hidden="1"/>
    <row r="62624" hidden="1"/>
    <row r="62625" hidden="1"/>
    <row r="62626" hidden="1"/>
    <row r="62627" hidden="1"/>
    <row r="62628" hidden="1"/>
    <row r="62629" hidden="1"/>
    <row r="62630" hidden="1"/>
    <row r="62631" hidden="1"/>
    <row r="62632" hidden="1"/>
    <row r="62633" hidden="1"/>
    <row r="62634" hidden="1"/>
    <row r="62635" hidden="1"/>
    <row r="62636" hidden="1"/>
    <row r="62637" hidden="1"/>
    <row r="62638" hidden="1"/>
    <row r="62639" hidden="1"/>
    <row r="62640" hidden="1"/>
    <row r="62641" hidden="1"/>
    <row r="62642" hidden="1"/>
    <row r="62643" hidden="1"/>
    <row r="62644" hidden="1"/>
    <row r="62645" hidden="1"/>
    <row r="62646" hidden="1"/>
    <row r="62647" hidden="1"/>
    <row r="62648" hidden="1"/>
    <row r="62649" hidden="1"/>
    <row r="62650" hidden="1"/>
    <row r="62651" hidden="1"/>
    <row r="62652" hidden="1"/>
    <row r="62653" hidden="1"/>
    <row r="62654" hidden="1"/>
    <row r="62655" hidden="1"/>
    <row r="62656" hidden="1"/>
    <row r="62657" hidden="1"/>
    <row r="62658" hidden="1"/>
    <row r="62659" hidden="1"/>
    <row r="62660" hidden="1"/>
    <row r="62661" hidden="1"/>
    <row r="62662" hidden="1"/>
    <row r="62663" hidden="1"/>
    <row r="62664" hidden="1"/>
    <row r="62665" hidden="1"/>
    <row r="62666" hidden="1"/>
    <row r="62667" hidden="1"/>
    <row r="62668" hidden="1"/>
    <row r="62669" hidden="1"/>
    <row r="62670" hidden="1"/>
    <row r="62671" hidden="1"/>
    <row r="62672" hidden="1"/>
    <row r="62673" hidden="1"/>
    <row r="62674" hidden="1"/>
    <row r="62675" hidden="1"/>
    <row r="62676" hidden="1"/>
    <row r="62677" hidden="1"/>
    <row r="62678" hidden="1"/>
    <row r="62679" hidden="1"/>
    <row r="62680" hidden="1"/>
    <row r="62681" hidden="1"/>
    <row r="62682" hidden="1"/>
    <row r="62683" hidden="1"/>
    <row r="62684" hidden="1"/>
    <row r="62685" hidden="1"/>
    <row r="62686" hidden="1"/>
    <row r="62687" hidden="1"/>
    <row r="62688" hidden="1"/>
    <row r="62689" hidden="1"/>
    <row r="62690" hidden="1"/>
    <row r="62691" hidden="1"/>
    <row r="62692" hidden="1"/>
    <row r="62693" hidden="1"/>
    <row r="62694" hidden="1"/>
    <row r="62695" hidden="1"/>
    <row r="62696" hidden="1"/>
    <row r="62697" hidden="1"/>
    <row r="62698" hidden="1"/>
    <row r="62699" hidden="1"/>
    <row r="62700" hidden="1"/>
    <row r="62701" hidden="1"/>
    <row r="62702" hidden="1"/>
    <row r="62703" hidden="1"/>
    <row r="62704" hidden="1"/>
    <row r="62705" hidden="1"/>
    <row r="62706" hidden="1"/>
    <row r="62707" hidden="1"/>
    <row r="62708" hidden="1"/>
    <row r="62709" hidden="1"/>
    <row r="62710" hidden="1"/>
    <row r="62711" hidden="1"/>
    <row r="62712" hidden="1"/>
    <row r="62713" hidden="1"/>
    <row r="62714" hidden="1"/>
    <row r="62715" hidden="1"/>
    <row r="62716" hidden="1"/>
    <row r="62717" hidden="1"/>
    <row r="62718" hidden="1"/>
    <row r="62719" hidden="1"/>
    <row r="62720" hidden="1"/>
    <row r="62721" hidden="1"/>
    <row r="62722" hidden="1"/>
    <row r="62723" hidden="1"/>
    <row r="62724" hidden="1"/>
    <row r="62725" hidden="1"/>
    <row r="62726" hidden="1"/>
    <row r="62727" hidden="1"/>
    <row r="62728" hidden="1"/>
    <row r="62729" hidden="1"/>
    <row r="62730" hidden="1"/>
    <row r="62731" hidden="1"/>
    <row r="62732" hidden="1"/>
    <row r="62733" hidden="1"/>
    <row r="62734" hidden="1"/>
    <row r="62735" hidden="1"/>
    <row r="62736" hidden="1"/>
    <row r="62737" hidden="1"/>
    <row r="62738" hidden="1"/>
    <row r="62739" hidden="1"/>
    <row r="62740" hidden="1"/>
    <row r="62741" hidden="1"/>
    <row r="62742" hidden="1"/>
    <row r="62743" hidden="1"/>
    <row r="62744" hidden="1"/>
    <row r="62745" hidden="1"/>
    <row r="62746" hidden="1"/>
    <row r="62747" hidden="1"/>
    <row r="62748" hidden="1"/>
    <row r="62749" hidden="1"/>
    <row r="62750" hidden="1"/>
    <row r="62751" hidden="1"/>
    <row r="62752" hidden="1"/>
    <row r="62753" hidden="1"/>
    <row r="62754" hidden="1"/>
    <row r="62755" hidden="1"/>
    <row r="62756" hidden="1"/>
    <row r="62757" hidden="1"/>
    <row r="62758" hidden="1"/>
    <row r="62759" hidden="1"/>
    <row r="62760" hidden="1"/>
    <row r="62761" hidden="1"/>
    <row r="62762" hidden="1"/>
    <row r="62763" hidden="1"/>
    <row r="62764" hidden="1"/>
    <row r="62765" hidden="1"/>
    <row r="62766" hidden="1"/>
    <row r="62767" hidden="1"/>
    <row r="62768" hidden="1"/>
    <row r="62769" hidden="1"/>
    <row r="62770" hidden="1"/>
    <row r="62771" hidden="1"/>
    <row r="62772" hidden="1"/>
    <row r="62773" hidden="1"/>
    <row r="62774" hidden="1"/>
    <row r="62775" hidden="1"/>
    <row r="62776" hidden="1"/>
    <row r="62777" hidden="1"/>
    <row r="62778" hidden="1"/>
    <row r="62779" hidden="1"/>
    <row r="62780" hidden="1"/>
    <row r="62781" hidden="1"/>
    <row r="62782" hidden="1"/>
    <row r="62783" hidden="1"/>
    <row r="62784" hidden="1"/>
    <row r="62785" hidden="1"/>
    <row r="62786" hidden="1"/>
    <row r="62787" hidden="1"/>
    <row r="62788" hidden="1"/>
    <row r="62789" hidden="1"/>
    <row r="62790" hidden="1"/>
    <row r="62791" hidden="1"/>
    <row r="62792" hidden="1"/>
    <row r="62793" hidden="1"/>
    <row r="62794" hidden="1"/>
    <row r="62795" hidden="1"/>
    <row r="62796" hidden="1"/>
    <row r="62797" hidden="1"/>
    <row r="62798" hidden="1"/>
    <row r="62799" hidden="1"/>
    <row r="62800" hidden="1"/>
    <row r="62801" hidden="1"/>
    <row r="62802" hidden="1"/>
    <row r="62803" hidden="1"/>
    <row r="62804" hidden="1"/>
    <row r="62805" hidden="1"/>
    <row r="62806" hidden="1"/>
    <row r="62807" hidden="1"/>
    <row r="62808" hidden="1"/>
    <row r="62809" hidden="1"/>
    <row r="62810" hidden="1"/>
    <row r="62811" hidden="1"/>
    <row r="62812" hidden="1"/>
    <row r="62813" hidden="1"/>
    <row r="62814" hidden="1"/>
    <row r="62815" hidden="1"/>
    <row r="62816" hidden="1"/>
    <row r="62817" hidden="1"/>
    <row r="62818" hidden="1"/>
    <row r="62819" hidden="1"/>
    <row r="62820" hidden="1"/>
    <row r="62821" hidden="1"/>
    <row r="62822" hidden="1"/>
    <row r="62823" hidden="1"/>
    <row r="62824" hidden="1"/>
    <row r="62825" hidden="1"/>
    <row r="62826" hidden="1"/>
    <row r="62827" hidden="1"/>
    <row r="62828" hidden="1"/>
    <row r="62829" hidden="1"/>
    <row r="62830" hidden="1"/>
    <row r="62831" hidden="1"/>
    <row r="62832" hidden="1"/>
    <row r="62833" hidden="1"/>
    <row r="62834" hidden="1"/>
    <row r="62835" hidden="1"/>
    <row r="62836" hidden="1"/>
    <row r="62837" hidden="1"/>
    <row r="62838" hidden="1"/>
    <row r="62839" hidden="1"/>
    <row r="62840" hidden="1"/>
    <row r="62841" hidden="1"/>
    <row r="62842" hidden="1"/>
    <row r="62843" hidden="1"/>
    <row r="62844" hidden="1"/>
    <row r="62845" hidden="1"/>
    <row r="62846" hidden="1"/>
    <row r="62847" hidden="1"/>
    <row r="62848" hidden="1"/>
    <row r="62849" hidden="1"/>
    <row r="62850" hidden="1"/>
    <row r="62851" hidden="1"/>
    <row r="62852" hidden="1"/>
    <row r="62853" hidden="1"/>
    <row r="62854" hidden="1"/>
    <row r="62855" hidden="1"/>
    <row r="62856" hidden="1"/>
    <row r="62857" hidden="1"/>
    <row r="62858" hidden="1"/>
    <row r="62859" hidden="1"/>
    <row r="62860" hidden="1"/>
    <row r="62861" hidden="1"/>
    <row r="62862" hidden="1"/>
    <row r="62863" hidden="1"/>
    <row r="62864" hidden="1"/>
    <row r="62865" hidden="1"/>
    <row r="62866" hidden="1"/>
    <row r="62867" hidden="1"/>
    <row r="62868" hidden="1"/>
    <row r="62869" hidden="1"/>
    <row r="62870" hidden="1"/>
    <row r="62871" hidden="1"/>
    <row r="62872" hidden="1"/>
    <row r="62873" hidden="1"/>
    <row r="62874" hidden="1"/>
    <row r="62875" hidden="1"/>
    <row r="62876" hidden="1"/>
    <row r="62877" hidden="1"/>
    <row r="62878" hidden="1"/>
    <row r="62879" hidden="1"/>
    <row r="62880" hidden="1"/>
    <row r="62881" hidden="1"/>
    <row r="62882" hidden="1"/>
    <row r="62883" hidden="1"/>
    <row r="62884" hidden="1"/>
    <row r="62885" hidden="1"/>
    <row r="62886" hidden="1"/>
    <row r="62887" hidden="1"/>
    <row r="62888" hidden="1"/>
    <row r="62889" hidden="1"/>
    <row r="62890" hidden="1"/>
    <row r="62891" hidden="1"/>
    <row r="62892" hidden="1"/>
    <row r="62893" hidden="1"/>
    <row r="62894" hidden="1"/>
    <row r="62895" hidden="1"/>
    <row r="62896" hidden="1"/>
    <row r="62897" hidden="1"/>
    <row r="62898" hidden="1"/>
    <row r="62899" hidden="1"/>
    <row r="62900" hidden="1"/>
    <row r="62901" hidden="1"/>
    <row r="62902" hidden="1"/>
    <row r="62903" hidden="1"/>
    <row r="62904" hidden="1"/>
    <row r="62905" hidden="1"/>
    <row r="62906" hidden="1"/>
    <row r="62907" hidden="1"/>
    <row r="62908" hidden="1"/>
    <row r="62909" hidden="1"/>
    <row r="62910" hidden="1"/>
    <row r="62911" hidden="1"/>
    <row r="62912" hidden="1"/>
    <row r="62913" hidden="1"/>
    <row r="62914" hidden="1"/>
    <row r="62915" hidden="1"/>
    <row r="62916" hidden="1"/>
    <row r="62917" hidden="1"/>
    <row r="62918" hidden="1"/>
    <row r="62919" hidden="1"/>
    <row r="62920" hidden="1"/>
    <row r="62921" hidden="1"/>
    <row r="62922" hidden="1"/>
    <row r="62923" hidden="1"/>
    <row r="62924" hidden="1"/>
    <row r="62925" hidden="1"/>
    <row r="62926" hidden="1"/>
    <row r="62927" hidden="1"/>
    <row r="62928" hidden="1"/>
    <row r="62929" hidden="1"/>
    <row r="62930" hidden="1"/>
    <row r="62931" hidden="1"/>
    <row r="62932" hidden="1"/>
    <row r="62933" hidden="1"/>
    <row r="62934" hidden="1"/>
    <row r="62935" hidden="1"/>
    <row r="62936" hidden="1"/>
    <row r="62937" hidden="1"/>
    <row r="62938" hidden="1"/>
    <row r="62939" hidden="1"/>
    <row r="62940" hidden="1"/>
    <row r="62941" hidden="1"/>
    <row r="62942" hidden="1"/>
    <row r="62943" hidden="1"/>
    <row r="62944" hidden="1"/>
    <row r="62945" hidden="1"/>
    <row r="62946" hidden="1"/>
    <row r="62947" hidden="1"/>
    <row r="62948" hidden="1"/>
    <row r="62949" hidden="1"/>
    <row r="62950" hidden="1"/>
    <row r="62951" hidden="1"/>
    <row r="62952" hidden="1"/>
    <row r="62953" hidden="1"/>
    <row r="62954" hidden="1"/>
    <row r="62955" hidden="1"/>
    <row r="62956" hidden="1"/>
    <row r="62957" hidden="1"/>
    <row r="62958" hidden="1"/>
    <row r="62959" hidden="1"/>
    <row r="62960" hidden="1"/>
    <row r="62961" hidden="1"/>
    <row r="62962" hidden="1"/>
    <row r="62963" hidden="1"/>
    <row r="62964" hidden="1"/>
    <row r="62965" hidden="1"/>
    <row r="62966" hidden="1"/>
    <row r="62967" hidden="1"/>
    <row r="62968" hidden="1"/>
    <row r="62969" hidden="1"/>
    <row r="62970" hidden="1"/>
    <row r="62971" hidden="1"/>
    <row r="62972" hidden="1"/>
    <row r="62973" hidden="1"/>
    <row r="62974" hidden="1"/>
    <row r="62975" hidden="1"/>
    <row r="62976" hidden="1"/>
    <row r="62977" hidden="1"/>
    <row r="62978" hidden="1"/>
    <row r="62979" hidden="1"/>
    <row r="62980" hidden="1"/>
    <row r="62981" hidden="1"/>
    <row r="62982" hidden="1"/>
    <row r="62983" hidden="1"/>
    <row r="62984" hidden="1"/>
    <row r="62985" hidden="1"/>
    <row r="62986" hidden="1"/>
    <row r="62987" hidden="1"/>
    <row r="62988" hidden="1"/>
    <row r="62989" hidden="1"/>
    <row r="62990" hidden="1"/>
    <row r="62991" hidden="1"/>
    <row r="62992" hidden="1"/>
    <row r="62993" hidden="1"/>
    <row r="62994" hidden="1"/>
    <row r="62995" hidden="1"/>
    <row r="62996" hidden="1"/>
    <row r="62997" hidden="1"/>
    <row r="62998" hidden="1"/>
    <row r="62999" hidden="1"/>
    <row r="63000" hidden="1"/>
    <row r="63001" hidden="1"/>
    <row r="63002" hidden="1"/>
    <row r="63003" hidden="1"/>
    <row r="63004" hidden="1"/>
    <row r="63005" hidden="1"/>
    <row r="63006" hidden="1"/>
    <row r="63007" hidden="1"/>
    <row r="63008" hidden="1"/>
    <row r="63009" hidden="1"/>
    <row r="63010" hidden="1"/>
    <row r="63011" hidden="1"/>
    <row r="63012" hidden="1"/>
    <row r="63013" hidden="1"/>
    <row r="63014" hidden="1"/>
    <row r="63015" hidden="1"/>
    <row r="63016" hidden="1"/>
    <row r="63017" hidden="1"/>
    <row r="63018" hidden="1"/>
    <row r="63019" hidden="1"/>
    <row r="63020" hidden="1"/>
    <row r="63021" hidden="1"/>
    <row r="63022" hidden="1"/>
    <row r="63023" hidden="1"/>
    <row r="63024" hidden="1"/>
    <row r="63025" hidden="1"/>
    <row r="63026" hidden="1"/>
    <row r="63027" hidden="1"/>
    <row r="63028" hidden="1"/>
    <row r="63029" hidden="1"/>
    <row r="63030" hidden="1"/>
    <row r="63031" hidden="1"/>
    <row r="63032" hidden="1"/>
    <row r="63033" hidden="1"/>
    <row r="63034" hidden="1"/>
    <row r="63035" hidden="1"/>
    <row r="63036" hidden="1"/>
    <row r="63037" hidden="1"/>
    <row r="63038" hidden="1"/>
    <row r="63039" hidden="1"/>
    <row r="63040" hidden="1"/>
    <row r="63041" hidden="1"/>
    <row r="63042" hidden="1"/>
    <row r="63043" hidden="1"/>
    <row r="63044" hidden="1"/>
    <row r="63045" hidden="1"/>
    <row r="63046" hidden="1"/>
    <row r="63047" hidden="1"/>
    <row r="63048" hidden="1"/>
    <row r="63049" hidden="1"/>
    <row r="63050" hidden="1"/>
    <row r="63051" hidden="1"/>
    <row r="63052" hidden="1"/>
    <row r="63053" hidden="1"/>
    <row r="63054" hidden="1"/>
    <row r="63055" hidden="1"/>
    <row r="63056" hidden="1"/>
    <row r="63057" hidden="1"/>
    <row r="63058" hidden="1"/>
    <row r="63059" hidden="1"/>
    <row r="63060" hidden="1"/>
    <row r="63061" hidden="1"/>
    <row r="63062" hidden="1"/>
    <row r="63063" hidden="1"/>
    <row r="63064" hidden="1"/>
    <row r="63065" hidden="1"/>
    <row r="63066" hidden="1"/>
    <row r="63067" hidden="1"/>
    <row r="63068" hidden="1"/>
    <row r="63069" hidden="1"/>
    <row r="63070" hidden="1"/>
    <row r="63071" hidden="1"/>
    <row r="63072" hidden="1"/>
    <row r="63073" hidden="1"/>
    <row r="63074" hidden="1"/>
    <row r="63075" hidden="1"/>
    <row r="63076" hidden="1"/>
    <row r="63077" hidden="1"/>
    <row r="63078" hidden="1"/>
    <row r="63079" hidden="1"/>
    <row r="63080" hidden="1"/>
    <row r="63081" hidden="1"/>
    <row r="63082" hidden="1"/>
    <row r="63083" hidden="1"/>
    <row r="63084" hidden="1"/>
    <row r="63085" hidden="1"/>
    <row r="63086" hidden="1"/>
    <row r="63087" hidden="1"/>
    <row r="63088" hidden="1"/>
    <row r="63089" hidden="1"/>
    <row r="63090" hidden="1"/>
    <row r="63091" hidden="1"/>
    <row r="63092" hidden="1"/>
    <row r="63093" hidden="1"/>
    <row r="63094" hidden="1"/>
    <row r="63095" hidden="1"/>
    <row r="63096" hidden="1"/>
    <row r="63097" hidden="1"/>
    <row r="63098" hidden="1"/>
    <row r="63099" hidden="1"/>
    <row r="63100" hidden="1"/>
    <row r="63101" hidden="1"/>
    <row r="63102" hidden="1"/>
    <row r="63103" hidden="1"/>
    <row r="63104" hidden="1"/>
    <row r="63105" hidden="1"/>
    <row r="63106" hidden="1"/>
    <row r="63107" hidden="1"/>
    <row r="63108" hidden="1"/>
    <row r="63109" hidden="1"/>
    <row r="63110" hidden="1"/>
    <row r="63111" hidden="1"/>
    <row r="63112" hidden="1"/>
    <row r="63113" hidden="1"/>
    <row r="63114" hidden="1"/>
    <row r="63115" hidden="1"/>
    <row r="63116" hidden="1"/>
    <row r="63117" hidden="1"/>
    <row r="63118" hidden="1"/>
    <row r="63119" hidden="1"/>
    <row r="63120" hidden="1"/>
    <row r="63121" hidden="1"/>
    <row r="63122" hidden="1"/>
    <row r="63123" hidden="1"/>
    <row r="63124" hidden="1"/>
    <row r="63125" hidden="1"/>
    <row r="63126" hidden="1"/>
    <row r="63127" hidden="1"/>
    <row r="63128" hidden="1"/>
    <row r="63129" hidden="1"/>
    <row r="63130" hidden="1"/>
    <row r="63131" hidden="1"/>
    <row r="63132" hidden="1"/>
    <row r="63133" hidden="1"/>
    <row r="63134" hidden="1"/>
    <row r="63135" hidden="1"/>
    <row r="63136" hidden="1"/>
    <row r="63137" hidden="1"/>
    <row r="63138" hidden="1"/>
    <row r="63139" hidden="1"/>
    <row r="63140" hidden="1"/>
    <row r="63141" hidden="1"/>
    <row r="63142" hidden="1"/>
    <row r="63143" hidden="1"/>
    <row r="63144" hidden="1"/>
    <row r="63145" hidden="1"/>
    <row r="63146" hidden="1"/>
    <row r="63147" hidden="1"/>
    <row r="63148" hidden="1"/>
    <row r="63149" hidden="1"/>
    <row r="63150" hidden="1"/>
    <row r="63151" hidden="1"/>
    <row r="63152" hidden="1"/>
    <row r="63153" hidden="1"/>
    <row r="63154" hidden="1"/>
    <row r="63155" hidden="1"/>
    <row r="63156" hidden="1"/>
    <row r="63157" hidden="1"/>
    <row r="63158" hidden="1"/>
    <row r="63159" hidden="1"/>
    <row r="63160" hidden="1"/>
    <row r="63161" hidden="1"/>
    <row r="63162" hidden="1"/>
    <row r="63163" hidden="1"/>
    <row r="63164" hidden="1"/>
    <row r="63165" hidden="1"/>
    <row r="63166" hidden="1"/>
    <row r="63167" hidden="1"/>
    <row r="63168" hidden="1"/>
    <row r="63169" hidden="1"/>
    <row r="63170" hidden="1"/>
    <row r="63171" hidden="1"/>
    <row r="63172" hidden="1"/>
    <row r="63173" hidden="1"/>
    <row r="63174" hidden="1"/>
    <row r="63175" hidden="1"/>
    <row r="63176" hidden="1"/>
    <row r="63177" hidden="1"/>
    <row r="63178" hidden="1"/>
    <row r="63179" hidden="1"/>
    <row r="63180" hidden="1"/>
    <row r="63181" hidden="1"/>
    <row r="63182" hidden="1"/>
    <row r="63183" hidden="1"/>
    <row r="63184" hidden="1"/>
    <row r="63185" hidden="1"/>
    <row r="63186" hidden="1"/>
    <row r="63187" hidden="1"/>
    <row r="63188" hidden="1"/>
    <row r="63189" hidden="1"/>
    <row r="63190" hidden="1"/>
    <row r="63191" hidden="1"/>
    <row r="63192" hidden="1"/>
    <row r="63193" hidden="1"/>
    <row r="63194" hidden="1"/>
    <row r="63195" hidden="1"/>
    <row r="63196" hidden="1"/>
    <row r="63197" hidden="1"/>
    <row r="63198" hidden="1"/>
    <row r="63199" hidden="1"/>
    <row r="63200" hidden="1"/>
    <row r="63201" hidden="1"/>
    <row r="63202" hidden="1"/>
    <row r="63203" hidden="1"/>
    <row r="63204" hidden="1"/>
    <row r="63205" hidden="1"/>
    <row r="63206" hidden="1"/>
    <row r="63207" hidden="1"/>
    <row r="63208" hidden="1"/>
    <row r="63209" hidden="1"/>
    <row r="63210" hidden="1"/>
    <row r="63211" hidden="1"/>
    <row r="63212" hidden="1"/>
    <row r="63213" hidden="1"/>
    <row r="63214" hidden="1"/>
    <row r="63215" hidden="1"/>
    <row r="63216" hidden="1"/>
    <row r="63217" hidden="1"/>
    <row r="63218" hidden="1"/>
    <row r="63219" hidden="1"/>
    <row r="63220" hidden="1"/>
    <row r="63221" hidden="1"/>
    <row r="63222" hidden="1"/>
    <row r="63223" hidden="1"/>
    <row r="63224" hidden="1"/>
    <row r="63225" hidden="1"/>
    <row r="63226" hidden="1"/>
    <row r="63227" hidden="1"/>
    <row r="63228" hidden="1"/>
    <row r="63229" hidden="1"/>
    <row r="63230" hidden="1"/>
    <row r="63231" hidden="1"/>
    <row r="63232" hidden="1"/>
    <row r="63233" hidden="1"/>
    <row r="63234" hidden="1"/>
    <row r="63235" hidden="1"/>
    <row r="63236" hidden="1"/>
    <row r="63237" hidden="1"/>
    <row r="63238" hidden="1"/>
    <row r="63239" hidden="1"/>
    <row r="63240" hidden="1"/>
    <row r="63241" hidden="1"/>
    <row r="63242" hidden="1"/>
    <row r="63243" hidden="1"/>
    <row r="63244" hidden="1"/>
    <row r="63245" hidden="1"/>
    <row r="63246" hidden="1"/>
    <row r="63247" hidden="1"/>
    <row r="63248" hidden="1"/>
    <row r="63249" hidden="1"/>
    <row r="63250" hidden="1"/>
    <row r="63251" hidden="1"/>
    <row r="63252" hidden="1"/>
    <row r="63253" hidden="1"/>
    <row r="63254" hidden="1"/>
    <row r="63255" hidden="1"/>
    <row r="63256" hidden="1"/>
    <row r="63257" hidden="1"/>
    <row r="63258" hidden="1"/>
    <row r="63259" hidden="1"/>
    <row r="63260" hidden="1"/>
    <row r="63261" hidden="1"/>
    <row r="63262" hidden="1"/>
    <row r="63263" hidden="1"/>
    <row r="63264" hidden="1"/>
    <row r="63265" hidden="1"/>
    <row r="63266" hidden="1"/>
    <row r="63267" hidden="1"/>
    <row r="63268" hidden="1"/>
    <row r="63269" hidden="1"/>
    <row r="63270" hidden="1"/>
    <row r="63271" hidden="1"/>
    <row r="63272" hidden="1"/>
    <row r="63273" hidden="1"/>
    <row r="63274" hidden="1"/>
    <row r="63275" hidden="1"/>
    <row r="63276" hidden="1"/>
    <row r="63277" hidden="1"/>
    <row r="63278" hidden="1"/>
    <row r="63279" hidden="1"/>
    <row r="63280" hidden="1"/>
    <row r="63281" hidden="1"/>
    <row r="63282" hidden="1"/>
    <row r="63283" hidden="1"/>
    <row r="63284" hidden="1"/>
    <row r="63285" hidden="1"/>
    <row r="63286" hidden="1"/>
    <row r="63287" hidden="1"/>
    <row r="63288" hidden="1"/>
    <row r="63289" hidden="1"/>
    <row r="63290" hidden="1"/>
    <row r="63291" hidden="1"/>
    <row r="63292" hidden="1"/>
    <row r="63293" hidden="1"/>
    <row r="63294" hidden="1"/>
    <row r="63295" hidden="1"/>
    <row r="63296" hidden="1"/>
    <row r="63297" hidden="1"/>
    <row r="63298" hidden="1"/>
    <row r="63299" hidden="1"/>
    <row r="63300" hidden="1"/>
    <row r="63301" hidden="1"/>
    <row r="63302" hidden="1"/>
    <row r="63303" hidden="1"/>
    <row r="63304" hidden="1"/>
    <row r="63305" hidden="1"/>
    <row r="63306" hidden="1"/>
    <row r="63307" hidden="1"/>
    <row r="63308" hidden="1"/>
    <row r="63309" hidden="1"/>
    <row r="63310" hidden="1"/>
    <row r="63311" hidden="1"/>
    <row r="63312" hidden="1"/>
    <row r="63313" hidden="1"/>
    <row r="63314" hidden="1"/>
    <row r="63315" hidden="1"/>
    <row r="63316" hidden="1"/>
    <row r="63317" hidden="1"/>
    <row r="63318" hidden="1"/>
    <row r="63319" hidden="1"/>
    <row r="63320" hidden="1"/>
    <row r="63321" hidden="1"/>
    <row r="63322" hidden="1"/>
    <row r="63323" hidden="1"/>
    <row r="63324" hidden="1"/>
    <row r="63325" hidden="1"/>
    <row r="63326" hidden="1"/>
    <row r="63327" hidden="1"/>
    <row r="63328" hidden="1"/>
    <row r="63329" hidden="1"/>
    <row r="63330" hidden="1"/>
    <row r="63331" hidden="1"/>
    <row r="63332" hidden="1"/>
    <row r="63333" hidden="1"/>
    <row r="63334" hidden="1"/>
    <row r="63335" hidden="1"/>
    <row r="63336" hidden="1"/>
    <row r="63337" hidden="1"/>
    <row r="63338" hidden="1"/>
    <row r="63339" hidden="1"/>
    <row r="63340" hidden="1"/>
    <row r="63341" hidden="1"/>
    <row r="63342" hidden="1"/>
    <row r="63343" hidden="1"/>
    <row r="63344" hidden="1"/>
    <row r="63345" hidden="1"/>
    <row r="63346" hidden="1"/>
    <row r="63347" hidden="1"/>
    <row r="63348" hidden="1"/>
    <row r="63349" hidden="1"/>
    <row r="63350" hidden="1"/>
    <row r="63351" hidden="1"/>
    <row r="63352" hidden="1"/>
    <row r="63353" hidden="1"/>
    <row r="63354" hidden="1"/>
    <row r="63355" hidden="1"/>
    <row r="63356" hidden="1"/>
    <row r="63357" hidden="1"/>
    <row r="63358" hidden="1"/>
    <row r="63359" hidden="1"/>
    <row r="63360" hidden="1"/>
    <row r="63361" hidden="1"/>
    <row r="63362" hidden="1"/>
    <row r="63363" hidden="1"/>
    <row r="63364" hidden="1"/>
    <row r="63365" hidden="1"/>
    <row r="63366" hidden="1"/>
    <row r="63367" hidden="1"/>
    <row r="63368" hidden="1"/>
    <row r="63369" hidden="1"/>
    <row r="63370" hidden="1"/>
    <row r="63371" hidden="1"/>
    <row r="63372" hidden="1"/>
    <row r="63373" hidden="1"/>
    <row r="63374" hidden="1"/>
    <row r="63375" hidden="1"/>
    <row r="63376" hidden="1"/>
    <row r="63377" hidden="1"/>
    <row r="63378" hidden="1"/>
    <row r="63379" hidden="1"/>
    <row r="63380" hidden="1"/>
    <row r="63381" hidden="1"/>
    <row r="63382" hidden="1"/>
    <row r="63383" hidden="1"/>
    <row r="63384" hidden="1"/>
    <row r="63385" hidden="1"/>
    <row r="63386" hidden="1"/>
    <row r="63387" hidden="1"/>
    <row r="63388" hidden="1"/>
    <row r="63389" hidden="1"/>
    <row r="63390" hidden="1"/>
    <row r="63391" hidden="1"/>
    <row r="63392" hidden="1"/>
    <row r="63393" hidden="1"/>
    <row r="63394" hidden="1"/>
    <row r="63395" hidden="1"/>
    <row r="63396" hidden="1"/>
    <row r="63397" hidden="1"/>
    <row r="63398" hidden="1"/>
    <row r="63399" hidden="1"/>
    <row r="63400" hidden="1"/>
    <row r="63401" hidden="1"/>
    <row r="63402" hidden="1"/>
    <row r="63403" hidden="1"/>
    <row r="63404" hidden="1"/>
    <row r="63405" hidden="1"/>
    <row r="63406" hidden="1"/>
    <row r="63407" hidden="1"/>
    <row r="63408" hidden="1"/>
    <row r="63409" hidden="1"/>
    <row r="63410" hidden="1"/>
    <row r="63411" hidden="1"/>
    <row r="63412" hidden="1"/>
    <row r="63413" hidden="1"/>
    <row r="63414" hidden="1"/>
    <row r="63415" hidden="1"/>
    <row r="63416" hidden="1"/>
    <row r="63417" hidden="1"/>
    <row r="63418" hidden="1"/>
    <row r="63419" hidden="1"/>
    <row r="63420" hidden="1"/>
    <row r="63421" hidden="1"/>
    <row r="63422" hidden="1"/>
    <row r="63423" hidden="1"/>
    <row r="63424" hidden="1"/>
    <row r="63425" hidden="1"/>
    <row r="63426" hidden="1"/>
    <row r="63427" hidden="1"/>
    <row r="63428" hidden="1"/>
    <row r="63429" hidden="1"/>
    <row r="63430" hidden="1"/>
    <row r="63431" hidden="1"/>
    <row r="63432" hidden="1"/>
    <row r="63433" hidden="1"/>
    <row r="63434" hidden="1"/>
    <row r="63435" hidden="1"/>
    <row r="63436" hidden="1"/>
    <row r="63437" hidden="1"/>
    <row r="63438" hidden="1"/>
    <row r="63439" hidden="1"/>
    <row r="63440" hidden="1"/>
    <row r="63441" hidden="1"/>
    <row r="63442" hidden="1"/>
    <row r="63443" hidden="1"/>
    <row r="63444" hidden="1"/>
    <row r="63445" hidden="1"/>
    <row r="63446" hidden="1"/>
    <row r="63447" hidden="1"/>
    <row r="63448" hidden="1"/>
    <row r="63449" hidden="1"/>
    <row r="63450" hidden="1"/>
    <row r="63451" hidden="1"/>
    <row r="63452" hidden="1"/>
    <row r="63453" hidden="1"/>
    <row r="63454" hidden="1"/>
    <row r="63455" hidden="1"/>
    <row r="63456" hidden="1"/>
    <row r="63457" hidden="1"/>
    <row r="63458" hidden="1"/>
    <row r="63459" hidden="1"/>
    <row r="63460" hidden="1"/>
    <row r="63461" hidden="1"/>
    <row r="63462" hidden="1"/>
    <row r="63463" hidden="1"/>
    <row r="63464" hidden="1"/>
    <row r="63465" hidden="1"/>
    <row r="63466" hidden="1"/>
    <row r="63467" hidden="1"/>
    <row r="63468" hidden="1"/>
    <row r="63469" hidden="1"/>
    <row r="63470" hidden="1"/>
    <row r="63471" hidden="1"/>
    <row r="63472" hidden="1"/>
    <row r="63473" hidden="1"/>
    <row r="63474" hidden="1"/>
    <row r="63475" hidden="1"/>
    <row r="63476" hidden="1"/>
    <row r="63477" hidden="1"/>
    <row r="63478" hidden="1"/>
    <row r="63479" hidden="1"/>
    <row r="63480" hidden="1"/>
    <row r="63481" hidden="1"/>
    <row r="63482" hidden="1"/>
    <row r="63483" hidden="1"/>
    <row r="63484" hidden="1"/>
    <row r="63485" hidden="1"/>
    <row r="63486" hidden="1"/>
    <row r="63487" hidden="1"/>
    <row r="63488" hidden="1"/>
    <row r="63489" hidden="1"/>
    <row r="63490" hidden="1"/>
    <row r="63491" hidden="1"/>
    <row r="63492" hidden="1"/>
    <row r="63493" hidden="1"/>
    <row r="63494" hidden="1"/>
    <row r="63495" hidden="1"/>
    <row r="63496" hidden="1"/>
    <row r="63497" hidden="1"/>
    <row r="63498" hidden="1"/>
    <row r="63499" hidden="1"/>
    <row r="63500" hidden="1"/>
    <row r="63501" hidden="1"/>
    <row r="63502" hidden="1"/>
    <row r="63503" hidden="1"/>
    <row r="63504" hidden="1"/>
    <row r="63505" hidden="1"/>
    <row r="63506" hidden="1"/>
    <row r="63507" hidden="1"/>
    <row r="63508" hidden="1"/>
    <row r="63509" hidden="1"/>
    <row r="63510" hidden="1"/>
    <row r="63511" hidden="1"/>
    <row r="63512" hidden="1"/>
    <row r="63513" hidden="1"/>
    <row r="63514" hidden="1"/>
    <row r="63515" hidden="1"/>
    <row r="63516" hidden="1"/>
    <row r="63517" hidden="1"/>
    <row r="63518" hidden="1"/>
    <row r="63519" hidden="1"/>
    <row r="63520" hidden="1"/>
    <row r="63521" hidden="1"/>
    <row r="63522" hidden="1"/>
    <row r="63523" hidden="1"/>
    <row r="63524" hidden="1"/>
    <row r="63525" hidden="1"/>
    <row r="63526" hidden="1"/>
    <row r="63527" hidden="1"/>
    <row r="63528" hidden="1"/>
    <row r="63529" hidden="1"/>
    <row r="63530" hidden="1"/>
    <row r="63531" hidden="1"/>
    <row r="63532" hidden="1"/>
    <row r="63533" hidden="1"/>
    <row r="63534" hidden="1"/>
    <row r="63535" hidden="1"/>
    <row r="63536" hidden="1"/>
    <row r="63537" hidden="1"/>
    <row r="63538" hidden="1"/>
    <row r="63539" hidden="1"/>
    <row r="63540" hidden="1"/>
    <row r="63541" hidden="1"/>
    <row r="63542" hidden="1"/>
    <row r="63543" hidden="1"/>
    <row r="63544" hidden="1"/>
    <row r="63545" hidden="1"/>
    <row r="63546" hidden="1"/>
    <row r="63547" hidden="1"/>
    <row r="63548" hidden="1"/>
    <row r="63549" hidden="1"/>
    <row r="63550" hidden="1"/>
    <row r="63551" hidden="1"/>
    <row r="63552" hidden="1"/>
    <row r="63553" hidden="1"/>
    <row r="63554" hidden="1"/>
    <row r="63555" hidden="1"/>
    <row r="63556" hidden="1"/>
    <row r="63557" hidden="1"/>
    <row r="63558" hidden="1"/>
    <row r="63559" hidden="1"/>
    <row r="63560" hidden="1"/>
    <row r="63561" hidden="1"/>
    <row r="63562" hidden="1"/>
    <row r="63563" hidden="1"/>
    <row r="63564" hidden="1"/>
    <row r="63565" hidden="1"/>
    <row r="63566" hidden="1"/>
    <row r="63567" hidden="1"/>
    <row r="63568" hidden="1"/>
    <row r="63569" hidden="1"/>
    <row r="63570" hidden="1"/>
    <row r="63571" hidden="1"/>
    <row r="63572" hidden="1"/>
    <row r="63573" hidden="1"/>
    <row r="63574" hidden="1"/>
    <row r="63575" hidden="1"/>
    <row r="63576" hidden="1"/>
    <row r="63577" hidden="1"/>
    <row r="63578" hidden="1"/>
    <row r="63579" hidden="1"/>
    <row r="63580" hidden="1"/>
    <row r="63581" hidden="1"/>
    <row r="63582" hidden="1"/>
    <row r="63583" hidden="1"/>
    <row r="63584" hidden="1"/>
    <row r="63585" hidden="1"/>
    <row r="63586" hidden="1"/>
    <row r="63587" hidden="1"/>
    <row r="63588" hidden="1"/>
    <row r="63589" hidden="1"/>
    <row r="63590" hidden="1"/>
    <row r="63591" hidden="1"/>
    <row r="63592" hidden="1"/>
    <row r="63593" hidden="1"/>
    <row r="63594" hidden="1"/>
    <row r="63595" hidden="1"/>
    <row r="63596" hidden="1"/>
    <row r="63597" hidden="1"/>
    <row r="63598" hidden="1"/>
    <row r="63599" hidden="1"/>
    <row r="63600" hidden="1"/>
    <row r="63601" hidden="1"/>
    <row r="63602" hidden="1"/>
    <row r="63603" hidden="1"/>
    <row r="63604" hidden="1"/>
    <row r="63605" hidden="1"/>
    <row r="63606" hidden="1"/>
    <row r="63607" hidden="1"/>
    <row r="63608" hidden="1"/>
    <row r="63609" hidden="1"/>
    <row r="63610" hidden="1"/>
    <row r="63611" hidden="1"/>
    <row r="63612" hidden="1"/>
    <row r="63613" hidden="1"/>
    <row r="63614" hidden="1"/>
    <row r="63615" hidden="1"/>
    <row r="63616" hidden="1"/>
    <row r="63617" hidden="1"/>
    <row r="63618" hidden="1"/>
    <row r="63619" hidden="1"/>
    <row r="63620" hidden="1"/>
    <row r="63621" hidden="1"/>
    <row r="63622" hidden="1"/>
    <row r="63623" hidden="1"/>
    <row r="63624" hidden="1"/>
    <row r="63625" hidden="1"/>
    <row r="63626" hidden="1"/>
    <row r="63627" hidden="1"/>
    <row r="63628" hidden="1"/>
    <row r="63629" hidden="1"/>
    <row r="63630" hidden="1"/>
    <row r="63631" hidden="1"/>
    <row r="63632" hidden="1"/>
    <row r="63633" hidden="1"/>
    <row r="63634" hidden="1"/>
    <row r="63635" hidden="1"/>
    <row r="63636" hidden="1"/>
    <row r="63637" hidden="1"/>
    <row r="63638" hidden="1"/>
    <row r="63639" hidden="1"/>
    <row r="63640" hidden="1"/>
    <row r="63641" hidden="1"/>
    <row r="63642" hidden="1"/>
    <row r="63643" hidden="1"/>
    <row r="63644" hidden="1"/>
    <row r="63645" hidden="1"/>
    <row r="63646" hidden="1"/>
    <row r="63647" hidden="1"/>
    <row r="63648" hidden="1"/>
    <row r="63649" hidden="1"/>
    <row r="63650" hidden="1"/>
    <row r="63651" hidden="1"/>
    <row r="63652" hidden="1"/>
    <row r="63653" hidden="1"/>
    <row r="63654" hidden="1"/>
    <row r="63655" hidden="1"/>
    <row r="63656" hidden="1"/>
    <row r="63657" hidden="1"/>
    <row r="63658" hidden="1"/>
    <row r="63659" hidden="1"/>
    <row r="63660" hidden="1"/>
    <row r="63661" hidden="1"/>
    <row r="63662" hidden="1"/>
    <row r="63663" hidden="1"/>
    <row r="63664" hidden="1"/>
    <row r="63665" hidden="1"/>
    <row r="63666" hidden="1"/>
    <row r="63667" hidden="1"/>
    <row r="63668" hidden="1"/>
    <row r="63669" hidden="1"/>
    <row r="63670" hidden="1"/>
    <row r="63671" hidden="1"/>
    <row r="63672" hidden="1"/>
    <row r="63673" hidden="1"/>
    <row r="63674" hidden="1"/>
    <row r="63675" hidden="1"/>
    <row r="63676" hidden="1"/>
    <row r="63677" hidden="1"/>
    <row r="63678" hidden="1"/>
    <row r="63679" hidden="1"/>
    <row r="63680" hidden="1"/>
    <row r="63681" hidden="1"/>
    <row r="63682" hidden="1"/>
    <row r="63683" hidden="1"/>
    <row r="63684" hidden="1"/>
    <row r="63685" hidden="1"/>
    <row r="63686" hidden="1"/>
    <row r="63687" hidden="1"/>
    <row r="63688" hidden="1"/>
    <row r="63689" hidden="1"/>
    <row r="63690" hidden="1"/>
    <row r="63691" hidden="1"/>
    <row r="63692" hidden="1"/>
    <row r="63693" hidden="1"/>
    <row r="63694" hidden="1"/>
    <row r="63695" hidden="1"/>
    <row r="63696" hidden="1"/>
    <row r="63697" hidden="1"/>
    <row r="63698" hidden="1"/>
    <row r="63699" hidden="1"/>
    <row r="63700" hidden="1"/>
    <row r="63701" hidden="1"/>
    <row r="63702" hidden="1"/>
    <row r="63703" hidden="1"/>
    <row r="63704" hidden="1"/>
    <row r="63705" hidden="1"/>
    <row r="63706" hidden="1"/>
    <row r="63707" hidden="1"/>
    <row r="63708" hidden="1"/>
    <row r="63709" hidden="1"/>
    <row r="63710" hidden="1"/>
    <row r="63711" hidden="1"/>
    <row r="63712" hidden="1"/>
    <row r="63713" hidden="1"/>
    <row r="63714" hidden="1"/>
    <row r="63715" hidden="1"/>
    <row r="63716" hidden="1"/>
    <row r="63717" hidden="1"/>
    <row r="63718" hidden="1"/>
    <row r="63719" hidden="1"/>
    <row r="63720" hidden="1"/>
    <row r="63721" hidden="1"/>
    <row r="63722" hidden="1"/>
    <row r="63723" hidden="1"/>
    <row r="63724" hidden="1"/>
    <row r="63725" hidden="1"/>
    <row r="63726" hidden="1"/>
    <row r="63727" hidden="1"/>
    <row r="63728" hidden="1"/>
    <row r="63729" hidden="1"/>
    <row r="63730" hidden="1"/>
    <row r="63731" hidden="1"/>
    <row r="63732" hidden="1"/>
    <row r="63733" hidden="1"/>
    <row r="63734" hidden="1"/>
    <row r="63735" hidden="1"/>
    <row r="63736" hidden="1"/>
    <row r="63737" hidden="1"/>
    <row r="63738" hidden="1"/>
    <row r="63739" hidden="1"/>
    <row r="63740" hidden="1"/>
    <row r="63741" hidden="1"/>
    <row r="63742" hidden="1"/>
    <row r="63743" hidden="1"/>
    <row r="63744" hidden="1"/>
    <row r="63745" hidden="1"/>
    <row r="63746" hidden="1"/>
    <row r="63747" hidden="1"/>
    <row r="63748" hidden="1"/>
    <row r="63749" hidden="1"/>
    <row r="63750" hidden="1"/>
    <row r="63751" hidden="1"/>
    <row r="63752" hidden="1"/>
    <row r="63753" hidden="1"/>
    <row r="63754" hidden="1"/>
    <row r="63755" hidden="1"/>
    <row r="63756" hidden="1"/>
    <row r="63757" hidden="1"/>
    <row r="63758" hidden="1"/>
    <row r="63759" hidden="1"/>
    <row r="63760" hidden="1"/>
    <row r="63761" hidden="1"/>
    <row r="63762" hidden="1"/>
    <row r="63763" hidden="1"/>
    <row r="63764" hidden="1"/>
    <row r="63765" hidden="1"/>
    <row r="63766" hidden="1"/>
    <row r="63767" hidden="1"/>
    <row r="63768" hidden="1"/>
    <row r="63769" hidden="1"/>
    <row r="63770" hidden="1"/>
    <row r="63771" hidden="1"/>
    <row r="63772" hidden="1"/>
    <row r="63773" hidden="1"/>
    <row r="63774" hidden="1"/>
    <row r="63775" hidden="1"/>
    <row r="63776" hidden="1"/>
    <row r="63777" hidden="1"/>
    <row r="63778" hidden="1"/>
    <row r="63779" hidden="1"/>
    <row r="63780" hidden="1"/>
    <row r="63781" hidden="1"/>
    <row r="63782" hidden="1"/>
    <row r="63783" hidden="1"/>
    <row r="63784" hidden="1"/>
    <row r="63785" hidden="1"/>
    <row r="63786" hidden="1"/>
    <row r="63787" hidden="1"/>
    <row r="63788" hidden="1"/>
    <row r="63789" hidden="1"/>
    <row r="63790" hidden="1"/>
    <row r="63791" hidden="1"/>
    <row r="63792" hidden="1"/>
    <row r="63793" hidden="1"/>
    <row r="63794" hidden="1"/>
    <row r="63795" hidden="1"/>
    <row r="63796" hidden="1"/>
    <row r="63797" hidden="1"/>
    <row r="63798" hidden="1"/>
    <row r="63799" hidden="1"/>
    <row r="63800" hidden="1"/>
    <row r="63801" hidden="1"/>
    <row r="63802" hidden="1"/>
    <row r="63803" hidden="1"/>
    <row r="63804" hidden="1"/>
    <row r="63805" hidden="1"/>
    <row r="63806" hidden="1"/>
    <row r="63807" hidden="1"/>
    <row r="63808" hidden="1"/>
    <row r="63809" hidden="1"/>
    <row r="63810" hidden="1"/>
    <row r="63811" hidden="1"/>
    <row r="63812" hidden="1"/>
    <row r="63813" hidden="1"/>
    <row r="63814" hidden="1"/>
    <row r="63815" hidden="1"/>
    <row r="63816" hidden="1"/>
    <row r="63817" hidden="1"/>
    <row r="63818" hidden="1"/>
    <row r="63819" hidden="1"/>
    <row r="63820" hidden="1"/>
    <row r="63821" hidden="1"/>
    <row r="63822" hidden="1"/>
    <row r="63823" hidden="1"/>
    <row r="63824" hidden="1"/>
    <row r="63825" hidden="1"/>
    <row r="63826" hidden="1"/>
    <row r="63827" hidden="1"/>
    <row r="63828" hidden="1"/>
    <row r="63829" hidden="1"/>
    <row r="63830" hidden="1"/>
    <row r="63831" hidden="1"/>
    <row r="63832" hidden="1"/>
    <row r="63833" hidden="1"/>
    <row r="63834" hidden="1"/>
    <row r="63835" hidden="1"/>
    <row r="63836" hidden="1"/>
    <row r="63837" hidden="1"/>
    <row r="63838" hidden="1"/>
    <row r="63839" hidden="1"/>
    <row r="63840" hidden="1"/>
    <row r="63841" hidden="1"/>
    <row r="63842" hidden="1"/>
    <row r="63843" hidden="1"/>
    <row r="63844" hidden="1"/>
    <row r="63845" hidden="1"/>
    <row r="63846" hidden="1"/>
    <row r="63847" hidden="1"/>
    <row r="63848" hidden="1"/>
    <row r="63849" hidden="1"/>
    <row r="63850" hidden="1"/>
    <row r="63851" hidden="1"/>
    <row r="63852" hidden="1"/>
    <row r="63853" hidden="1"/>
    <row r="63854" hidden="1"/>
    <row r="63855" hidden="1"/>
    <row r="63856" hidden="1"/>
    <row r="63857" hidden="1"/>
    <row r="63858" hidden="1"/>
    <row r="63859" hidden="1"/>
    <row r="63860" hidden="1"/>
    <row r="63861" hidden="1"/>
    <row r="63862" hidden="1"/>
    <row r="63863" hidden="1"/>
    <row r="63864" hidden="1"/>
    <row r="63865" hidden="1"/>
    <row r="63866" hidden="1"/>
    <row r="63867" hidden="1"/>
    <row r="63868" hidden="1"/>
    <row r="63869" hidden="1"/>
    <row r="63870" hidden="1"/>
    <row r="63871" hidden="1"/>
    <row r="63872" hidden="1"/>
    <row r="63873" hidden="1"/>
    <row r="63874" hidden="1"/>
    <row r="63875" hidden="1"/>
    <row r="63876" hidden="1"/>
    <row r="63877" hidden="1"/>
    <row r="63878" hidden="1"/>
    <row r="63879" hidden="1"/>
    <row r="63880" hidden="1"/>
    <row r="63881" hidden="1"/>
    <row r="63882" hidden="1"/>
    <row r="63883" hidden="1"/>
    <row r="63884" hidden="1"/>
    <row r="63885" hidden="1"/>
    <row r="63886" hidden="1"/>
    <row r="63887" hidden="1"/>
    <row r="63888" hidden="1"/>
    <row r="63889" hidden="1"/>
    <row r="63890" hidden="1"/>
    <row r="63891" hidden="1"/>
    <row r="63892" hidden="1"/>
    <row r="63893" hidden="1"/>
    <row r="63894" hidden="1"/>
    <row r="63895" hidden="1"/>
    <row r="63896" hidden="1"/>
    <row r="63897" hidden="1"/>
    <row r="63898" hidden="1"/>
    <row r="63899" hidden="1"/>
    <row r="63900" hidden="1"/>
    <row r="63901" hidden="1"/>
    <row r="63902" hidden="1"/>
    <row r="63903" hidden="1"/>
    <row r="63904" hidden="1"/>
    <row r="63905" hidden="1"/>
    <row r="63906" hidden="1"/>
    <row r="63907" hidden="1"/>
    <row r="63908" hidden="1"/>
    <row r="63909" hidden="1"/>
    <row r="63910" hidden="1"/>
    <row r="63911" hidden="1"/>
    <row r="63912" hidden="1"/>
    <row r="63913" hidden="1"/>
    <row r="63914" hidden="1"/>
    <row r="63915" hidden="1"/>
    <row r="63916" hidden="1"/>
    <row r="63917" hidden="1"/>
    <row r="63918" hidden="1"/>
    <row r="63919" hidden="1"/>
    <row r="63920" hidden="1"/>
    <row r="63921" hidden="1"/>
    <row r="63922" hidden="1"/>
    <row r="63923" hidden="1"/>
    <row r="63924" hidden="1"/>
    <row r="63925" hidden="1"/>
    <row r="63926" hidden="1"/>
    <row r="63927" hidden="1"/>
    <row r="63928" hidden="1"/>
    <row r="63929" hidden="1"/>
    <row r="63930" hidden="1"/>
    <row r="63931" hidden="1"/>
    <row r="63932" hidden="1"/>
    <row r="63933" hidden="1"/>
    <row r="63934" hidden="1"/>
    <row r="63935" hidden="1"/>
    <row r="63936" hidden="1"/>
    <row r="63937" hidden="1"/>
    <row r="63938" hidden="1"/>
    <row r="63939" hidden="1"/>
    <row r="63940" hidden="1"/>
    <row r="63941" hidden="1"/>
    <row r="63942" hidden="1"/>
    <row r="63943" hidden="1"/>
    <row r="63944" hidden="1"/>
    <row r="63945" hidden="1"/>
    <row r="63946" hidden="1"/>
    <row r="63947" hidden="1"/>
    <row r="63948" hidden="1"/>
    <row r="63949" hidden="1"/>
    <row r="63950" hidden="1"/>
    <row r="63951" hidden="1"/>
    <row r="63952" hidden="1"/>
    <row r="63953" hidden="1"/>
    <row r="63954" hidden="1"/>
    <row r="63955" hidden="1"/>
    <row r="63956" hidden="1"/>
    <row r="63957" hidden="1"/>
    <row r="63958" hidden="1"/>
    <row r="63959" hidden="1"/>
    <row r="63960" hidden="1"/>
    <row r="63961" hidden="1"/>
    <row r="63962" hidden="1"/>
    <row r="63963" hidden="1"/>
    <row r="63964" hidden="1"/>
    <row r="63965" hidden="1"/>
    <row r="63966" hidden="1"/>
    <row r="63967" hidden="1"/>
    <row r="63968" hidden="1"/>
    <row r="63969" hidden="1"/>
    <row r="63970" hidden="1"/>
    <row r="63971" hidden="1"/>
    <row r="63972" hidden="1"/>
    <row r="63973" hidden="1"/>
    <row r="63974" hidden="1"/>
    <row r="63975" hidden="1"/>
    <row r="63976" hidden="1"/>
    <row r="63977" hidden="1"/>
    <row r="63978" hidden="1"/>
    <row r="63979" hidden="1"/>
    <row r="63980" hidden="1"/>
    <row r="63981" hidden="1"/>
    <row r="63982" hidden="1"/>
    <row r="63983" hidden="1"/>
    <row r="63984" hidden="1"/>
    <row r="63985" hidden="1"/>
    <row r="63986" hidden="1"/>
    <row r="63987" hidden="1"/>
    <row r="63988" hidden="1"/>
    <row r="63989" hidden="1"/>
    <row r="63990" hidden="1"/>
    <row r="63991" hidden="1"/>
    <row r="63992" hidden="1"/>
    <row r="63993" hidden="1"/>
    <row r="63994" hidden="1"/>
    <row r="63995" hidden="1"/>
    <row r="63996" hidden="1"/>
    <row r="63997" hidden="1"/>
    <row r="63998" hidden="1"/>
    <row r="63999" hidden="1"/>
    <row r="64000" hidden="1"/>
    <row r="64001" hidden="1"/>
    <row r="64002" hidden="1"/>
    <row r="64003" hidden="1"/>
    <row r="64004" hidden="1"/>
    <row r="64005" hidden="1"/>
    <row r="64006" hidden="1"/>
    <row r="64007" hidden="1"/>
    <row r="64008" hidden="1"/>
    <row r="64009" hidden="1"/>
    <row r="64010" hidden="1"/>
    <row r="64011" hidden="1"/>
    <row r="64012" hidden="1"/>
    <row r="64013" hidden="1"/>
    <row r="64014" hidden="1"/>
    <row r="64015" hidden="1"/>
    <row r="64016" hidden="1"/>
    <row r="64017" hidden="1"/>
    <row r="64018" hidden="1"/>
    <row r="64019" hidden="1"/>
    <row r="64020" hidden="1"/>
    <row r="64021" hidden="1"/>
    <row r="64022" hidden="1"/>
    <row r="64023" hidden="1"/>
    <row r="64024" hidden="1"/>
    <row r="64025" hidden="1"/>
    <row r="64026" hidden="1"/>
    <row r="64027" hidden="1"/>
    <row r="64028" hidden="1"/>
    <row r="64029" hidden="1"/>
    <row r="64030" hidden="1"/>
    <row r="64031" hidden="1"/>
    <row r="64032" hidden="1"/>
    <row r="64033" hidden="1"/>
    <row r="64034" hidden="1"/>
    <row r="64035" hidden="1"/>
    <row r="64036" hidden="1"/>
    <row r="64037" hidden="1"/>
    <row r="64038" hidden="1"/>
    <row r="64039" hidden="1"/>
    <row r="64040" hidden="1"/>
    <row r="64041" hidden="1"/>
    <row r="64042" hidden="1"/>
    <row r="64043" hidden="1"/>
    <row r="64044" hidden="1"/>
    <row r="64045" hidden="1"/>
    <row r="64046" hidden="1"/>
    <row r="64047" hidden="1"/>
    <row r="64048" hidden="1"/>
    <row r="64049" hidden="1"/>
    <row r="64050" hidden="1"/>
    <row r="64051" hidden="1"/>
    <row r="64052" hidden="1"/>
    <row r="64053" hidden="1"/>
    <row r="64054" hidden="1"/>
    <row r="64055" hidden="1"/>
    <row r="64056" hidden="1"/>
    <row r="64057" hidden="1"/>
    <row r="64058" hidden="1"/>
    <row r="64059" hidden="1"/>
    <row r="64060" hidden="1"/>
    <row r="64061" hidden="1"/>
    <row r="64062" hidden="1"/>
    <row r="64063" hidden="1"/>
    <row r="64064" hidden="1"/>
    <row r="64065" hidden="1"/>
    <row r="64066" hidden="1"/>
    <row r="64067" hidden="1"/>
    <row r="64068" hidden="1"/>
    <row r="64069" hidden="1"/>
    <row r="64070" hidden="1"/>
    <row r="64071" hidden="1"/>
    <row r="64072" hidden="1"/>
    <row r="64073" hidden="1"/>
    <row r="64074" hidden="1"/>
    <row r="64075" hidden="1"/>
    <row r="64076" hidden="1"/>
    <row r="64077" hidden="1"/>
    <row r="64078" hidden="1"/>
    <row r="64079" hidden="1"/>
    <row r="64080" hidden="1"/>
    <row r="64081" hidden="1"/>
    <row r="64082" hidden="1"/>
    <row r="64083" hidden="1"/>
    <row r="64084" hidden="1"/>
    <row r="64085" hidden="1"/>
    <row r="64086" hidden="1"/>
    <row r="64087" hidden="1"/>
    <row r="64088" hidden="1"/>
    <row r="64089" hidden="1"/>
    <row r="64090" hidden="1"/>
    <row r="64091" hidden="1"/>
    <row r="64092" hidden="1"/>
    <row r="64093" hidden="1"/>
    <row r="64094" hidden="1"/>
    <row r="64095" hidden="1"/>
    <row r="64096" hidden="1"/>
    <row r="64097" hidden="1"/>
    <row r="64098" hidden="1"/>
    <row r="64099" hidden="1"/>
    <row r="64100" hidden="1"/>
    <row r="64101" hidden="1"/>
    <row r="64102" hidden="1"/>
    <row r="64103" hidden="1"/>
    <row r="64104" hidden="1"/>
    <row r="64105" hidden="1"/>
    <row r="64106" hidden="1"/>
    <row r="64107" hidden="1"/>
    <row r="64108" hidden="1"/>
    <row r="64109" hidden="1"/>
    <row r="64110" hidden="1"/>
    <row r="64111" hidden="1"/>
    <row r="64112" hidden="1"/>
    <row r="64113" hidden="1"/>
    <row r="64114" hidden="1"/>
    <row r="64115" hidden="1"/>
    <row r="64116" hidden="1"/>
    <row r="64117" hidden="1"/>
    <row r="64118" hidden="1"/>
    <row r="64119" hidden="1"/>
    <row r="64120" hidden="1"/>
    <row r="64121" hidden="1"/>
    <row r="64122" hidden="1"/>
    <row r="64123" hidden="1"/>
    <row r="64124" hidden="1"/>
    <row r="64125" hidden="1"/>
    <row r="64126" hidden="1"/>
    <row r="64127" hidden="1"/>
    <row r="64128" hidden="1"/>
    <row r="64129" hidden="1"/>
    <row r="64130" hidden="1"/>
    <row r="64131" hidden="1"/>
    <row r="64132" hidden="1"/>
    <row r="64133" hidden="1"/>
    <row r="64134" hidden="1"/>
    <row r="64135" hidden="1"/>
    <row r="64136" hidden="1"/>
    <row r="64137" hidden="1"/>
    <row r="64138" hidden="1"/>
    <row r="64139" hidden="1"/>
    <row r="64140" hidden="1"/>
    <row r="64141" hidden="1"/>
    <row r="64142" hidden="1"/>
    <row r="64143" hidden="1"/>
    <row r="64144" hidden="1"/>
    <row r="64145" hidden="1"/>
    <row r="64146" hidden="1"/>
    <row r="64147" hidden="1"/>
    <row r="64148" hidden="1"/>
    <row r="64149" hidden="1"/>
    <row r="64150" hidden="1"/>
    <row r="64151" hidden="1"/>
    <row r="64152" hidden="1"/>
    <row r="64153" hidden="1"/>
    <row r="64154" hidden="1"/>
    <row r="64155" hidden="1"/>
    <row r="64156" hidden="1"/>
    <row r="64157" hidden="1"/>
    <row r="64158" hidden="1"/>
    <row r="64159" hidden="1"/>
    <row r="64160" hidden="1"/>
    <row r="64161" hidden="1"/>
    <row r="64162" hidden="1"/>
    <row r="64163" hidden="1"/>
    <row r="64164" hidden="1"/>
    <row r="64165" hidden="1"/>
    <row r="64166" hidden="1"/>
    <row r="64167" hidden="1"/>
    <row r="64168" hidden="1"/>
    <row r="64169" hidden="1"/>
    <row r="64170" hidden="1"/>
    <row r="64171" hidden="1"/>
    <row r="64172" hidden="1"/>
    <row r="64173" hidden="1"/>
    <row r="64174" hidden="1"/>
    <row r="64175" hidden="1"/>
    <row r="64176" hidden="1"/>
    <row r="64177" hidden="1"/>
    <row r="64178" hidden="1"/>
    <row r="64179" hidden="1"/>
    <row r="64180" hidden="1"/>
    <row r="64181" hidden="1"/>
    <row r="64182" hidden="1"/>
    <row r="64183" hidden="1"/>
    <row r="64184" hidden="1"/>
    <row r="64185" hidden="1"/>
    <row r="64186" hidden="1"/>
    <row r="64187" hidden="1"/>
    <row r="64188" hidden="1"/>
    <row r="64189" hidden="1"/>
    <row r="64190" hidden="1"/>
    <row r="64191" hidden="1"/>
    <row r="64192" hidden="1"/>
    <row r="64193" hidden="1"/>
    <row r="64194" hidden="1"/>
    <row r="64195" hidden="1"/>
    <row r="64196" hidden="1"/>
    <row r="64197" hidden="1"/>
    <row r="64198" hidden="1"/>
    <row r="64199" hidden="1"/>
    <row r="64200" hidden="1"/>
    <row r="64201" hidden="1"/>
    <row r="64202" hidden="1"/>
    <row r="64203" hidden="1"/>
    <row r="64204" hidden="1"/>
    <row r="64205" hidden="1"/>
    <row r="64206" hidden="1"/>
    <row r="64207" hidden="1"/>
    <row r="64208" hidden="1"/>
    <row r="64209" hidden="1"/>
    <row r="64210" hidden="1"/>
    <row r="64211" hidden="1"/>
    <row r="64212" hidden="1"/>
    <row r="64213" hidden="1"/>
    <row r="64214" hidden="1"/>
    <row r="64215" hidden="1"/>
    <row r="64216" hidden="1"/>
    <row r="64217" hidden="1"/>
    <row r="64218" hidden="1"/>
    <row r="64219" hidden="1"/>
    <row r="64220" hidden="1"/>
    <row r="64221" hidden="1"/>
    <row r="64222" hidden="1"/>
    <row r="64223" hidden="1"/>
    <row r="64224" hidden="1"/>
    <row r="64225" hidden="1"/>
    <row r="64226" hidden="1"/>
    <row r="64227" hidden="1"/>
    <row r="64228" hidden="1"/>
    <row r="64229" hidden="1"/>
    <row r="64230" hidden="1"/>
    <row r="64231" hidden="1"/>
    <row r="64232" hidden="1"/>
    <row r="64233" hidden="1"/>
    <row r="64234" hidden="1"/>
    <row r="64235" hidden="1"/>
    <row r="64236" hidden="1"/>
    <row r="64237" hidden="1"/>
    <row r="64238" hidden="1"/>
    <row r="64239" hidden="1"/>
    <row r="64240" hidden="1"/>
    <row r="64241" hidden="1"/>
    <row r="64242" hidden="1"/>
    <row r="64243" hidden="1"/>
    <row r="64244" hidden="1"/>
    <row r="64245" hidden="1"/>
    <row r="64246" hidden="1"/>
    <row r="64247" hidden="1"/>
    <row r="64248" hidden="1"/>
    <row r="64249" hidden="1"/>
    <row r="64250" hidden="1"/>
    <row r="64251" hidden="1"/>
    <row r="64252" hidden="1"/>
    <row r="64253" hidden="1"/>
    <row r="64254" hidden="1"/>
    <row r="64255" hidden="1"/>
    <row r="64256" hidden="1"/>
    <row r="64257" hidden="1"/>
    <row r="64258" hidden="1"/>
    <row r="64259" hidden="1"/>
    <row r="64260" hidden="1"/>
    <row r="64261" hidden="1"/>
    <row r="64262" hidden="1"/>
    <row r="64263" hidden="1"/>
    <row r="64264" hidden="1"/>
    <row r="64265" hidden="1"/>
    <row r="64266" hidden="1"/>
    <row r="64267" hidden="1"/>
    <row r="64268" hidden="1"/>
    <row r="64269" hidden="1"/>
    <row r="64270" hidden="1"/>
    <row r="64271" hidden="1"/>
    <row r="64272" hidden="1"/>
    <row r="64273" hidden="1"/>
    <row r="64274" hidden="1"/>
    <row r="64275" hidden="1"/>
    <row r="64276" hidden="1"/>
    <row r="64277" hidden="1"/>
    <row r="64278" hidden="1"/>
    <row r="64279" hidden="1"/>
    <row r="64280" hidden="1"/>
    <row r="64281" hidden="1"/>
    <row r="64282" hidden="1"/>
    <row r="64283" hidden="1"/>
    <row r="64284" hidden="1"/>
    <row r="64285" hidden="1"/>
    <row r="64286" hidden="1"/>
    <row r="64287" hidden="1"/>
    <row r="64288" hidden="1"/>
    <row r="64289" hidden="1"/>
    <row r="64290" hidden="1"/>
    <row r="64291" hidden="1"/>
    <row r="64292" hidden="1"/>
    <row r="64293" hidden="1"/>
    <row r="64294" hidden="1"/>
    <row r="64295" hidden="1"/>
    <row r="64296" hidden="1"/>
    <row r="64297" hidden="1"/>
    <row r="64298" hidden="1"/>
    <row r="64299" hidden="1"/>
    <row r="64300" hidden="1"/>
    <row r="64301" hidden="1"/>
    <row r="64302" hidden="1"/>
    <row r="64303" hidden="1"/>
    <row r="64304" hidden="1"/>
    <row r="64305" hidden="1"/>
    <row r="64306" hidden="1"/>
    <row r="64307" hidden="1"/>
    <row r="64308" hidden="1"/>
    <row r="64309" hidden="1"/>
    <row r="64310" hidden="1"/>
    <row r="64311" hidden="1"/>
    <row r="64312" hidden="1"/>
    <row r="64313" hidden="1"/>
    <row r="64314" hidden="1"/>
    <row r="64315" hidden="1"/>
    <row r="64316" hidden="1"/>
    <row r="64317" hidden="1"/>
    <row r="64318" hidden="1"/>
    <row r="64319" hidden="1"/>
    <row r="64320" hidden="1"/>
    <row r="64321" hidden="1"/>
    <row r="64322" hidden="1"/>
    <row r="64323" hidden="1"/>
    <row r="64324" hidden="1"/>
    <row r="64325" hidden="1"/>
    <row r="64326" hidden="1"/>
    <row r="64327" hidden="1"/>
    <row r="64328" hidden="1"/>
    <row r="64329" hidden="1"/>
    <row r="64330" hidden="1"/>
    <row r="64331" hidden="1"/>
    <row r="64332" hidden="1"/>
    <row r="64333" hidden="1"/>
    <row r="64334" hidden="1"/>
    <row r="64335" hidden="1"/>
    <row r="64336" hidden="1"/>
    <row r="64337" hidden="1"/>
    <row r="64338" hidden="1"/>
    <row r="64339" hidden="1"/>
    <row r="64340" hidden="1"/>
    <row r="64341" hidden="1"/>
    <row r="64342" hidden="1"/>
    <row r="64343" hidden="1"/>
    <row r="64344" hidden="1"/>
    <row r="64345" hidden="1"/>
    <row r="64346" hidden="1"/>
    <row r="64347" hidden="1"/>
    <row r="64348" hidden="1"/>
    <row r="64349" hidden="1"/>
    <row r="64350" hidden="1"/>
    <row r="64351" hidden="1"/>
    <row r="64352" hidden="1"/>
    <row r="64353" hidden="1"/>
    <row r="64354" hidden="1"/>
    <row r="64355" hidden="1"/>
    <row r="64356" hidden="1"/>
    <row r="64357" hidden="1"/>
    <row r="64358" hidden="1"/>
    <row r="64359" hidden="1"/>
    <row r="64360" hidden="1"/>
    <row r="64361" hidden="1"/>
    <row r="64362" hidden="1"/>
    <row r="64363" hidden="1"/>
    <row r="64364" hidden="1"/>
    <row r="64365" hidden="1"/>
    <row r="64366" hidden="1"/>
    <row r="64367" hidden="1"/>
    <row r="64368" hidden="1"/>
    <row r="64369" hidden="1"/>
    <row r="64370" hidden="1"/>
    <row r="64371" hidden="1"/>
    <row r="64372" hidden="1"/>
    <row r="64373" hidden="1"/>
    <row r="64374" hidden="1"/>
    <row r="64375" hidden="1"/>
    <row r="64376" hidden="1"/>
    <row r="64377" hidden="1"/>
    <row r="64378" hidden="1"/>
    <row r="64379" hidden="1"/>
    <row r="64380" hidden="1"/>
    <row r="64381" hidden="1"/>
    <row r="64382" hidden="1"/>
    <row r="64383" hidden="1"/>
    <row r="64384" hidden="1"/>
    <row r="64385" hidden="1"/>
    <row r="64386" hidden="1"/>
    <row r="64387" hidden="1"/>
    <row r="64388" hidden="1"/>
    <row r="64389" hidden="1"/>
    <row r="64390" hidden="1"/>
    <row r="64391" hidden="1"/>
    <row r="64392" hidden="1"/>
    <row r="64393" hidden="1"/>
    <row r="64394" hidden="1"/>
    <row r="64395" hidden="1"/>
    <row r="64396" hidden="1"/>
    <row r="64397" hidden="1"/>
    <row r="64398" hidden="1"/>
    <row r="64399" hidden="1"/>
    <row r="64400" hidden="1"/>
    <row r="64401" hidden="1"/>
    <row r="64402" hidden="1"/>
    <row r="64403" hidden="1"/>
    <row r="64404" hidden="1"/>
    <row r="64405" hidden="1"/>
    <row r="64406" hidden="1"/>
    <row r="64407" hidden="1"/>
    <row r="64408" hidden="1"/>
    <row r="64409" hidden="1"/>
    <row r="64410" hidden="1"/>
    <row r="64411" hidden="1"/>
    <row r="64412" hidden="1"/>
    <row r="64413" hidden="1"/>
    <row r="64414" hidden="1"/>
    <row r="64415" hidden="1"/>
    <row r="64416" hidden="1"/>
    <row r="64417" hidden="1"/>
    <row r="64418" hidden="1"/>
    <row r="64419" hidden="1"/>
    <row r="64420" hidden="1"/>
    <row r="64421" hidden="1"/>
    <row r="64422" hidden="1"/>
    <row r="64423" hidden="1"/>
    <row r="64424" hidden="1"/>
    <row r="64425" hidden="1"/>
    <row r="64426" hidden="1"/>
    <row r="64427" hidden="1"/>
    <row r="64428" hidden="1"/>
    <row r="64429" hidden="1"/>
    <row r="64430" hidden="1"/>
    <row r="64431" hidden="1"/>
    <row r="64432" hidden="1"/>
    <row r="64433" hidden="1"/>
    <row r="64434" hidden="1"/>
    <row r="64435" hidden="1"/>
    <row r="64436" hidden="1"/>
    <row r="64437" hidden="1"/>
    <row r="64438" hidden="1"/>
    <row r="64439" hidden="1"/>
    <row r="64440" hidden="1"/>
    <row r="64441" hidden="1"/>
    <row r="64442" hidden="1"/>
    <row r="64443" hidden="1"/>
    <row r="64444" hidden="1"/>
    <row r="64445" hidden="1"/>
    <row r="64446" hidden="1"/>
    <row r="64447" hidden="1"/>
    <row r="64448" hidden="1"/>
    <row r="64449" hidden="1"/>
    <row r="64450" hidden="1"/>
    <row r="64451" hidden="1"/>
    <row r="64452" hidden="1"/>
    <row r="64453" hidden="1"/>
    <row r="64454" hidden="1"/>
    <row r="64455" hidden="1"/>
    <row r="64456" hidden="1"/>
    <row r="64457" hidden="1"/>
    <row r="64458" hidden="1"/>
    <row r="64459" hidden="1"/>
    <row r="64460" hidden="1"/>
    <row r="64461" hidden="1"/>
    <row r="64462" hidden="1"/>
    <row r="64463" hidden="1"/>
    <row r="64464" hidden="1"/>
    <row r="64465" hidden="1"/>
    <row r="64466" hidden="1"/>
    <row r="64467" hidden="1"/>
    <row r="64468" hidden="1"/>
    <row r="64469" hidden="1"/>
    <row r="64470" hidden="1"/>
    <row r="64471" hidden="1"/>
    <row r="64472" hidden="1"/>
    <row r="64473" hidden="1"/>
    <row r="64474" hidden="1"/>
    <row r="64475" hidden="1"/>
    <row r="64476" hidden="1"/>
    <row r="64477" hidden="1"/>
    <row r="64478" hidden="1"/>
    <row r="64479" hidden="1"/>
    <row r="64480" hidden="1"/>
    <row r="64481" hidden="1"/>
    <row r="64482" hidden="1"/>
    <row r="64483" hidden="1"/>
    <row r="64484" hidden="1"/>
    <row r="64485" hidden="1"/>
    <row r="64486" hidden="1"/>
    <row r="64487" hidden="1"/>
    <row r="64488" hidden="1"/>
    <row r="64489" hidden="1"/>
    <row r="64490" hidden="1"/>
    <row r="64491" hidden="1"/>
    <row r="64492" hidden="1"/>
    <row r="64493" hidden="1"/>
    <row r="64494" hidden="1"/>
    <row r="64495" hidden="1"/>
    <row r="64496" hidden="1"/>
    <row r="64497" hidden="1"/>
    <row r="64498" hidden="1"/>
    <row r="64499" hidden="1"/>
    <row r="64500" hidden="1"/>
    <row r="64501" hidden="1"/>
    <row r="64502" hidden="1"/>
    <row r="64503" hidden="1"/>
    <row r="64504" hidden="1"/>
    <row r="64505" hidden="1"/>
    <row r="64506" hidden="1"/>
    <row r="64507" hidden="1"/>
    <row r="64508" hidden="1"/>
    <row r="64509" hidden="1"/>
    <row r="64510" hidden="1"/>
    <row r="64511" hidden="1"/>
    <row r="64512" hidden="1"/>
    <row r="64513" hidden="1"/>
    <row r="64514" hidden="1"/>
    <row r="64515" hidden="1"/>
    <row r="64516" hidden="1"/>
    <row r="64517" hidden="1"/>
    <row r="64518" hidden="1"/>
    <row r="64519" hidden="1"/>
    <row r="64520" hidden="1"/>
    <row r="64521" hidden="1"/>
    <row r="64522" hidden="1"/>
    <row r="64523" hidden="1"/>
    <row r="64524" hidden="1"/>
    <row r="64525" hidden="1"/>
    <row r="64526" hidden="1"/>
    <row r="64527" hidden="1"/>
    <row r="64528" hidden="1"/>
    <row r="64529" hidden="1"/>
    <row r="64530" hidden="1"/>
    <row r="64531" hidden="1"/>
    <row r="64532" hidden="1"/>
    <row r="64533" hidden="1"/>
    <row r="64534" hidden="1"/>
    <row r="64535" hidden="1"/>
    <row r="64536" hidden="1"/>
    <row r="64537" hidden="1"/>
    <row r="64538" hidden="1"/>
    <row r="64539" hidden="1"/>
    <row r="64540" hidden="1"/>
    <row r="64541" hidden="1"/>
    <row r="64542" hidden="1"/>
    <row r="64543" hidden="1"/>
    <row r="64544" hidden="1"/>
    <row r="64545" hidden="1"/>
    <row r="64546" hidden="1"/>
    <row r="64547" hidden="1"/>
    <row r="64548" hidden="1"/>
    <row r="64549" hidden="1"/>
    <row r="64550" hidden="1"/>
    <row r="64551" hidden="1"/>
    <row r="64552" hidden="1"/>
    <row r="64553" hidden="1"/>
    <row r="64554" hidden="1"/>
    <row r="64555" hidden="1"/>
    <row r="64556" hidden="1"/>
    <row r="64557" hidden="1"/>
    <row r="64558" hidden="1"/>
    <row r="64559" hidden="1"/>
    <row r="64560" hidden="1"/>
    <row r="64561" hidden="1"/>
    <row r="64562" hidden="1"/>
    <row r="64563" hidden="1"/>
    <row r="64564" hidden="1"/>
    <row r="64565" hidden="1"/>
    <row r="64566" hidden="1"/>
    <row r="64567" hidden="1"/>
    <row r="64568" hidden="1"/>
    <row r="64569" hidden="1"/>
    <row r="64570" hidden="1"/>
    <row r="64571" hidden="1"/>
    <row r="64572" hidden="1"/>
    <row r="64573" hidden="1"/>
    <row r="64574" hidden="1"/>
    <row r="64575" hidden="1"/>
    <row r="64576" hidden="1"/>
    <row r="64577" hidden="1"/>
    <row r="64578" hidden="1"/>
    <row r="64579" hidden="1"/>
    <row r="64580" hidden="1"/>
    <row r="64581" hidden="1"/>
    <row r="64582" hidden="1"/>
    <row r="64583" hidden="1"/>
    <row r="64584" hidden="1"/>
    <row r="64585" hidden="1"/>
    <row r="64586" hidden="1"/>
    <row r="64587" hidden="1"/>
    <row r="64588" hidden="1"/>
    <row r="64589" hidden="1"/>
    <row r="64590" hidden="1"/>
    <row r="64591" hidden="1"/>
    <row r="64592" hidden="1"/>
    <row r="64593" hidden="1"/>
    <row r="64594" hidden="1"/>
    <row r="64595" hidden="1"/>
    <row r="64596" hidden="1"/>
    <row r="64597" hidden="1"/>
    <row r="64598" hidden="1"/>
    <row r="64599" hidden="1"/>
    <row r="64600" hidden="1"/>
    <row r="64601" hidden="1"/>
    <row r="64602" hidden="1"/>
    <row r="64603" hidden="1"/>
    <row r="64604" hidden="1"/>
    <row r="64605" hidden="1"/>
    <row r="64606" hidden="1"/>
    <row r="64607" hidden="1"/>
    <row r="64608" hidden="1"/>
    <row r="64609" hidden="1"/>
    <row r="64610" hidden="1"/>
    <row r="64611" hidden="1"/>
    <row r="64612" hidden="1"/>
    <row r="64613" hidden="1"/>
    <row r="64614" hidden="1"/>
    <row r="64615" hidden="1"/>
    <row r="64616" hidden="1"/>
    <row r="64617" hidden="1"/>
    <row r="64618" hidden="1"/>
    <row r="64619" hidden="1"/>
    <row r="64620" hidden="1"/>
    <row r="64621" hidden="1"/>
    <row r="64622" hidden="1"/>
    <row r="64623" hidden="1"/>
    <row r="64624" hidden="1"/>
    <row r="64625" hidden="1"/>
    <row r="64626" hidden="1"/>
    <row r="64627" hidden="1"/>
    <row r="64628" hidden="1"/>
    <row r="64629" hidden="1"/>
    <row r="64630" hidden="1"/>
    <row r="64631" hidden="1"/>
    <row r="64632" hidden="1"/>
    <row r="64633" hidden="1"/>
    <row r="64634" hidden="1"/>
    <row r="64635" hidden="1"/>
    <row r="64636" hidden="1"/>
    <row r="64637" hidden="1"/>
    <row r="64638" hidden="1"/>
    <row r="64639" hidden="1"/>
    <row r="64640" hidden="1"/>
    <row r="64641" hidden="1"/>
    <row r="64642" hidden="1"/>
    <row r="64643" hidden="1"/>
    <row r="64644" hidden="1"/>
    <row r="64645" hidden="1"/>
    <row r="64646" hidden="1"/>
    <row r="64647" hidden="1"/>
    <row r="64648" hidden="1"/>
    <row r="64649" hidden="1"/>
    <row r="64650" hidden="1"/>
    <row r="64651" hidden="1"/>
    <row r="64652" hidden="1"/>
    <row r="64653" hidden="1"/>
    <row r="64654" hidden="1"/>
    <row r="64655" hidden="1"/>
    <row r="64656" hidden="1"/>
    <row r="64657" hidden="1"/>
    <row r="64658" hidden="1"/>
    <row r="64659" hidden="1"/>
    <row r="64660" hidden="1"/>
    <row r="64661" hidden="1"/>
    <row r="64662" hidden="1"/>
    <row r="64663" hidden="1"/>
    <row r="64664" hidden="1"/>
    <row r="64665" hidden="1"/>
    <row r="64666" hidden="1"/>
    <row r="64667" hidden="1"/>
    <row r="64668" hidden="1"/>
    <row r="64669" hidden="1"/>
    <row r="64670" hidden="1"/>
    <row r="64671" hidden="1"/>
    <row r="64672" hidden="1"/>
    <row r="64673" hidden="1"/>
    <row r="64674" hidden="1"/>
    <row r="64675" hidden="1"/>
    <row r="64676" hidden="1"/>
    <row r="64677" hidden="1"/>
    <row r="64678" hidden="1"/>
    <row r="64679" hidden="1"/>
    <row r="64680" hidden="1"/>
    <row r="64681" hidden="1"/>
    <row r="64682" hidden="1"/>
    <row r="64683" hidden="1"/>
    <row r="64684" hidden="1"/>
    <row r="64685" hidden="1"/>
    <row r="64686" hidden="1"/>
    <row r="64687" hidden="1"/>
    <row r="64688" hidden="1"/>
    <row r="64689" hidden="1"/>
    <row r="64690" hidden="1"/>
    <row r="64691" hidden="1"/>
    <row r="64692" hidden="1"/>
    <row r="64693" hidden="1"/>
    <row r="64694" hidden="1"/>
    <row r="64695" hidden="1"/>
    <row r="64696" hidden="1"/>
    <row r="64697" hidden="1"/>
    <row r="64698" hidden="1"/>
    <row r="64699" hidden="1"/>
    <row r="64700" hidden="1"/>
    <row r="64701" hidden="1"/>
    <row r="64702" hidden="1"/>
    <row r="64703" hidden="1"/>
    <row r="64704" hidden="1"/>
    <row r="64705" hidden="1"/>
    <row r="64706" hidden="1"/>
    <row r="64707" hidden="1"/>
    <row r="64708" hidden="1"/>
    <row r="64709" hidden="1"/>
    <row r="64710" hidden="1"/>
    <row r="64711" hidden="1"/>
    <row r="64712" hidden="1"/>
    <row r="64713" hidden="1"/>
    <row r="64714" hidden="1"/>
    <row r="64715" hidden="1"/>
    <row r="64716" hidden="1"/>
    <row r="64717" hidden="1"/>
    <row r="64718" hidden="1"/>
    <row r="64719" hidden="1"/>
    <row r="64720" hidden="1"/>
    <row r="64721" hidden="1"/>
    <row r="64722" hidden="1"/>
    <row r="64723" hidden="1"/>
    <row r="64724" hidden="1"/>
    <row r="64725" hidden="1"/>
    <row r="64726" hidden="1"/>
    <row r="64727" hidden="1"/>
    <row r="64728" hidden="1"/>
    <row r="64729" hidden="1"/>
    <row r="64730" hidden="1"/>
    <row r="64731" hidden="1"/>
    <row r="64732" hidden="1"/>
    <row r="64733" hidden="1"/>
    <row r="64734" hidden="1"/>
    <row r="64735" hidden="1"/>
    <row r="64736" hidden="1"/>
    <row r="64737" hidden="1"/>
    <row r="64738" hidden="1"/>
    <row r="64739" hidden="1"/>
    <row r="64740" hidden="1"/>
    <row r="64741" hidden="1"/>
    <row r="64742" hidden="1"/>
    <row r="64743" hidden="1"/>
    <row r="64744" hidden="1"/>
    <row r="64745" hidden="1"/>
    <row r="64746" hidden="1"/>
    <row r="64747" hidden="1"/>
    <row r="64748" hidden="1"/>
    <row r="64749" hidden="1"/>
    <row r="64750" hidden="1"/>
    <row r="64751" hidden="1"/>
    <row r="64752" hidden="1"/>
    <row r="64753" hidden="1"/>
    <row r="64754" hidden="1"/>
    <row r="64755" hidden="1"/>
    <row r="64756" hidden="1"/>
    <row r="64757" hidden="1"/>
    <row r="64758" hidden="1"/>
    <row r="64759" hidden="1"/>
    <row r="64760" hidden="1"/>
    <row r="64761" hidden="1"/>
    <row r="64762" hidden="1"/>
    <row r="64763" hidden="1"/>
    <row r="64764" hidden="1"/>
    <row r="64765" hidden="1"/>
    <row r="64766" hidden="1"/>
    <row r="64767" hidden="1"/>
    <row r="64768" hidden="1"/>
    <row r="64769" hidden="1"/>
    <row r="64770" hidden="1"/>
    <row r="64771" hidden="1"/>
    <row r="64772" hidden="1"/>
    <row r="64773" hidden="1"/>
    <row r="64774" hidden="1"/>
    <row r="64775" hidden="1"/>
    <row r="64776" hidden="1"/>
    <row r="64777" hidden="1"/>
    <row r="64778" hidden="1"/>
    <row r="64779" hidden="1"/>
    <row r="64780" hidden="1"/>
    <row r="64781" hidden="1"/>
    <row r="64782" hidden="1"/>
    <row r="64783" hidden="1"/>
    <row r="64784" hidden="1"/>
    <row r="64785" hidden="1"/>
    <row r="64786" hidden="1"/>
    <row r="64787" hidden="1"/>
    <row r="64788" hidden="1"/>
    <row r="64789" hidden="1"/>
    <row r="64790" hidden="1"/>
    <row r="64791" hidden="1"/>
    <row r="64792" hidden="1"/>
    <row r="64793" hidden="1"/>
    <row r="64794" hidden="1"/>
    <row r="64795" hidden="1"/>
    <row r="64796" hidden="1"/>
    <row r="64797" hidden="1"/>
    <row r="64798" hidden="1"/>
    <row r="64799" hidden="1"/>
    <row r="64800" hidden="1"/>
    <row r="64801" hidden="1"/>
    <row r="64802" hidden="1"/>
    <row r="64803" hidden="1"/>
    <row r="64804" hidden="1"/>
    <row r="64805" hidden="1"/>
    <row r="64806" hidden="1"/>
    <row r="64807" hidden="1"/>
    <row r="64808" hidden="1"/>
    <row r="64809" hidden="1"/>
    <row r="64810" hidden="1"/>
    <row r="64811" hidden="1"/>
    <row r="64812" hidden="1"/>
    <row r="64813" hidden="1"/>
    <row r="64814" hidden="1"/>
    <row r="64815" hidden="1"/>
    <row r="64816" hidden="1"/>
    <row r="64817" hidden="1"/>
    <row r="64818" hidden="1"/>
    <row r="64819" hidden="1"/>
    <row r="64820" hidden="1"/>
    <row r="64821" hidden="1"/>
    <row r="64822" hidden="1"/>
    <row r="64823" hidden="1"/>
    <row r="64824" hidden="1"/>
    <row r="64825" hidden="1"/>
    <row r="64826" hidden="1"/>
    <row r="64827" hidden="1"/>
    <row r="64828" hidden="1"/>
    <row r="64829" hidden="1"/>
    <row r="64830" hidden="1"/>
    <row r="64831" hidden="1"/>
    <row r="64832" hidden="1"/>
    <row r="64833" hidden="1"/>
    <row r="64834" hidden="1"/>
    <row r="64835" hidden="1"/>
    <row r="64836" hidden="1"/>
    <row r="64837" hidden="1"/>
    <row r="64838" hidden="1"/>
    <row r="64839" hidden="1"/>
    <row r="64840" hidden="1"/>
    <row r="64841" hidden="1"/>
    <row r="64842" hidden="1"/>
    <row r="64843" hidden="1"/>
    <row r="64844" hidden="1"/>
    <row r="64845" hidden="1"/>
    <row r="64846" hidden="1"/>
    <row r="64847" hidden="1"/>
    <row r="64848" hidden="1"/>
    <row r="64849" hidden="1"/>
    <row r="64850" hidden="1"/>
    <row r="64851" hidden="1"/>
    <row r="64852" hidden="1"/>
    <row r="64853" hidden="1"/>
    <row r="64854" hidden="1"/>
    <row r="64855" hidden="1"/>
    <row r="64856" hidden="1"/>
    <row r="64857" hidden="1"/>
    <row r="64858" hidden="1"/>
    <row r="64859" hidden="1"/>
    <row r="64860" hidden="1"/>
    <row r="64861" hidden="1"/>
    <row r="64862" hidden="1"/>
    <row r="64863" hidden="1"/>
    <row r="64864" hidden="1"/>
    <row r="64865" hidden="1"/>
    <row r="64866" hidden="1"/>
    <row r="64867" hidden="1"/>
    <row r="64868" hidden="1"/>
    <row r="64869" hidden="1"/>
    <row r="64870" hidden="1"/>
    <row r="64871" hidden="1"/>
    <row r="64872" hidden="1"/>
    <row r="64873" hidden="1"/>
    <row r="64874" hidden="1"/>
    <row r="64875" hidden="1"/>
    <row r="64876" hidden="1"/>
    <row r="64877" hidden="1"/>
    <row r="64878" hidden="1"/>
    <row r="64879" hidden="1"/>
    <row r="64880" hidden="1"/>
    <row r="64881" hidden="1"/>
    <row r="64882" hidden="1"/>
    <row r="64883" hidden="1"/>
    <row r="64884" hidden="1"/>
    <row r="64885" hidden="1"/>
    <row r="64886" hidden="1"/>
    <row r="64887" hidden="1"/>
    <row r="64888" hidden="1"/>
    <row r="64889" hidden="1"/>
    <row r="64890" hidden="1"/>
    <row r="64891" hidden="1"/>
    <row r="64892" hidden="1"/>
    <row r="64893" hidden="1"/>
    <row r="64894" hidden="1"/>
    <row r="64895" hidden="1"/>
    <row r="64896" hidden="1"/>
    <row r="64897" hidden="1"/>
    <row r="64898" hidden="1"/>
    <row r="64899" hidden="1"/>
    <row r="64900" hidden="1"/>
    <row r="64901" hidden="1"/>
    <row r="64902" hidden="1"/>
    <row r="64903" hidden="1"/>
    <row r="64904" hidden="1"/>
    <row r="64905" hidden="1"/>
    <row r="64906" hidden="1"/>
    <row r="64907" hidden="1"/>
    <row r="64908" hidden="1"/>
    <row r="64909" hidden="1"/>
    <row r="64910" hidden="1"/>
    <row r="64911" hidden="1"/>
    <row r="64912" hidden="1"/>
    <row r="64913" hidden="1"/>
    <row r="64914" hidden="1"/>
    <row r="64915" hidden="1"/>
    <row r="64916" hidden="1"/>
    <row r="64917" hidden="1"/>
    <row r="64918" hidden="1"/>
    <row r="64919" hidden="1"/>
    <row r="64920" hidden="1"/>
    <row r="64921" hidden="1"/>
    <row r="64922" hidden="1"/>
    <row r="64923" hidden="1"/>
    <row r="64924" hidden="1"/>
    <row r="64925" hidden="1"/>
    <row r="64926" hidden="1"/>
    <row r="64927" hidden="1"/>
    <row r="64928" hidden="1"/>
    <row r="64929" hidden="1"/>
    <row r="64930" hidden="1"/>
    <row r="64931" hidden="1"/>
    <row r="64932" hidden="1"/>
    <row r="64933" hidden="1"/>
    <row r="64934" hidden="1"/>
    <row r="64935" hidden="1"/>
    <row r="64936" hidden="1"/>
    <row r="64937" hidden="1"/>
    <row r="64938" hidden="1"/>
    <row r="64939" hidden="1"/>
    <row r="64940" hidden="1"/>
    <row r="64941" hidden="1"/>
    <row r="64942" hidden="1"/>
    <row r="64943" hidden="1"/>
    <row r="64944" hidden="1"/>
    <row r="64945" hidden="1"/>
    <row r="64946" hidden="1"/>
    <row r="64947" hidden="1"/>
    <row r="64948" hidden="1"/>
    <row r="64949" hidden="1"/>
    <row r="64950" hidden="1"/>
    <row r="64951" hidden="1"/>
    <row r="64952" hidden="1"/>
    <row r="64953" hidden="1"/>
    <row r="64954" hidden="1"/>
    <row r="64955" hidden="1"/>
    <row r="64956" hidden="1"/>
    <row r="64957" hidden="1"/>
    <row r="64958" hidden="1"/>
    <row r="64959" hidden="1"/>
    <row r="64960" hidden="1"/>
    <row r="64961" hidden="1"/>
    <row r="64962" hidden="1"/>
    <row r="64963" hidden="1"/>
    <row r="64964" hidden="1"/>
    <row r="64965" hidden="1"/>
    <row r="64966" hidden="1"/>
    <row r="64967" hidden="1"/>
    <row r="64968" hidden="1"/>
    <row r="64969" hidden="1"/>
    <row r="64970" hidden="1"/>
    <row r="64971" hidden="1"/>
    <row r="64972" hidden="1"/>
    <row r="64973" hidden="1"/>
    <row r="64974" hidden="1"/>
    <row r="64975" hidden="1"/>
    <row r="64976" hidden="1"/>
    <row r="64977" hidden="1"/>
    <row r="64978" hidden="1"/>
    <row r="64979" hidden="1"/>
    <row r="64980" hidden="1"/>
    <row r="64981" hidden="1"/>
    <row r="64982" hidden="1"/>
    <row r="64983" hidden="1"/>
    <row r="64984" hidden="1"/>
    <row r="64985" hidden="1"/>
    <row r="64986" hidden="1"/>
    <row r="64987" hidden="1"/>
    <row r="64988" hidden="1"/>
    <row r="64989" hidden="1"/>
    <row r="64990" hidden="1"/>
    <row r="64991" hidden="1"/>
    <row r="64992" hidden="1"/>
    <row r="64993" hidden="1"/>
    <row r="64994" hidden="1"/>
    <row r="64995" hidden="1"/>
    <row r="64996" hidden="1"/>
    <row r="64997" hidden="1"/>
    <row r="64998" hidden="1"/>
    <row r="64999" hidden="1"/>
    <row r="65000" hidden="1"/>
    <row r="65001" hidden="1"/>
    <row r="65002" hidden="1"/>
    <row r="65003" hidden="1"/>
    <row r="65004" hidden="1"/>
    <row r="65005" hidden="1"/>
    <row r="65006" hidden="1"/>
    <row r="65007" hidden="1"/>
    <row r="65008" hidden="1"/>
    <row r="65009" hidden="1"/>
    <row r="65010" hidden="1"/>
    <row r="65011" hidden="1"/>
    <row r="65012" hidden="1"/>
    <row r="65013" hidden="1"/>
    <row r="65014" hidden="1"/>
    <row r="65015" hidden="1"/>
    <row r="65016" hidden="1"/>
    <row r="65017" hidden="1"/>
    <row r="65018" hidden="1"/>
    <row r="65019" hidden="1"/>
    <row r="65020" hidden="1"/>
    <row r="65021" hidden="1"/>
    <row r="65022" hidden="1"/>
    <row r="65023" hidden="1"/>
    <row r="65024" hidden="1"/>
    <row r="65025" hidden="1"/>
    <row r="65026" hidden="1"/>
    <row r="65027" hidden="1"/>
    <row r="65028" hidden="1"/>
    <row r="65029" hidden="1"/>
    <row r="65030" hidden="1"/>
    <row r="65031" hidden="1"/>
    <row r="65032" hidden="1"/>
    <row r="65033" hidden="1"/>
    <row r="65034" hidden="1"/>
    <row r="65035" hidden="1"/>
    <row r="65036" hidden="1"/>
    <row r="65037" hidden="1"/>
    <row r="65038" hidden="1"/>
    <row r="65039" hidden="1"/>
    <row r="65040" hidden="1"/>
    <row r="65041" hidden="1"/>
    <row r="65042" hidden="1"/>
    <row r="65043" hidden="1"/>
    <row r="65044" hidden="1"/>
    <row r="65045" hidden="1"/>
    <row r="65046" hidden="1"/>
    <row r="65047" hidden="1"/>
    <row r="65048" hidden="1"/>
    <row r="65049" hidden="1"/>
    <row r="65050" hidden="1"/>
    <row r="65051" hidden="1"/>
    <row r="65052" hidden="1"/>
    <row r="65053" hidden="1"/>
    <row r="65054" hidden="1"/>
    <row r="65055" hidden="1"/>
    <row r="65056" hidden="1"/>
    <row r="65057" hidden="1"/>
    <row r="65058" hidden="1"/>
    <row r="65059" hidden="1"/>
    <row r="65060" hidden="1"/>
    <row r="65061" hidden="1"/>
    <row r="65062" hidden="1"/>
    <row r="65063" hidden="1"/>
    <row r="65064" hidden="1"/>
    <row r="65065" hidden="1"/>
    <row r="65066" hidden="1"/>
    <row r="65067" hidden="1"/>
    <row r="65068" hidden="1"/>
    <row r="65069" hidden="1"/>
    <row r="65070" hidden="1"/>
    <row r="65071" hidden="1"/>
    <row r="65072" hidden="1"/>
    <row r="65073" hidden="1"/>
    <row r="65074" hidden="1"/>
    <row r="65075" hidden="1"/>
    <row r="65076" hidden="1"/>
    <row r="65077" hidden="1"/>
    <row r="65078" hidden="1"/>
    <row r="65079" hidden="1"/>
    <row r="65080" hidden="1"/>
    <row r="65081" hidden="1"/>
    <row r="65082" hidden="1"/>
    <row r="65083" hidden="1"/>
    <row r="65084" hidden="1"/>
    <row r="65085" hidden="1"/>
    <row r="65086" hidden="1"/>
    <row r="65087" hidden="1"/>
    <row r="65088" hidden="1"/>
    <row r="65089" hidden="1"/>
    <row r="65090" hidden="1"/>
    <row r="65091" hidden="1"/>
    <row r="65092" hidden="1"/>
    <row r="65093" hidden="1"/>
    <row r="65094" hidden="1"/>
    <row r="65095" hidden="1"/>
    <row r="65096" hidden="1"/>
    <row r="65097" hidden="1"/>
    <row r="65098" hidden="1"/>
    <row r="65099" hidden="1"/>
    <row r="65100" hidden="1"/>
    <row r="65101" hidden="1"/>
    <row r="65102" hidden="1"/>
    <row r="65103" hidden="1"/>
    <row r="65104" hidden="1"/>
    <row r="65105" hidden="1"/>
    <row r="65106" hidden="1"/>
    <row r="65107" hidden="1"/>
    <row r="65108" hidden="1"/>
    <row r="65109" hidden="1"/>
    <row r="65110" hidden="1"/>
    <row r="65111" hidden="1"/>
    <row r="65112" hidden="1"/>
    <row r="65113" hidden="1"/>
    <row r="65114" hidden="1"/>
    <row r="65115" hidden="1"/>
    <row r="65116" hidden="1"/>
    <row r="65117" hidden="1"/>
    <row r="65118" hidden="1"/>
    <row r="65119" hidden="1"/>
    <row r="65120" hidden="1"/>
    <row r="65121" hidden="1"/>
    <row r="65122" hidden="1"/>
    <row r="65123" hidden="1"/>
    <row r="65124" hidden="1"/>
    <row r="65125" hidden="1"/>
    <row r="65126" hidden="1"/>
    <row r="65127" hidden="1"/>
    <row r="65128" hidden="1"/>
    <row r="65129" hidden="1"/>
    <row r="65130" hidden="1"/>
    <row r="65131" hidden="1"/>
    <row r="65132" hidden="1"/>
    <row r="65133" hidden="1"/>
    <row r="65134" hidden="1"/>
    <row r="65135" hidden="1"/>
    <row r="65136" hidden="1"/>
    <row r="65137" hidden="1"/>
    <row r="65138" hidden="1"/>
    <row r="65139" hidden="1"/>
    <row r="65140" hidden="1"/>
    <row r="65141" hidden="1"/>
    <row r="65142" hidden="1"/>
    <row r="65143" hidden="1"/>
    <row r="65144" hidden="1"/>
    <row r="65145" hidden="1"/>
    <row r="65146" hidden="1"/>
    <row r="65147" hidden="1"/>
    <row r="65148" hidden="1"/>
    <row r="65149" hidden="1"/>
    <row r="65150" hidden="1"/>
    <row r="65151" hidden="1"/>
    <row r="65152" hidden="1"/>
    <row r="65153" hidden="1"/>
    <row r="65154" hidden="1"/>
    <row r="65155" hidden="1"/>
    <row r="65156" hidden="1"/>
    <row r="65157" hidden="1"/>
    <row r="65158" hidden="1"/>
    <row r="65159" hidden="1"/>
    <row r="65160" hidden="1"/>
    <row r="65161" hidden="1"/>
    <row r="65162" hidden="1"/>
    <row r="65163" hidden="1"/>
    <row r="65164" hidden="1"/>
    <row r="65165" hidden="1"/>
    <row r="65166" hidden="1"/>
    <row r="65167" hidden="1"/>
    <row r="65168" hidden="1"/>
    <row r="65169" hidden="1"/>
    <row r="65170" hidden="1"/>
    <row r="65171" hidden="1"/>
    <row r="65172" hidden="1"/>
    <row r="65173" hidden="1"/>
    <row r="65174" hidden="1"/>
    <row r="65175" hidden="1"/>
    <row r="65176" hidden="1"/>
    <row r="65177" hidden="1"/>
    <row r="65178" hidden="1"/>
    <row r="65179" hidden="1"/>
    <row r="65180" hidden="1"/>
    <row r="65181" hidden="1"/>
    <row r="65182" hidden="1"/>
    <row r="65183" hidden="1"/>
    <row r="65184" hidden="1"/>
    <row r="65185" hidden="1"/>
    <row r="65186" hidden="1"/>
    <row r="65187" hidden="1"/>
    <row r="65188" hidden="1"/>
    <row r="65189" hidden="1"/>
    <row r="65190" hidden="1"/>
    <row r="65191" hidden="1"/>
    <row r="65192" hidden="1"/>
    <row r="65193" hidden="1"/>
    <row r="65194" hidden="1"/>
    <row r="65195" hidden="1"/>
    <row r="65196" hidden="1"/>
    <row r="65197" hidden="1"/>
    <row r="65198" hidden="1"/>
    <row r="65199" hidden="1"/>
    <row r="65200" hidden="1"/>
    <row r="65201" hidden="1"/>
    <row r="65202" hidden="1"/>
    <row r="65203" hidden="1"/>
    <row r="65204" hidden="1"/>
    <row r="65205" hidden="1"/>
    <row r="65206" hidden="1"/>
    <row r="65207" hidden="1"/>
    <row r="65208" hidden="1"/>
    <row r="65209" hidden="1"/>
    <row r="65210" hidden="1"/>
    <row r="65211" hidden="1"/>
    <row r="65212" hidden="1"/>
    <row r="65213" hidden="1"/>
    <row r="65214" hidden="1"/>
    <row r="65215" hidden="1"/>
    <row r="65216" hidden="1"/>
    <row r="65217" hidden="1"/>
    <row r="65218" hidden="1"/>
    <row r="65219" hidden="1"/>
    <row r="65220" hidden="1"/>
    <row r="65221" hidden="1"/>
    <row r="65222" hidden="1"/>
    <row r="65223" hidden="1"/>
    <row r="65224" hidden="1"/>
    <row r="65225" hidden="1"/>
    <row r="65226" hidden="1"/>
    <row r="65227" hidden="1"/>
    <row r="65228" hidden="1"/>
    <row r="65229" hidden="1"/>
    <row r="65230" hidden="1"/>
    <row r="65231" hidden="1"/>
    <row r="65232" hidden="1"/>
    <row r="65233" hidden="1"/>
    <row r="65234" hidden="1"/>
    <row r="65235" hidden="1"/>
    <row r="65236" hidden="1"/>
    <row r="65237" hidden="1"/>
    <row r="65238" hidden="1"/>
    <row r="65239" hidden="1"/>
    <row r="65240" hidden="1"/>
    <row r="65241" hidden="1"/>
    <row r="65242" hidden="1"/>
    <row r="65243" hidden="1"/>
    <row r="65244" hidden="1"/>
    <row r="65245" hidden="1"/>
    <row r="65246" hidden="1"/>
    <row r="65247" hidden="1"/>
    <row r="65248" hidden="1"/>
    <row r="65249" hidden="1"/>
    <row r="65250" hidden="1"/>
    <row r="65251" hidden="1"/>
    <row r="65252" hidden="1"/>
    <row r="65253" hidden="1"/>
    <row r="65254" hidden="1"/>
    <row r="65255" hidden="1"/>
    <row r="65256" hidden="1"/>
    <row r="65257" hidden="1"/>
    <row r="65258" hidden="1"/>
    <row r="65259" hidden="1"/>
    <row r="65260" hidden="1"/>
    <row r="65261" hidden="1"/>
    <row r="65262" hidden="1"/>
    <row r="65263" hidden="1"/>
    <row r="65264" hidden="1"/>
    <row r="65265" hidden="1"/>
    <row r="65266" hidden="1"/>
    <row r="65267" hidden="1"/>
    <row r="65268" hidden="1"/>
    <row r="65269" hidden="1"/>
    <row r="65270" hidden="1"/>
    <row r="65271" hidden="1"/>
    <row r="65272" hidden="1"/>
    <row r="65273" hidden="1"/>
    <row r="65274" hidden="1"/>
    <row r="65275" hidden="1"/>
    <row r="65276" hidden="1"/>
    <row r="65277" hidden="1"/>
    <row r="65278" hidden="1"/>
    <row r="65279" hidden="1"/>
    <row r="65280" hidden="1"/>
    <row r="65281" hidden="1"/>
    <row r="65282" hidden="1"/>
    <row r="65283" hidden="1"/>
    <row r="65284" hidden="1"/>
    <row r="65285" hidden="1"/>
    <row r="65286" hidden="1"/>
    <row r="65287" hidden="1"/>
    <row r="65288" hidden="1"/>
    <row r="65289" hidden="1"/>
    <row r="65290" hidden="1"/>
    <row r="65291" hidden="1"/>
    <row r="65292" hidden="1"/>
    <row r="65293" hidden="1"/>
    <row r="65294" hidden="1"/>
    <row r="65295" hidden="1"/>
    <row r="65296" hidden="1"/>
    <row r="65297" hidden="1"/>
    <row r="65298" hidden="1"/>
    <row r="65299" hidden="1"/>
    <row r="65300" hidden="1"/>
    <row r="65301" hidden="1"/>
    <row r="65302" hidden="1"/>
    <row r="65303" hidden="1"/>
    <row r="65304" hidden="1"/>
    <row r="65305" hidden="1"/>
    <row r="65306" hidden="1"/>
    <row r="65307" hidden="1"/>
    <row r="65308" hidden="1"/>
    <row r="65309" hidden="1"/>
    <row r="65310" hidden="1"/>
    <row r="65311" hidden="1"/>
    <row r="65312" hidden="1"/>
    <row r="65313" hidden="1"/>
    <row r="65314" hidden="1"/>
    <row r="65315" hidden="1"/>
    <row r="65316" hidden="1"/>
    <row r="65317" hidden="1"/>
    <row r="65318" hidden="1"/>
    <row r="65319" hidden="1"/>
    <row r="65320" hidden="1"/>
    <row r="65321" hidden="1"/>
    <row r="65322" hidden="1"/>
    <row r="65323" hidden="1"/>
    <row r="65324" hidden="1"/>
    <row r="65325" hidden="1"/>
    <row r="65326" hidden="1"/>
    <row r="65327" hidden="1"/>
    <row r="65328" hidden="1"/>
    <row r="65329" hidden="1"/>
    <row r="65330" hidden="1"/>
    <row r="65331" hidden="1"/>
    <row r="65332" hidden="1"/>
    <row r="65333" hidden="1"/>
    <row r="65334" hidden="1"/>
    <row r="65335" hidden="1"/>
    <row r="65336" hidden="1"/>
    <row r="65337" hidden="1"/>
    <row r="65338" hidden="1"/>
    <row r="65339" hidden="1"/>
    <row r="65340" hidden="1"/>
    <row r="65341" hidden="1"/>
    <row r="65342" hidden="1"/>
    <row r="65343" hidden="1"/>
    <row r="65344" hidden="1"/>
    <row r="65345" hidden="1"/>
    <row r="65346" hidden="1"/>
    <row r="65347" hidden="1"/>
    <row r="65348" hidden="1"/>
    <row r="65349" hidden="1"/>
    <row r="65350" hidden="1"/>
    <row r="65351" hidden="1"/>
    <row r="65352" hidden="1"/>
    <row r="65353" hidden="1"/>
    <row r="65354" hidden="1"/>
    <row r="65355" hidden="1"/>
    <row r="65356" hidden="1"/>
    <row r="65357" hidden="1"/>
    <row r="65358" hidden="1"/>
    <row r="65359" hidden="1"/>
    <row r="65360" hidden="1"/>
    <row r="65361" hidden="1"/>
    <row r="65362" hidden="1"/>
    <row r="65363" hidden="1"/>
    <row r="65364" hidden="1"/>
    <row r="65365" hidden="1"/>
    <row r="65366" hidden="1"/>
    <row r="65367" hidden="1"/>
    <row r="65368" hidden="1"/>
    <row r="65369" hidden="1"/>
    <row r="65370" hidden="1"/>
    <row r="65371" hidden="1"/>
    <row r="65372" hidden="1"/>
    <row r="65373" hidden="1"/>
    <row r="65374" hidden="1"/>
    <row r="65375" hidden="1"/>
    <row r="65376" hidden="1"/>
    <row r="65377" hidden="1"/>
    <row r="65378" hidden="1"/>
    <row r="65379" hidden="1"/>
    <row r="65380" hidden="1"/>
    <row r="65381" hidden="1"/>
    <row r="65382" hidden="1"/>
    <row r="65383" hidden="1"/>
    <row r="65384" hidden="1"/>
    <row r="65385" hidden="1"/>
    <row r="65386" hidden="1"/>
    <row r="65387" hidden="1"/>
    <row r="65388" hidden="1"/>
    <row r="65389" hidden="1"/>
    <row r="65390" hidden="1"/>
    <row r="65391" hidden="1"/>
    <row r="65392" hidden="1"/>
    <row r="65393" hidden="1"/>
    <row r="65394" hidden="1"/>
    <row r="65395" hidden="1"/>
    <row r="65396" hidden="1"/>
    <row r="65397" hidden="1"/>
    <row r="65398" hidden="1"/>
    <row r="65399" hidden="1"/>
    <row r="65400" hidden="1"/>
    <row r="65401" hidden="1"/>
    <row r="65402" hidden="1"/>
    <row r="65403" hidden="1"/>
    <row r="65404" hidden="1"/>
    <row r="65405" hidden="1"/>
    <row r="65406" hidden="1"/>
    <row r="65407" hidden="1"/>
    <row r="65408" hidden="1"/>
    <row r="65409" hidden="1"/>
    <row r="65410" hidden="1"/>
    <row r="65411" hidden="1"/>
    <row r="65412" hidden="1"/>
    <row r="65413" hidden="1"/>
    <row r="65414" hidden="1"/>
    <row r="65415" hidden="1"/>
    <row r="65416" hidden="1"/>
    <row r="65417" hidden="1"/>
    <row r="65418" hidden="1"/>
    <row r="65419" hidden="1"/>
    <row r="65420" hidden="1"/>
    <row r="65421" hidden="1"/>
    <row r="65422" hidden="1"/>
    <row r="65423" hidden="1"/>
    <row r="65424" hidden="1"/>
    <row r="65425" hidden="1"/>
    <row r="65426" hidden="1"/>
    <row r="65427" hidden="1"/>
    <row r="65428" hidden="1"/>
    <row r="65429" hidden="1"/>
    <row r="65430" hidden="1"/>
    <row r="65431" hidden="1"/>
    <row r="65432" hidden="1"/>
    <row r="65433" hidden="1"/>
    <row r="65434" hidden="1"/>
    <row r="65435" hidden="1"/>
    <row r="65436" hidden="1"/>
    <row r="65437" hidden="1"/>
    <row r="65438" hidden="1"/>
    <row r="65439" hidden="1"/>
    <row r="65440" hidden="1"/>
    <row r="65441" hidden="1"/>
    <row r="65442" hidden="1"/>
    <row r="65443" hidden="1"/>
    <row r="65444" hidden="1"/>
    <row r="65445" hidden="1"/>
    <row r="65446" hidden="1"/>
    <row r="65447" hidden="1"/>
    <row r="65448" hidden="1"/>
    <row r="65449" hidden="1"/>
    <row r="65450" hidden="1"/>
    <row r="65451" hidden="1"/>
    <row r="65452" hidden="1"/>
    <row r="65453" hidden="1"/>
    <row r="65454" hidden="1"/>
    <row r="65455" hidden="1"/>
    <row r="65456" hidden="1"/>
    <row r="65457" hidden="1"/>
    <row r="65458" hidden="1"/>
    <row r="65459" hidden="1"/>
    <row r="65460" hidden="1"/>
    <row r="65461" hidden="1"/>
    <row r="65462" hidden="1"/>
    <row r="65463" hidden="1"/>
    <row r="65464" hidden="1"/>
    <row r="65465" hidden="1"/>
    <row r="65466" hidden="1"/>
    <row r="65467" hidden="1"/>
    <row r="65468" hidden="1"/>
    <row r="65469" hidden="1"/>
    <row r="65470" hidden="1"/>
    <row r="65471" hidden="1"/>
    <row r="65472" hidden="1"/>
    <row r="65473" hidden="1"/>
    <row r="65474" hidden="1"/>
    <row r="65475" hidden="1"/>
    <row r="65476" hidden="1"/>
    <row r="65477" hidden="1"/>
    <row r="65478" hidden="1"/>
    <row r="65479" hidden="1"/>
    <row r="65480" hidden="1"/>
    <row r="65481" hidden="1"/>
    <row r="65482" hidden="1"/>
    <row r="65483" hidden="1"/>
    <row r="65484" hidden="1"/>
    <row r="65485" hidden="1"/>
    <row r="65486" hidden="1"/>
    <row r="65487" hidden="1"/>
    <row r="65488" hidden="1"/>
    <row r="65489" hidden="1"/>
    <row r="65490" hidden="1"/>
    <row r="65491" hidden="1"/>
    <row r="65492" hidden="1"/>
    <row r="65493" hidden="1"/>
    <row r="65494" hidden="1"/>
    <row r="65495" hidden="1"/>
    <row r="65496" hidden="1"/>
    <row r="65497" hidden="1"/>
    <row r="65498" hidden="1"/>
    <row r="65499" hidden="1"/>
    <row r="65500" hidden="1"/>
    <row r="65501" hidden="1"/>
    <row r="65502" hidden="1"/>
    <row r="65503" hidden="1"/>
    <row r="65504" hidden="1"/>
    <row r="65505" hidden="1"/>
    <row r="65506" hidden="1"/>
    <row r="65507" hidden="1"/>
    <row r="65508" hidden="1"/>
    <row r="65509" hidden="1"/>
    <row r="65510" hidden="1"/>
    <row r="65511" hidden="1"/>
    <row r="65512" hidden="1"/>
    <row r="65513" hidden="1"/>
    <row r="65514" hidden="1"/>
    <row r="65515" hidden="1"/>
    <row r="65516" hidden="1"/>
  </sheetData>
  <sheetProtection algorithmName="SHA-512" hashValue="L7pQq+qFgx6zVl5TALhRNzCOgi8bRxcrE2rm/c681Yu0FhvNcWNsHw1qWOkZKqwQMNSXmucmi9YhRnJ+S69zNA==" saltValue="VYDJCvRzhHtun47nlh+5+Q==" spinCount="100000" sheet="1" objects="1" scenarios="1"/>
  <mergeCells count="1">
    <mergeCell ref="A1:J1"/>
  </mergeCells>
  <conditionalFormatting sqref="B3:B104">
    <cfRule type="cellIs" dxfId="10" priority="6" stopIfTrue="1" operator="notEqual">
      <formula>$C3+$D3</formula>
    </cfRule>
  </conditionalFormatting>
  <conditionalFormatting sqref="E3:E14 E16:E106">
    <cfRule type="cellIs" dxfId="9" priority="5" stopIfTrue="1" operator="notEqual">
      <formula>$F3+$G3</formula>
    </cfRule>
  </conditionalFormatting>
  <conditionalFormatting sqref="H3:H14 H16:H106">
    <cfRule type="cellIs" dxfId="8" priority="4" stopIfTrue="1" operator="notEqual">
      <formula>$I3+$J3</formula>
    </cfRule>
  </conditionalFormatting>
  <conditionalFormatting sqref="E15">
    <cfRule type="cellIs" dxfId="7" priority="3" stopIfTrue="1" operator="notEqual">
      <formula>$F15+$G15</formula>
    </cfRule>
  </conditionalFormatting>
  <conditionalFormatting sqref="H15">
    <cfRule type="cellIs" dxfId="6" priority="2" stopIfTrue="1" operator="notEqual">
      <formula>$I15+$J15</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showZeros="0" showWhiteSpace="0" zoomScale="120" zoomScaleNormal="120" zoomScaleSheetLayoutView="100" workbookViewId="0">
      <selection activeCell="AB49" sqref="AB49:AF49"/>
    </sheetView>
  </sheetViews>
  <sheetFormatPr defaultColWidth="0" defaultRowHeight="0" customHeight="1" zeroHeight="1"/>
  <cols>
    <col min="1" max="1" width="1.42578125" customWidth="1"/>
    <col min="2" max="2" width="0.855468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43" width="2.42578125" style="2" hidden="1" customWidth="1"/>
    <col min="44" max="44" width="12.28515625" style="2" hidden="1" customWidth="1"/>
    <col min="45" max="16384" width="2.42578125" style="2" hidden="1"/>
  </cols>
  <sheetData>
    <row r="1" spans="1:40" ht="12.75" customHeight="1">
      <c r="A1" s="2144" t="s">
        <v>2030</v>
      </c>
      <c r="B1" s="2145"/>
      <c r="C1" s="2145"/>
      <c r="D1" s="2145"/>
      <c r="E1" s="2145"/>
      <c r="F1" s="2145"/>
      <c r="G1" s="2145"/>
      <c r="H1" s="2145"/>
      <c r="I1" s="2145"/>
      <c r="J1" s="2145"/>
      <c r="K1" s="2145"/>
      <c r="L1" s="2145"/>
      <c r="M1" s="2145"/>
      <c r="N1" s="2145"/>
      <c r="O1" s="2145"/>
      <c r="P1" s="2145"/>
      <c r="Q1" s="2145"/>
      <c r="R1" s="2145"/>
      <c r="S1" s="2145"/>
      <c r="T1" s="2145"/>
      <c r="U1" s="2145"/>
      <c r="V1" s="2145"/>
      <c r="W1" s="2145"/>
      <c r="X1" s="2145"/>
      <c r="Y1" s="2145"/>
      <c r="Z1" s="2145"/>
      <c r="AA1" s="2145"/>
      <c r="AB1" s="2145"/>
      <c r="AC1" s="2145"/>
      <c r="AD1" s="2145"/>
      <c r="AE1" s="2145"/>
      <c r="AF1" s="2145"/>
      <c r="AG1" s="2145"/>
      <c r="AH1" s="2145"/>
      <c r="AI1" s="2145"/>
      <c r="AJ1" s="2145"/>
      <c r="AK1" s="2145"/>
      <c r="AL1" s="2145"/>
      <c r="AM1" s="2145"/>
      <c r="AN1" s="2145"/>
    </row>
    <row r="2" spans="1:40" ht="13.5" thickBot="1">
      <c r="A2" s="2146"/>
      <c r="B2" s="2146"/>
      <c r="C2" s="2146"/>
      <c r="D2" s="2146"/>
      <c r="E2" s="2146"/>
      <c r="F2" s="2146"/>
      <c r="G2" s="2146"/>
      <c r="H2" s="2146"/>
      <c r="I2" s="2146"/>
      <c r="J2" s="2146"/>
      <c r="K2" s="2146"/>
      <c r="L2" s="2146"/>
      <c r="M2" s="2146"/>
      <c r="N2" s="2146"/>
      <c r="O2" s="2146"/>
      <c r="P2" s="2146"/>
      <c r="Q2" s="2146"/>
      <c r="R2" s="2146"/>
      <c r="S2" s="2146"/>
      <c r="T2" s="2146"/>
      <c r="U2" s="2146"/>
      <c r="V2" s="2146"/>
      <c r="W2" s="2146"/>
      <c r="X2" s="2146"/>
      <c r="Y2" s="2146"/>
      <c r="Z2" s="2146"/>
      <c r="AA2" s="2146"/>
      <c r="AB2" s="2146"/>
      <c r="AC2" s="2146"/>
      <c r="AD2" s="2146"/>
      <c r="AE2" s="2146"/>
      <c r="AF2" s="2146"/>
      <c r="AG2" s="2146"/>
      <c r="AH2" s="2146"/>
      <c r="AI2" s="2146"/>
      <c r="AJ2" s="2146"/>
      <c r="AK2" s="2146"/>
      <c r="AL2" s="2146"/>
      <c r="AM2" s="2146"/>
      <c r="AN2" s="2146"/>
    </row>
    <row r="3" spans="1:40" ht="13.5" thickTop="1">
      <c r="A3" s="6"/>
      <c r="B3" s="35"/>
      <c r="C3" s="304"/>
      <c r="D3" s="304"/>
      <c r="E3" s="304"/>
      <c r="F3" s="304"/>
      <c r="G3" s="304"/>
      <c r="H3" s="304"/>
      <c r="I3" s="304"/>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727</v>
      </c>
      <c r="C5" s="6" t="s">
        <v>230</v>
      </c>
      <c r="F5" s="6"/>
    </row>
    <row r="6" spans="1:40" ht="12.75">
      <c r="B6" s="1177" t="s">
        <v>2136</v>
      </c>
      <c r="AA6" s="2"/>
    </row>
    <row r="7" spans="1:40" ht="13.7" customHeight="1">
      <c r="B7" s="9"/>
      <c r="C7" s="10"/>
      <c r="D7" s="10"/>
      <c r="E7" s="10"/>
      <c r="F7" s="10"/>
      <c r="G7" s="10"/>
      <c r="H7" s="10"/>
      <c r="I7" s="10"/>
      <c r="J7" s="10"/>
      <c r="K7" s="10"/>
      <c r="L7" s="10"/>
      <c r="M7" s="10"/>
      <c r="N7" s="10"/>
      <c r="O7" s="10"/>
      <c r="P7" s="10"/>
      <c r="Q7" s="10"/>
      <c r="R7" s="10"/>
      <c r="S7" s="10"/>
      <c r="T7" s="2124" t="str">
        <f>IF(T25=100%,'Sources and Basis Breakdown'!G2,'Sources and Basis Breakdown'!F2)</f>
        <v>70% PVC for New Const/
Rehabilitation
DDA/QCT
Building(s)</v>
      </c>
      <c r="U7" s="2124"/>
      <c r="V7" s="2124"/>
      <c r="W7" s="2124"/>
      <c r="X7" s="2124"/>
      <c r="Y7" s="2124" t="str">
        <f>IF(T25=100%," ",'Sources and Basis Breakdown'!G2)</f>
        <v>70% PVC for New Const/
Rehabilitation
NON-DDA/
NON-QCT Building(s)</v>
      </c>
      <c r="Z7" s="2124"/>
      <c r="AA7" s="2124"/>
      <c r="AB7" s="2124"/>
      <c r="AC7" s="2124"/>
      <c r="AD7" s="2124" t="str">
        <f>IF(T25=100%,'Sources and Basis Breakdown'!J2,'Sources and Basis Breakdown'!I2)</f>
        <v>30% PVC for Acquisition
DDA/QCT Building(s)</v>
      </c>
      <c r="AE7" s="2124"/>
      <c r="AF7" s="2124"/>
      <c r="AG7" s="2124"/>
      <c r="AH7" s="2124"/>
      <c r="AI7" s="2124" t="str">
        <f>IF(T25=100%," ",'Sources and Basis Breakdown'!J2)</f>
        <v>30% PVC for Acquisition
NON-DDA/
NON-QCT Building(s)</v>
      </c>
      <c r="AJ7" s="2124"/>
      <c r="AK7" s="2124"/>
      <c r="AL7" s="2124"/>
      <c r="AM7" s="2124"/>
    </row>
    <row r="8" spans="1:40" ht="12.75" customHeight="1">
      <c r="B8" s="354"/>
      <c r="C8" s="1"/>
      <c r="D8" s="1"/>
      <c r="E8" s="1"/>
      <c r="F8" s="1"/>
      <c r="G8" s="1"/>
      <c r="H8" s="1"/>
      <c r="I8" s="1"/>
      <c r="J8" s="1"/>
      <c r="K8" s="1"/>
      <c r="L8" s="1"/>
      <c r="M8" s="1"/>
      <c r="N8" s="1"/>
      <c r="O8" s="1"/>
      <c r="P8" s="1"/>
      <c r="Q8" s="1"/>
      <c r="R8" s="1"/>
      <c r="S8" s="1"/>
      <c r="T8" s="2124"/>
      <c r="U8" s="2124"/>
      <c r="V8" s="2124"/>
      <c r="W8" s="2124"/>
      <c r="X8" s="2124"/>
      <c r="Y8" s="2124"/>
      <c r="Z8" s="2124"/>
      <c r="AA8" s="2124"/>
      <c r="AB8" s="2124"/>
      <c r="AC8" s="2124"/>
      <c r="AD8" s="2124"/>
      <c r="AE8" s="2124"/>
      <c r="AF8" s="2124"/>
      <c r="AG8" s="2124"/>
      <c r="AH8" s="2124"/>
      <c r="AI8" s="2124"/>
      <c r="AJ8" s="2124"/>
      <c r="AK8" s="2124"/>
      <c r="AL8" s="2124"/>
      <c r="AM8" s="2124"/>
    </row>
    <row r="9" spans="1:40" ht="12.75">
      <c r="B9" s="354"/>
      <c r="C9" s="1"/>
      <c r="D9" s="1"/>
      <c r="E9" s="1"/>
      <c r="F9" s="1"/>
      <c r="G9" s="1"/>
      <c r="H9" s="1"/>
      <c r="I9" s="1"/>
      <c r="J9" s="1"/>
      <c r="K9" s="1"/>
      <c r="L9" s="1"/>
      <c r="M9" s="1"/>
      <c r="N9" s="1"/>
      <c r="O9" s="1"/>
      <c r="P9" s="1"/>
      <c r="Q9" s="1"/>
      <c r="R9" s="1"/>
      <c r="S9" s="1"/>
      <c r="T9" s="2124"/>
      <c r="U9" s="2124"/>
      <c r="V9" s="2124"/>
      <c r="W9" s="2124"/>
      <c r="X9" s="2124"/>
      <c r="Y9" s="2124"/>
      <c r="Z9" s="2124"/>
      <c r="AA9" s="2124"/>
      <c r="AB9" s="2124"/>
      <c r="AC9" s="2124"/>
      <c r="AD9" s="2124"/>
      <c r="AE9" s="2124"/>
      <c r="AF9" s="2124"/>
      <c r="AG9" s="2124"/>
      <c r="AH9" s="2124"/>
      <c r="AI9" s="2124"/>
      <c r="AJ9" s="2124"/>
      <c r="AK9" s="2124"/>
      <c r="AL9" s="2124"/>
      <c r="AM9" s="2124"/>
    </row>
    <row r="10" spans="1:40" ht="41.45" customHeight="1">
      <c r="B10" s="289"/>
      <c r="C10" s="290"/>
      <c r="D10" s="290"/>
      <c r="E10" s="290"/>
      <c r="F10" s="290"/>
      <c r="G10" s="290"/>
      <c r="H10" s="290"/>
      <c r="I10" s="290"/>
      <c r="J10" s="290"/>
      <c r="K10" s="290"/>
      <c r="L10" s="290"/>
      <c r="M10" s="290"/>
      <c r="N10" s="290"/>
      <c r="O10" s="290"/>
      <c r="P10" s="290"/>
      <c r="Q10" s="290"/>
      <c r="R10" s="290"/>
      <c r="S10" s="290"/>
      <c r="T10" s="2124"/>
      <c r="U10" s="2124"/>
      <c r="V10" s="2124"/>
      <c r="W10" s="2124"/>
      <c r="X10" s="2124"/>
      <c r="Y10" s="2124"/>
      <c r="Z10" s="2124"/>
      <c r="AA10" s="2124"/>
      <c r="AB10" s="2124"/>
      <c r="AC10" s="2124"/>
      <c r="AD10" s="2124"/>
      <c r="AE10" s="2124"/>
      <c r="AF10" s="2124"/>
      <c r="AG10" s="2124"/>
      <c r="AH10" s="2124"/>
      <c r="AI10" s="2124"/>
      <c r="AJ10" s="2124"/>
      <c r="AK10" s="2124"/>
      <c r="AL10" s="2124"/>
      <c r="AM10" s="2124"/>
    </row>
    <row r="11" spans="1:40" ht="12.75">
      <c r="B11" s="2121" t="s">
        <v>573</v>
      </c>
      <c r="C11" s="2122"/>
      <c r="D11" s="2122"/>
      <c r="E11" s="2122"/>
      <c r="F11" s="2122"/>
      <c r="G11" s="2122"/>
      <c r="H11" s="2122"/>
      <c r="I11" s="2122"/>
      <c r="J11" s="2122"/>
      <c r="K11" s="2122"/>
      <c r="L11" s="2122"/>
      <c r="M11" s="2122"/>
      <c r="N11" s="2122"/>
      <c r="O11" s="2122"/>
      <c r="P11" s="2122"/>
      <c r="Q11" s="2122"/>
      <c r="R11" s="2122"/>
      <c r="S11" s="2123"/>
      <c r="T11" s="2163">
        <f>IF('Sources and Basis Breakdown'!F106=0,'Sources and Basis Breakdown'!E106,'Sources and Basis Breakdown'!F106)</f>
        <v>41430664.041680537</v>
      </c>
      <c r="U11" s="2149"/>
      <c r="V11" s="2149"/>
      <c r="W11" s="2149"/>
      <c r="X11" s="2149"/>
      <c r="Y11" s="2148">
        <f>IF(Y7=" ",0,IF('Sources and Basis Breakdown'!G106+'Sources and Basis Breakdown'!F106='Sources and Basis Breakdown'!E106,'Sources and Basis Breakdown'!G106,0))</f>
        <v>0</v>
      </c>
      <c r="Z11" s="2149"/>
      <c r="AA11" s="2149"/>
      <c r="AB11" s="2149"/>
      <c r="AC11" s="2149"/>
      <c r="AD11" s="2149">
        <f>IF('Sources and Basis Breakdown'!I106=0,'Sources and Basis Breakdown'!H106,'Sources and Basis Breakdown'!I106)</f>
        <v>0</v>
      </c>
      <c r="AE11" s="2149"/>
      <c r="AF11" s="2149"/>
      <c r="AG11" s="2149"/>
      <c r="AH11" s="2149"/>
      <c r="AI11" s="2149">
        <f>IF(AI7=" ",0,IF('Sources and Basis Breakdown'!I106+'Sources and Basis Breakdown'!J106='Sources and Basis Breakdown'!H106,'Sources and Basis Breakdown'!J106,0))</f>
        <v>0</v>
      </c>
      <c r="AJ11" s="2149"/>
      <c r="AK11" s="2149"/>
      <c r="AL11" s="2149"/>
      <c r="AM11" s="2149"/>
    </row>
    <row r="12" spans="1:40" ht="12.75">
      <c r="B12" s="2156" t="s">
        <v>502</v>
      </c>
      <c r="C12" s="2157"/>
      <c r="D12" s="2157"/>
      <c r="E12" s="2157"/>
      <c r="F12" s="2157"/>
      <c r="G12" s="2157"/>
      <c r="H12" s="2157"/>
      <c r="I12" s="2157"/>
      <c r="J12" s="2157"/>
      <c r="K12" s="2157"/>
      <c r="L12" s="2157"/>
      <c r="M12" s="2157"/>
      <c r="N12" s="2157"/>
      <c r="O12" s="2157"/>
      <c r="P12" s="2157"/>
      <c r="Q12" s="2157"/>
      <c r="R12" s="2157"/>
      <c r="S12" s="2158"/>
      <c r="T12" s="2151"/>
      <c r="U12" s="2152"/>
      <c r="V12" s="2152"/>
      <c r="W12" s="2152"/>
      <c r="X12" s="2153"/>
      <c r="Y12" s="2151"/>
      <c r="Z12" s="2152"/>
      <c r="AA12" s="2152"/>
      <c r="AB12" s="2152"/>
      <c r="AC12" s="2153"/>
      <c r="AD12" s="2151"/>
      <c r="AE12" s="2152"/>
      <c r="AF12" s="2152"/>
      <c r="AG12" s="2152"/>
      <c r="AH12" s="2153"/>
      <c r="AI12" s="2151"/>
      <c r="AJ12" s="2152"/>
      <c r="AK12" s="2152"/>
      <c r="AL12" s="2152"/>
      <c r="AM12" s="2153"/>
    </row>
    <row r="13" spans="1:40" ht="12.75">
      <c r="B13" s="11"/>
      <c r="C13" s="2159" t="s">
        <v>1983</v>
      </c>
      <c r="D13" s="2160"/>
      <c r="E13" s="2160"/>
      <c r="F13" s="2160"/>
      <c r="G13" s="2160"/>
      <c r="H13" s="2160"/>
      <c r="I13" s="2160"/>
      <c r="J13" s="2160"/>
      <c r="K13" s="2160"/>
      <c r="L13" s="2160"/>
      <c r="M13" s="2160"/>
      <c r="N13" s="2160"/>
      <c r="O13" s="2160"/>
      <c r="P13" s="2160"/>
      <c r="Q13" s="2160"/>
      <c r="R13" s="2160"/>
      <c r="S13" s="2161"/>
      <c r="T13" s="2150"/>
      <c r="U13" s="2147"/>
      <c r="V13" s="2147"/>
      <c r="W13" s="2147"/>
      <c r="X13" s="2147"/>
      <c r="Y13" s="2150"/>
      <c r="Z13" s="2147"/>
      <c r="AA13" s="2147"/>
      <c r="AB13" s="2147"/>
      <c r="AC13" s="2147"/>
      <c r="AD13" s="2147"/>
      <c r="AE13" s="2147"/>
      <c r="AF13" s="2147"/>
      <c r="AG13" s="2147"/>
      <c r="AH13" s="2147"/>
      <c r="AI13" s="2147"/>
      <c r="AJ13" s="2147"/>
      <c r="AK13" s="2147"/>
      <c r="AL13" s="2147"/>
      <c r="AM13" s="2147"/>
    </row>
    <row r="14" spans="1:40" ht="12.75">
      <c r="B14" s="11"/>
      <c r="C14" s="2160" t="s">
        <v>849</v>
      </c>
      <c r="D14" s="2160"/>
      <c r="E14" s="2160"/>
      <c r="F14" s="2160"/>
      <c r="G14" s="2160"/>
      <c r="H14" s="2160"/>
      <c r="I14" s="2160"/>
      <c r="J14" s="2160"/>
      <c r="K14" s="2160"/>
      <c r="L14" s="2160"/>
      <c r="M14" s="2160"/>
      <c r="N14" s="2160"/>
      <c r="O14" s="2160"/>
      <c r="P14" s="2160"/>
      <c r="Q14" s="2160"/>
      <c r="R14" s="2160"/>
      <c r="S14" s="2161"/>
      <c r="T14" s="1775"/>
      <c r="U14" s="1772"/>
      <c r="V14" s="1772"/>
      <c r="W14" s="1772"/>
      <c r="X14" s="1772"/>
      <c r="Y14" s="1775"/>
      <c r="Z14" s="1772"/>
      <c r="AA14" s="1772"/>
      <c r="AB14" s="1772"/>
      <c r="AC14" s="1772"/>
      <c r="AD14" s="1772"/>
      <c r="AE14" s="1772"/>
      <c r="AF14" s="1772"/>
      <c r="AG14" s="1772"/>
      <c r="AH14" s="1772"/>
      <c r="AI14" s="1772"/>
      <c r="AJ14" s="1772"/>
      <c r="AK14" s="1772"/>
      <c r="AL14" s="1772"/>
      <c r="AM14" s="1772"/>
    </row>
    <row r="15" spans="1:40" ht="12.75">
      <c r="B15" s="11"/>
      <c r="C15" s="2160" t="s">
        <v>850</v>
      </c>
      <c r="D15" s="2160"/>
      <c r="E15" s="2160"/>
      <c r="F15" s="2160"/>
      <c r="G15" s="2160"/>
      <c r="H15" s="2160"/>
      <c r="I15" s="2160"/>
      <c r="J15" s="2160"/>
      <c r="K15" s="2160"/>
      <c r="L15" s="2160"/>
      <c r="M15" s="2160"/>
      <c r="N15" s="2160"/>
      <c r="O15" s="2160"/>
      <c r="P15" s="2160"/>
      <c r="Q15" s="2160"/>
      <c r="R15" s="2160"/>
      <c r="S15" s="2161"/>
      <c r="T15" s="1775"/>
      <c r="U15" s="1772"/>
      <c r="V15" s="1772"/>
      <c r="W15" s="1772"/>
      <c r="X15" s="1772"/>
      <c r="Y15" s="1775"/>
      <c r="Z15" s="1772"/>
      <c r="AA15" s="1772"/>
      <c r="AB15" s="1772"/>
      <c r="AC15" s="1772"/>
      <c r="AD15" s="1772"/>
      <c r="AE15" s="1772"/>
      <c r="AF15" s="1772"/>
      <c r="AG15" s="1772"/>
      <c r="AH15" s="1772"/>
      <c r="AI15" s="1772"/>
      <c r="AJ15" s="1772"/>
      <c r="AK15" s="1772"/>
      <c r="AL15" s="1772"/>
      <c r="AM15" s="1772"/>
    </row>
    <row r="16" spans="1:40" ht="12.75">
      <c r="B16" s="11"/>
      <c r="C16" s="2159" t="s">
        <v>1138</v>
      </c>
      <c r="D16" s="2159"/>
      <c r="E16" s="2159"/>
      <c r="F16" s="2159"/>
      <c r="G16" s="2159"/>
      <c r="H16" s="2159"/>
      <c r="I16" s="2159"/>
      <c r="J16" s="2159"/>
      <c r="K16" s="2159"/>
      <c r="L16" s="2159"/>
      <c r="M16" s="2159"/>
      <c r="N16" s="2159"/>
      <c r="O16" s="2159"/>
      <c r="P16" s="2159"/>
      <c r="Q16" s="2159"/>
      <c r="R16" s="2159"/>
      <c r="S16" s="2162"/>
      <c r="T16" s="1775"/>
      <c r="U16" s="1772"/>
      <c r="V16" s="1772"/>
      <c r="W16" s="1772"/>
      <c r="X16" s="1772"/>
      <c r="Y16" s="1775"/>
      <c r="Z16" s="1772"/>
      <c r="AA16" s="1772"/>
      <c r="AB16" s="1772"/>
      <c r="AC16" s="1772"/>
      <c r="AD16" s="1772"/>
      <c r="AE16" s="1772"/>
      <c r="AF16" s="1772"/>
      <c r="AG16" s="1772"/>
      <c r="AH16" s="1772"/>
      <c r="AI16" s="1772"/>
      <c r="AJ16" s="1772"/>
      <c r="AK16" s="1772"/>
      <c r="AL16" s="1772"/>
      <c r="AM16" s="1772"/>
    </row>
    <row r="17" spans="1:39" ht="12.75">
      <c r="B17" s="11"/>
      <c r="C17" s="2160" t="s">
        <v>851</v>
      </c>
      <c r="D17" s="2160"/>
      <c r="E17" s="2160"/>
      <c r="F17" s="2160"/>
      <c r="G17" s="2160"/>
      <c r="H17" s="2160"/>
      <c r="I17" s="2160"/>
      <c r="J17" s="2160"/>
      <c r="K17" s="2160"/>
      <c r="L17" s="2160"/>
      <c r="M17" s="2160"/>
      <c r="N17" s="2160"/>
      <c r="O17" s="2160"/>
      <c r="P17" s="2160"/>
      <c r="Q17" s="2160"/>
      <c r="R17" s="2160"/>
      <c r="S17" s="2161"/>
      <c r="T17" s="1775"/>
      <c r="U17" s="1772"/>
      <c r="V17" s="1772"/>
      <c r="W17" s="1772"/>
      <c r="X17" s="1772"/>
      <c r="Y17" s="1775"/>
      <c r="Z17" s="1772"/>
      <c r="AA17" s="1772"/>
      <c r="AB17" s="1772"/>
      <c r="AC17" s="1772"/>
      <c r="AD17" s="1772"/>
      <c r="AE17" s="1772"/>
      <c r="AF17" s="1772"/>
      <c r="AG17" s="1772"/>
      <c r="AH17" s="1772"/>
      <c r="AI17" s="1772"/>
      <c r="AJ17" s="1772"/>
      <c r="AK17" s="1772"/>
      <c r="AL17" s="1772"/>
      <c r="AM17" s="1772"/>
    </row>
    <row r="18" spans="1:39" ht="12.75">
      <c r="B18" s="979"/>
      <c r="C18" s="2154" t="s">
        <v>1376</v>
      </c>
      <c r="D18" s="2154"/>
      <c r="E18" s="2154"/>
      <c r="F18" s="2154"/>
      <c r="G18" s="2154"/>
      <c r="H18" s="2154"/>
      <c r="I18" s="2154"/>
      <c r="J18" s="2154"/>
      <c r="K18" s="2154"/>
      <c r="L18" s="2154"/>
      <c r="M18" s="2154"/>
      <c r="N18" s="2154"/>
      <c r="O18" s="2154"/>
      <c r="P18" s="2154"/>
      <c r="Q18" s="2154"/>
      <c r="R18" s="2154"/>
      <c r="S18" s="2155"/>
      <c r="T18" s="1773"/>
      <c r="U18" s="1774"/>
      <c r="V18" s="1774"/>
      <c r="W18" s="1774"/>
      <c r="X18" s="1775"/>
      <c r="Y18" s="1775"/>
      <c r="Z18" s="1772"/>
      <c r="AA18" s="1772"/>
      <c r="AB18" s="1772"/>
      <c r="AC18" s="1772"/>
      <c r="AD18" s="1772"/>
      <c r="AE18" s="1772"/>
      <c r="AF18" s="1772"/>
      <c r="AG18" s="1772"/>
      <c r="AH18" s="1772"/>
      <c r="AI18" s="1772"/>
      <c r="AJ18" s="1772"/>
      <c r="AK18" s="1772"/>
      <c r="AL18" s="1772"/>
      <c r="AM18" s="1772"/>
    </row>
    <row r="19" spans="1:39" ht="12.75">
      <c r="B19" s="802"/>
      <c r="C19" s="2154" t="s">
        <v>1376</v>
      </c>
      <c r="D19" s="2154"/>
      <c r="E19" s="2154"/>
      <c r="F19" s="2154"/>
      <c r="G19" s="2154"/>
      <c r="H19" s="2154"/>
      <c r="I19" s="2154"/>
      <c r="J19" s="2154"/>
      <c r="K19" s="2154"/>
      <c r="L19" s="2154"/>
      <c r="M19" s="2154"/>
      <c r="N19" s="2154"/>
      <c r="O19" s="2154"/>
      <c r="P19" s="2154"/>
      <c r="Q19" s="2154"/>
      <c r="R19" s="2154"/>
      <c r="S19" s="2155"/>
      <c r="T19" s="1775"/>
      <c r="U19" s="1772"/>
      <c r="V19" s="1772"/>
      <c r="W19" s="1772"/>
      <c r="X19" s="1772"/>
      <c r="Y19" s="1775"/>
      <c r="Z19" s="1772"/>
      <c r="AA19" s="1772"/>
      <c r="AB19" s="1772"/>
      <c r="AC19" s="1772"/>
      <c r="AD19" s="1772"/>
      <c r="AE19" s="1772"/>
      <c r="AF19" s="1772"/>
      <c r="AG19" s="1772"/>
      <c r="AH19" s="1772"/>
      <c r="AI19" s="1772"/>
      <c r="AJ19" s="1772"/>
      <c r="AK19" s="1772"/>
      <c r="AL19" s="1772"/>
      <c r="AM19" s="1772"/>
    </row>
    <row r="20" spans="1:39" ht="12.75">
      <c r="B20" s="2121" t="s">
        <v>852</v>
      </c>
      <c r="C20" s="2122"/>
      <c r="D20" s="2122"/>
      <c r="E20" s="2122"/>
      <c r="F20" s="2122"/>
      <c r="G20" s="2122"/>
      <c r="H20" s="2122"/>
      <c r="I20" s="2122"/>
      <c r="J20" s="2122"/>
      <c r="K20" s="2122"/>
      <c r="L20" s="2122"/>
      <c r="M20" s="2122"/>
      <c r="N20" s="2122"/>
      <c r="O20" s="2122"/>
      <c r="P20" s="2122"/>
      <c r="Q20" s="2122"/>
      <c r="R20" s="2122"/>
      <c r="S20" s="2123"/>
      <c r="T20" s="2116">
        <f>SUM(T13:X19)</f>
        <v>0</v>
      </c>
      <c r="U20" s="2117"/>
      <c r="V20" s="2117"/>
      <c r="W20" s="2117"/>
      <c r="X20" s="2117"/>
      <c r="Y20" s="2116">
        <f>SUM(Y13:AC19)</f>
        <v>0</v>
      </c>
      <c r="Z20" s="2117"/>
      <c r="AA20" s="2117"/>
      <c r="AB20" s="2117"/>
      <c r="AC20" s="2117"/>
      <c r="AD20" s="2117">
        <f>SUM(AD13:AH19)</f>
        <v>0</v>
      </c>
      <c r="AE20" s="2117"/>
      <c r="AF20" s="2117"/>
      <c r="AG20" s="2117"/>
      <c r="AH20" s="2117"/>
      <c r="AI20" s="2117">
        <f>SUM(AI13:AM19)</f>
        <v>0</v>
      </c>
      <c r="AJ20" s="2117"/>
      <c r="AK20" s="2117"/>
      <c r="AL20" s="2117"/>
      <c r="AM20" s="2117"/>
    </row>
    <row r="21" spans="1:39" ht="12.75">
      <c r="B21" s="2121" t="s">
        <v>1982</v>
      </c>
      <c r="C21" s="2122"/>
      <c r="D21" s="2122"/>
      <c r="E21" s="2122"/>
      <c r="F21" s="2122"/>
      <c r="G21" s="2122"/>
      <c r="H21" s="2122"/>
      <c r="I21" s="2122"/>
      <c r="J21" s="2122"/>
      <c r="K21" s="2122"/>
      <c r="L21" s="2122"/>
      <c r="M21" s="2122"/>
      <c r="N21" s="2122"/>
      <c r="O21" s="2122"/>
      <c r="P21" s="2122"/>
      <c r="Q21" s="2122"/>
      <c r="R21" s="2122"/>
      <c r="S21" s="2123"/>
      <c r="T21" s="1775"/>
      <c r="U21" s="1772"/>
      <c r="V21" s="1772"/>
      <c r="W21" s="1772"/>
      <c r="X21" s="1772"/>
      <c r="Y21" s="1775"/>
      <c r="Z21" s="1772"/>
      <c r="AA21" s="1772"/>
      <c r="AB21" s="1772"/>
      <c r="AC21" s="1772"/>
      <c r="AD21" s="1772"/>
      <c r="AE21" s="1772"/>
      <c r="AF21" s="1772"/>
      <c r="AG21" s="1772"/>
      <c r="AH21" s="1772"/>
      <c r="AI21" s="1773"/>
      <c r="AJ21" s="1774"/>
      <c r="AK21" s="1774"/>
      <c r="AL21" s="1774"/>
      <c r="AM21" s="1775"/>
    </row>
    <row r="22" spans="1:39" ht="12.75">
      <c r="B22" s="2121" t="s">
        <v>853</v>
      </c>
      <c r="C22" s="2122"/>
      <c r="D22" s="2122"/>
      <c r="E22" s="2122"/>
      <c r="F22" s="2122"/>
      <c r="G22" s="2122"/>
      <c r="H22" s="2122"/>
      <c r="I22" s="2122"/>
      <c r="J22" s="2122"/>
      <c r="K22" s="2122"/>
      <c r="L22" s="2122"/>
      <c r="M22" s="2122"/>
      <c r="N22" s="2122"/>
      <c r="O22" s="2122"/>
      <c r="P22" s="2122"/>
      <c r="Q22" s="2122"/>
      <c r="R22" s="2122"/>
      <c r="S22" s="2123"/>
      <c r="T22" s="2165">
        <f>(T20+T21)*-1</f>
        <v>0</v>
      </c>
      <c r="U22" s="2166"/>
      <c r="V22" s="2166"/>
      <c r="W22" s="2166"/>
      <c r="X22" s="2166"/>
      <c r="Y22" s="2165">
        <f>(Y20+Y21)*-1</f>
        <v>0</v>
      </c>
      <c r="Z22" s="2166"/>
      <c r="AA22" s="2166"/>
      <c r="AB22" s="2166"/>
      <c r="AC22" s="2166"/>
      <c r="AD22" s="2165">
        <f>(AD20+AD21)*-1</f>
        <v>0</v>
      </c>
      <c r="AE22" s="2166"/>
      <c r="AF22" s="2166"/>
      <c r="AG22" s="2166"/>
      <c r="AH22" s="2166"/>
      <c r="AI22" s="2174">
        <f>(AI20+AI21)*-1</f>
        <v>0</v>
      </c>
      <c r="AJ22" s="2175"/>
      <c r="AK22" s="2175"/>
      <c r="AL22" s="2175"/>
      <c r="AM22" s="2165"/>
    </row>
    <row r="23" spans="1:39" ht="12.75">
      <c r="A23" s="2"/>
      <c r="B23" s="2182" t="s">
        <v>2250</v>
      </c>
      <c r="C23" s="2183"/>
      <c r="D23" s="2183"/>
      <c r="E23" s="2183"/>
      <c r="F23" s="2183"/>
      <c r="G23" s="2183"/>
      <c r="H23" s="2183"/>
      <c r="I23" s="2183"/>
      <c r="J23" s="2183"/>
      <c r="K23" s="2183"/>
      <c r="L23" s="2183"/>
      <c r="M23" s="2183"/>
      <c r="N23" s="2183"/>
      <c r="O23" s="2183"/>
      <c r="P23" s="2183"/>
      <c r="Q23" s="2183"/>
      <c r="R23" s="2183"/>
      <c r="S23" s="2184"/>
      <c r="T23" s="2116">
        <f>T11+T22</f>
        <v>41430664.041680537</v>
      </c>
      <c r="U23" s="2117"/>
      <c r="V23" s="2117"/>
      <c r="W23" s="2117"/>
      <c r="X23" s="2117"/>
      <c r="Y23" s="2116">
        <f>Y11+Y22</f>
        <v>0</v>
      </c>
      <c r="Z23" s="2117"/>
      <c r="AA23" s="2117"/>
      <c r="AB23" s="2117"/>
      <c r="AC23" s="2117"/>
      <c r="AD23" s="2116">
        <f>IF(AD11=AD21,0,AD11)</f>
        <v>0</v>
      </c>
      <c r="AE23" s="2117"/>
      <c r="AF23" s="2117"/>
      <c r="AG23" s="2117"/>
      <c r="AH23" s="2117"/>
      <c r="AI23" s="2116">
        <f>IF(AI11=AI21,0,AI11)</f>
        <v>0</v>
      </c>
      <c r="AJ23" s="2117"/>
      <c r="AK23" s="2117"/>
      <c r="AL23" s="2117"/>
      <c r="AM23" s="2117"/>
    </row>
    <row r="24" spans="1:39" ht="12.75">
      <c r="B24" s="2121" t="s">
        <v>1377</v>
      </c>
      <c r="C24" s="2122"/>
      <c r="D24" s="2122"/>
      <c r="E24" s="2122"/>
      <c r="F24" s="2122"/>
      <c r="G24" s="2122"/>
      <c r="H24" s="2122"/>
      <c r="I24" s="2122"/>
      <c r="J24" s="2122"/>
      <c r="K24" s="2122"/>
      <c r="L24" s="2122"/>
      <c r="M24" s="2122"/>
      <c r="N24" s="2122"/>
      <c r="O24" s="2122"/>
      <c r="P24" s="2122"/>
      <c r="Q24" s="2122"/>
      <c r="R24" s="2122"/>
      <c r="S24" s="2123"/>
      <c r="T24" s="2185">
        <f>Application!AD974</f>
        <v>48774594.159999996</v>
      </c>
      <c r="U24" s="2186"/>
      <c r="V24" s="2186"/>
      <c r="W24" s="2186"/>
      <c r="X24" s="2186"/>
      <c r="Y24" s="2186"/>
      <c r="Z24" s="2186"/>
      <c r="AA24" s="2186"/>
      <c r="AB24" s="2186"/>
      <c r="AC24" s="2186"/>
      <c r="AD24" s="2186"/>
      <c r="AE24" s="2186"/>
      <c r="AF24" s="2186"/>
      <c r="AG24" s="2186"/>
      <c r="AH24" s="2186"/>
      <c r="AI24" s="2186"/>
      <c r="AJ24" s="2186"/>
      <c r="AK24" s="2186"/>
      <c r="AL24" s="2186"/>
      <c r="AM24" s="2116"/>
    </row>
    <row r="25" spans="1:39" ht="12.75">
      <c r="B25" s="2176" t="s">
        <v>2252</v>
      </c>
      <c r="C25" s="2177"/>
      <c r="D25" s="2177"/>
      <c r="E25" s="2177"/>
      <c r="F25" s="2177"/>
      <c r="G25" s="2177"/>
      <c r="H25" s="2177"/>
      <c r="I25" s="2177"/>
      <c r="J25" s="2177"/>
      <c r="K25" s="2177"/>
      <c r="L25" s="2177"/>
      <c r="M25" s="2177"/>
      <c r="N25" s="2177"/>
      <c r="O25" s="2177"/>
      <c r="P25" s="2177"/>
      <c r="Q25" s="2177"/>
      <c r="R25" s="2177"/>
      <c r="S25" s="2178"/>
      <c r="T25" s="2167">
        <f>IF(OR(AND(Application!T200="no",Application!T201="no",Application!T203="no"),Application!T202="yes"),1,1.3)</f>
        <v>1.3</v>
      </c>
      <c r="U25" s="2168"/>
      <c r="V25" s="2168"/>
      <c r="W25" s="2168"/>
      <c r="X25" s="2168"/>
      <c r="Y25" s="2167">
        <v>1</v>
      </c>
      <c r="Z25" s="2168"/>
      <c r="AA25" s="2168"/>
      <c r="AB25" s="2168"/>
      <c r="AC25" s="2171"/>
      <c r="AD25" s="2167">
        <v>1</v>
      </c>
      <c r="AE25" s="2168"/>
      <c r="AF25" s="2168"/>
      <c r="AG25" s="2168"/>
      <c r="AH25" s="2171"/>
      <c r="AI25" s="2167">
        <v>1</v>
      </c>
      <c r="AJ25" s="2168"/>
      <c r="AK25" s="2168"/>
      <c r="AL25" s="2168"/>
      <c r="AM25" s="2171"/>
    </row>
    <row r="26" spans="1:39" ht="12.75">
      <c r="B26" s="2121" t="s">
        <v>855</v>
      </c>
      <c r="C26" s="2122"/>
      <c r="D26" s="2122"/>
      <c r="E26" s="2122"/>
      <c r="F26" s="2122"/>
      <c r="G26" s="2122"/>
      <c r="H26" s="2122"/>
      <c r="I26" s="2122"/>
      <c r="J26" s="2122"/>
      <c r="K26" s="2122"/>
      <c r="L26" s="2122"/>
      <c r="M26" s="2122"/>
      <c r="N26" s="2122"/>
      <c r="O26" s="2122"/>
      <c r="P26" s="2122"/>
      <c r="Q26" s="2122"/>
      <c r="R26" s="2122"/>
      <c r="S26" s="2123"/>
      <c r="T26" s="2172">
        <f>T23*T25</f>
        <v>53859863.254184701</v>
      </c>
      <c r="U26" s="2173"/>
      <c r="V26" s="2173"/>
      <c r="W26" s="2173"/>
      <c r="X26" s="2173"/>
      <c r="Y26" s="2172">
        <f>Y23*Y25</f>
        <v>0</v>
      </c>
      <c r="Z26" s="2173"/>
      <c r="AA26" s="2173"/>
      <c r="AB26" s="2173"/>
      <c r="AC26" s="2173"/>
      <c r="AD26" s="2172">
        <f>AD23*AD25</f>
        <v>0</v>
      </c>
      <c r="AE26" s="2173"/>
      <c r="AF26" s="2173"/>
      <c r="AG26" s="2173"/>
      <c r="AH26" s="2173"/>
      <c r="AI26" s="2172">
        <f>AI23*AI25</f>
        <v>0</v>
      </c>
      <c r="AJ26" s="2173"/>
      <c r="AK26" s="2173"/>
      <c r="AL26" s="2173"/>
      <c r="AM26" s="2173"/>
    </row>
    <row r="27" spans="1:39" ht="12.75">
      <c r="A27" s="7"/>
      <c r="B27" s="2179" t="s">
        <v>988</v>
      </c>
      <c r="C27" s="2180"/>
      <c r="D27" s="2180"/>
      <c r="E27" s="2180"/>
      <c r="F27" s="2180"/>
      <c r="G27" s="2180"/>
      <c r="H27" s="2180"/>
      <c r="I27" s="2180"/>
      <c r="J27" s="2180"/>
      <c r="K27" s="2180"/>
      <c r="L27" s="2180"/>
      <c r="M27" s="2180"/>
      <c r="N27" s="2180"/>
      <c r="O27" s="2180"/>
      <c r="P27" s="2180"/>
      <c r="Q27" s="2180"/>
      <c r="R27" s="2180"/>
      <c r="S27" s="2181"/>
      <c r="T27" s="2169">
        <f>Application!AG431</f>
        <v>1</v>
      </c>
      <c r="U27" s="2170"/>
      <c r="V27" s="2170"/>
      <c r="W27" s="2170"/>
      <c r="X27" s="2170"/>
      <c r="Y27" s="2169">
        <f>Application!AG431</f>
        <v>1</v>
      </c>
      <c r="Z27" s="2170"/>
      <c r="AA27" s="2170"/>
      <c r="AB27" s="2170"/>
      <c r="AC27" s="2170"/>
      <c r="AD27" s="2169">
        <f>Application!AG431</f>
        <v>1</v>
      </c>
      <c r="AE27" s="2170"/>
      <c r="AF27" s="2170"/>
      <c r="AG27" s="2170"/>
      <c r="AH27" s="2170"/>
      <c r="AI27" s="2169">
        <f>Application!AG431</f>
        <v>1</v>
      </c>
      <c r="AJ27" s="2170"/>
      <c r="AK27" s="2170"/>
      <c r="AL27" s="2170"/>
      <c r="AM27" s="2170"/>
    </row>
    <row r="28" spans="1:39" ht="12.75" customHeight="1">
      <c r="A28" s="6"/>
      <c r="B28" s="2121" t="s">
        <v>935</v>
      </c>
      <c r="C28" s="2122"/>
      <c r="D28" s="2122"/>
      <c r="E28" s="2122"/>
      <c r="F28" s="2122"/>
      <c r="G28" s="2122"/>
      <c r="H28" s="2122"/>
      <c r="I28" s="2122"/>
      <c r="J28" s="2122"/>
      <c r="K28" s="2122"/>
      <c r="L28" s="2122"/>
      <c r="M28" s="2122"/>
      <c r="N28" s="2122"/>
      <c r="O28" s="2122"/>
      <c r="P28" s="2122"/>
      <c r="Q28" s="2122"/>
      <c r="R28" s="2122"/>
      <c r="S28" s="2123"/>
      <c r="T28" s="2164">
        <f>IF(ISERROR((T26*T27)),0,(T26*T27))</f>
        <v>53859863.254184701</v>
      </c>
      <c r="U28" s="2138"/>
      <c r="V28" s="2138"/>
      <c r="W28" s="2138"/>
      <c r="X28" s="2138"/>
      <c r="Y28" s="2164">
        <f>IF(ISERROR((Y26*Y27)),0,(Y26*Y27))</f>
        <v>0</v>
      </c>
      <c r="Z28" s="2138"/>
      <c r="AA28" s="2138"/>
      <c r="AB28" s="2138"/>
      <c r="AC28" s="2138"/>
      <c r="AD28" s="2164">
        <f>IF(ISERROR((AD26*AD27)),0,(AD26*AD27))</f>
        <v>0</v>
      </c>
      <c r="AE28" s="2138"/>
      <c r="AF28" s="2138"/>
      <c r="AG28" s="2138"/>
      <c r="AH28" s="2138"/>
      <c r="AI28" s="2164">
        <f>IF(ISERROR((AI26*AI27)),0,(AI26*AI27))</f>
        <v>0</v>
      </c>
      <c r="AJ28" s="2138"/>
      <c r="AK28" s="2138"/>
      <c r="AL28" s="2138"/>
      <c r="AM28" s="2138"/>
    </row>
    <row r="29" spans="1:39" ht="12.75">
      <c r="B29" s="2121" t="s">
        <v>697</v>
      </c>
      <c r="C29" s="2122"/>
      <c r="D29" s="2122"/>
      <c r="E29" s="2122"/>
      <c r="F29" s="2122"/>
      <c r="G29" s="2122"/>
      <c r="H29" s="2122"/>
      <c r="I29" s="2122"/>
      <c r="J29" s="2122"/>
      <c r="K29" s="2122"/>
      <c r="L29" s="2122"/>
      <c r="M29" s="2122"/>
      <c r="N29" s="2122"/>
      <c r="O29" s="2122"/>
      <c r="P29" s="2122"/>
      <c r="Q29" s="2122"/>
      <c r="R29" s="2122"/>
      <c r="S29" s="2123"/>
      <c r="T29" s="2185">
        <f>T28+Y28+AD28+AI28</f>
        <v>53859863.254184701</v>
      </c>
      <c r="U29" s="2186"/>
      <c r="V29" s="2186"/>
      <c r="W29" s="2186"/>
      <c r="X29" s="2186"/>
      <c r="Y29" s="2186"/>
      <c r="Z29" s="2186"/>
      <c r="AA29" s="2186"/>
      <c r="AB29" s="2186"/>
      <c r="AC29" s="2186"/>
      <c r="AD29" s="2186"/>
      <c r="AE29" s="2186"/>
      <c r="AF29" s="2186"/>
      <c r="AG29" s="2186"/>
      <c r="AH29" s="2186"/>
      <c r="AI29" s="2186"/>
      <c r="AJ29" s="2186"/>
      <c r="AK29" s="2186"/>
      <c r="AL29" s="2186"/>
      <c r="AM29" s="2116"/>
    </row>
    <row r="30" spans="1:39" ht="12.75" customHeight="1">
      <c r="B30" s="2143" t="s">
        <v>2251</v>
      </c>
      <c r="C30" s="2143"/>
      <c r="D30" s="2143"/>
      <c r="E30" s="2143"/>
      <c r="F30" s="2143"/>
      <c r="G30" s="2143"/>
      <c r="H30" s="2143"/>
      <c r="I30" s="2143"/>
      <c r="J30" s="2143"/>
      <c r="K30" s="2143"/>
      <c r="L30" s="2143"/>
      <c r="M30" s="2143"/>
      <c r="N30" s="2143"/>
      <c r="O30" s="2143"/>
      <c r="P30" s="2143"/>
      <c r="Q30" s="2143"/>
      <c r="R30" s="2143"/>
      <c r="S30" s="2143"/>
      <c r="T30" s="2143"/>
      <c r="U30" s="2143"/>
      <c r="V30" s="2143"/>
      <c r="W30" s="2143"/>
      <c r="X30" s="2143"/>
      <c r="Y30" s="2143"/>
      <c r="Z30" s="2143"/>
      <c r="AA30" s="2143"/>
      <c r="AB30" s="2143"/>
      <c r="AC30" s="2143"/>
      <c r="AD30" s="2143"/>
      <c r="AE30" s="2143"/>
      <c r="AF30" s="2143"/>
      <c r="AG30" s="2143"/>
      <c r="AH30" s="2143"/>
      <c r="AI30" s="2143"/>
      <c r="AJ30" s="2143"/>
      <c r="AK30" s="2143"/>
      <c r="AL30" s="2143"/>
      <c r="AM30" s="2143"/>
    </row>
    <row r="31" spans="1:39" ht="12.75">
      <c r="B31" s="2105" t="s">
        <v>2255</v>
      </c>
      <c r="C31" s="2105"/>
      <c r="D31" s="2105"/>
      <c r="E31" s="2105"/>
      <c r="F31" s="2105"/>
      <c r="G31" s="2105"/>
      <c r="H31" s="2105"/>
      <c r="I31" s="2105"/>
      <c r="J31" s="2105"/>
      <c r="K31" s="2105"/>
      <c r="L31" s="2105"/>
      <c r="M31" s="2105"/>
      <c r="N31" s="2105"/>
      <c r="O31" s="2105"/>
      <c r="P31" s="2105"/>
      <c r="Q31" s="2105"/>
      <c r="R31" s="2105"/>
      <c r="S31" s="2105"/>
      <c r="T31" s="2105"/>
      <c r="U31" s="2105"/>
      <c r="V31" s="2105"/>
      <c r="W31" s="2105"/>
      <c r="X31" s="2105"/>
      <c r="Y31" s="2105"/>
      <c r="Z31" s="2105"/>
      <c r="AA31" s="2105"/>
      <c r="AB31" s="2105"/>
      <c r="AC31" s="2105"/>
      <c r="AD31" s="2105"/>
      <c r="AE31" s="2105"/>
      <c r="AF31" s="2105"/>
      <c r="AG31" s="2105"/>
      <c r="AH31" s="2105"/>
      <c r="AI31" s="2105"/>
      <c r="AJ31" s="2105"/>
      <c r="AK31" s="2105"/>
      <c r="AL31" s="2105"/>
      <c r="AM31" s="2105"/>
    </row>
    <row r="32" spans="1:39" ht="12.75"/>
    <row r="33" spans="1:44" ht="12.75">
      <c r="C33" s="7"/>
      <c r="E33" s="1"/>
      <c r="F33" s="1"/>
      <c r="G33" s="1"/>
      <c r="H33" s="1"/>
      <c r="I33" s="1"/>
      <c r="J33" s="1"/>
      <c r="K33" s="1"/>
      <c r="L33" s="1"/>
      <c r="M33" s="1"/>
      <c r="N33" s="1"/>
      <c r="O33" s="1"/>
      <c r="P33" s="1"/>
      <c r="Q33" s="1"/>
      <c r="R33" s="1"/>
      <c r="S33" s="1"/>
      <c r="T33" s="1"/>
      <c r="U33" s="1"/>
      <c r="V33" s="1"/>
      <c r="W33" s="1"/>
      <c r="X33" s="291"/>
      <c r="Y33" s="292"/>
      <c r="Z33" s="292"/>
      <c r="AA33" s="292"/>
      <c r="AB33" s="292"/>
      <c r="AC33" s="292"/>
      <c r="AD33" s="292"/>
      <c r="AE33" s="292"/>
      <c r="AF33" s="292"/>
      <c r="AG33" s="292"/>
      <c r="AH33" s="292"/>
    </row>
    <row r="34" spans="1:44" ht="12.75">
      <c r="A34" s="6" t="s">
        <v>8</v>
      </c>
      <c r="C34" s="6" t="s">
        <v>231</v>
      </c>
    </row>
    <row r="35" spans="1:44" ht="12.75">
      <c r="B35" s="9"/>
      <c r="C35" s="10"/>
      <c r="D35" s="10"/>
      <c r="E35" s="10"/>
      <c r="F35" s="10"/>
      <c r="G35" s="10"/>
      <c r="H35" s="10"/>
      <c r="I35" s="10"/>
      <c r="J35" s="10"/>
      <c r="K35" s="10"/>
      <c r="L35" s="10"/>
      <c r="M35" s="10"/>
      <c r="N35" s="10"/>
      <c r="O35" s="10"/>
      <c r="P35" s="10"/>
      <c r="Q35" s="10"/>
      <c r="R35" s="10"/>
      <c r="S35" s="10"/>
      <c r="T35" s="10"/>
      <c r="U35" s="10"/>
      <c r="V35" s="10"/>
      <c r="W35" s="10"/>
      <c r="X35" s="353"/>
      <c r="Y35" s="2124" t="s">
        <v>1854</v>
      </c>
      <c r="Z35" s="2124"/>
      <c r="AA35" s="2124"/>
      <c r="AB35" s="2124"/>
      <c r="AC35" s="2124"/>
      <c r="AD35" s="2106" t="s">
        <v>46</v>
      </c>
      <c r="AE35" s="2106"/>
      <c r="AF35" s="2106"/>
      <c r="AG35" s="2106"/>
      <c r="AH35" s="2106"/>
    </row>
    <row r="36" spans="1:44" ht="12.75" customHeight="1">
      <c r="B36" s="354"/>
      <c r="C36" s="1"/>
      <c r="D36" s="1"/>
      <c r="E36" s="1"/>
      <c r="F36" s="1"/>
      <c r="G36" s="1"/>
      <c r="H36" s="1"/>
      <c r="I36" s="1"/>
      <c r="J36" s="1"/>
      <c r="K36" s="1"/>
      <c r="L36" s="1"/>
      <c r="M36" s="1"/>
      <c r="N36" s="1"/>
      <c r="O36" s="1"/>
      <c r="P36" s="1"/>
      <c r="Q36" s="1"/>
      <c r="R36" s="1"/>
      <c r="S36" s="1"/>
      <c r="T36" s="1"/>
      <c r="U36" s="1"/>
      <c r="V36" s="1"/>
      <c r="W36" s="1"/>
      <c r="X36" s="355"/>
      <c r="Y36" s="2124"/>
      <c r="Z36" s="2124"/>
      <c r="AA36" s="2124"/>
      <c r="AB36" s="2124"/>
      <c r="AC36" s="2124"/>
      <c r="AD36" s="2106"/>
      <c r="AE36" s="2106"/>
      <c r="AF36" s="2106"/>
      <c r="AG36" s="2106"/>
      <c r="AH36" s="2106"/>
    </row>
    <row r="37" spans="1:44" ht="12.75">
      <c r="B37" s="289"/>
      <c r="C37" s="290"/>
      <c r="D37" s="290"/>
      <c r="E37" s="290"/>
      <c r="F37" s="290"/>
      <c r="G37" s="290"/>
      <c r="H37" s="290"/>
      <c r="I37" s="290"/>
      <c r="J37" s="290"/>
      <c r="K37" s="290"/>
      <c r="L37" s="290"/>
      <c r="M37" s="290"/>
      <c r="N37" s="290"/>
      <c r="O37" s="290"/>
      <c r="P37" s="290"/>
      <c r="Q37" s="290"/>
      <c r="R37" s="290"/>
      <c r="S37" s="290"/>
      <c r="T37" s="290"/>
      <c r="U37" s="290"/>
      <c r="V37" s="290"/>
      <c r="W37" s="290"/>
      <c r="X37" s="356"/>
      <c r="Y37" s="2124"/>
      <c r="Z37" s="2124"/>
      <c r="AA37" s="2124"/>
      <c r="AB37" s="2124"/>
      <c r="AC37" s="2124"/>
      <c r="AD37" s="2106"/>
      <c r="AE37" s="2106"/>
      <c r="AF37" s="2106"/>
      <c r="AG37" s="2106"/>
      <c r="AH37" s="2106"/>
    </row>
    <row r="38" spans="1:44" ht="12.75" customHeight="1">
      <c r="A38" s="6"/>
      <c r="B38" s="2121" t="s">
        <v>935</v>
      </c>
      <c r="C38" s="2122"/>
      <c r="D38" s="2122"/>
      <c r="E38" s="2122"/>
      <c r="F38" s="2122"/>
      <c r="G38" s="2122"/>
      <c r="H38" s="2122"/>
      <c r="I38" s="2122"/>
      <c r="J38" s="2122"/>
      <c r="K38" s="2122"/>
      <c r="L38" s="2122"/>
      <c r="M38" s="2122"/>
      <c r="N38" s="2122"/>
      <c r="O38" s="2122"/>
      <c r="P38" s="2122"/>
      <c r="Q38" s="2122"/>
      <c r="R38" s="2122"/>
      <c r="S38" s="2122"/>
      <c r="T38" s="2122"/>
      <c r="U38" s="2122"/>
      <c r="V38" s="2122"/>
      <c r="W38" s="2122"/>
      <c r="X38" s="2123"/>
      <c r="Y38" s="2117">
        <f>IF(T24&gt;=(T23+Y23+AD23+AI23),T28+Y28,0)</f>
        <v>53859863.254184701</v>
      </c>
      <c r="Z38" s="2117"/>
      <c r="AA38" s="2117"/>
      <c r="AB38" s="2117"/>
      <c r="AC38" s="2117"/>
      <c r="AD38" s="2117">
        <f>IF(T24&gt;=(T23+Y23+AD23+AI23),AD28+AI28,0)</f>
        <v>0</v>
      </c>
      <c r="AE38" s="2117"/>
      <c r="AF38" s="2117"/>
      <c r="AG38" s="2117"/>
      <c r="AH38" s="2117"/>
    </row>
    <row r="39" spans="1:44" ht="12.75">
      <c r="B39" s="2121" t="s">
        <v>2117</v>
      </c>
      <c r="C39" s="2122"/>
      <c r="D39" s="2122"/>
      <c r="E39" s="2122"/>
      <c r="F39" s="2122"/>
      <c r="G39" s="2122"/>
      <c r="H39" s="2122"/>
      <c r="I39" s="2122"/>
      <c r="J39" s="2122"/>
      <c r="K39" s="2122"/>
      <c r="L39" s="2122"/>
      <c r="M39" s="2122"/>
      <c r="N39" s="2122"/>
      <c r="O39" s="2122"/>
      <c r="P39" s="2122"/>
      <c r="Q39" s="2122"/>
      <c r="R39" s="2122"/>
      <c r="S39" s="2122"/>
      <c r="T39" s="2122"/>
      <c r="U39" s="2122"/>
      <c r="V39" s="2122"/>
      <c r="W39" s="2122"/>
      <c r="X39" s="2123"/>
      <c r="Y39" s="2115">
        <v>0.09</v>
      </c>
      <c r="Z39" s="2115"/>
      <c r="AA39" s="2115"/>
      <c r="AB39" s="2115"/>
      <c r="AC39" s="2115"/>
      <c r="AD39" s="2115">
        <v>3.2399999999999998E-2</v>
      </c>
      <c r="AE39" s="2115"/>
      <c r="AF39" s="2115"/>
      <c r="AG39" s="2115"/>
      <c r="AH39" s="2115"/>
    </row>
    <row r="40" spans="1:44" ht="12.75" customHeight="1">
      <c r="A40" s="6"/>
      <c r="B40" s="2121" t="s">
        <v>26</v>
      </c>
      <c r="C40" s="2122"/>
      <c r="D40" s="2122"/>
      <c r="E40" s="2122"/>
      <c r="F40" s="2122"/>
      <c r="G40" s="2122"/>
      <c r="H40" s="2122"/>
      <c r="I40" s="2122"/>
      <c r="J40" s="2122"/>
      <c r="K40" s="2122"/>
      <c r="L40" s="2122"/>
      <c r="M40" s="2122"/>
      <c r="N40" s="2122"/>
      <c r="O40" s="2122"/>
      <c r="P40" s="2122"/>
      <c r="Q40" s="2122"/>
      <c r="R40" s="2122"/>
      <c r="S40" s="2122"/>
      <c r="T40" s="2122"/>
      <c r="U40" s="2122"/>
      <c r="V40" s="2122"/>
      <c r="W40" s="2122"/>
      <c r="X40" s="2123"/>
      <c r="Y40" s="2117">
        <f>ROUND(Y38*Y39,0)</f>
        <v>4847388</v>
      </c>
      <c r="Z40" s="2117"/>
      <c r="AA40" s="2117"/>
      <c r="AB40" s="2117"/>
      <c r="AC40" s="2117"/>
      <c r="AD40" s="2116">
        <f>ROUND(AD38*AD39,0)</f>
        <v>0</v>
      </c>
      <c r="AE40" s="2117"/>
      <c r="AF40" s="2117"/>
      <c r="AG40" s="2117"/>
      <c r="AH40" s="2117"/>
    </row>
    <row r="41" spans="1:44" ht="12.75">
      <c r="B41" s="2121" t="s">
        <v>691</v>
      </c>
      <c r="C41" s="2122"/>
      <c r="D41" s="2122"/>
      <c r="E41" s="2122"/>
      <c r="F41" s="2122"/>
      <c r="G41" s="2122"/>
      <c r="H41" s="2122"/>
      <c r="I41" s="2122"/>
      <c r="J41" s="2122"/>
      <c r="K41" s="2122"/>
      <c r="L41" s="2122"/>
      <c r="M41" s="2122"/>
      <c r="N41" s="2122"/>
      <c r="O41" s="2122"/>
      <c r="P41" s="2122"/>
      <c r="Q41" s="2122"/>
      <c r="R41" s="2122"/>
      <c r="S41" s="2122"/>
      <c r="T41" s="2122"/>
      <c r="U41" s="2122"/>
      <c r="V41" s="2122"/>
      <c r="W41" s="2122"/>
      <c r="X41" s="2123"/>
      <c r="Y41" s="2118">
        <f>IF(Application!Y218="No",'Basis &amp; Credits'!AR42,AR43)</f>
        <v>4847388</v>
      </c>
      <c r="Z41" s="2119"/>
      <c r="AA41" s="2119"/>
      <c r="AB41" s="2119"/>
      <c r="AC41" s="2119"/>
      <c r="AD41" s="2119"/>
      <c r="AE41" s="2119"/>
      <c r="AF41" s="2119"/>
      <c r="AG41" s="2119"/>
      <c r="AH41" s="2120"/>
    </row>
    <row r="42" spans="1:44" ht="12.75" customHeight="1">
      <c r="A42" s="6"/>
      <c r="B42" s="2137" t="s">
        <v>2118</v>
      </c>
      <c r="C42" s="2137"/>
      <c r="D42" s="2137"/>
      <c r="E42" s="2137"/>
      <c r="F42" s="2137"/>
      <c r="G42" s="2137"/>
      <c r="H42" s="2137"/>
      <c r="I42" s="2137"/>
      <c r="J42" s="2137"/>
      <c r="K42" s="2137"/>
      <c r="L42" s="2137"/>
      <c r="M42" s="2137"/>
      <c r="N42" s="2137"/>
      <c r="O42" s="2137"/>
      <c r="P42" s="2137"/>
      <c r="Q42" s="2137"/>
      <c r="R42" s="2137"/>
      <c r="S42" s="2137"/>
      <c r="T42" s="2137"/>
      <c r="U42" s="2137"/>
      <c r="V42" s="2137"/>
      <c r="W42" s="2137"/>
      <c r="X42" s="2137"/>
      <c r="Y42" s="2137"/>
      <c r="Z42" s="2137"/>
      <c r="AA42" s="2137"/>
      <c r="AB42" s="2137"/>
      <c r="AC42" s="2137"/>
      <c r="AD42" s="2137"/>
      <c r="AE42" s="2137"/>
      <c r="AF42" s="2137"/>
      <c r="AG42" s="2137"/>
      <c r="AH42" s="2137"/>
      <c r="AI42" s="999"/>
      <c r="AJ42" s="999"/>
      <c r="AK42" s="999"/>
      <c r="AL42" s="999"/>
      <c r="AM42" s="999"/>
      <c r="AN42" s="999"/>
      <c r="AR42" s="2">
        <f>IF((Y40+AD40)&gt;2500000,2500000,Y40+AD40)</f>
        <v>2500000</v>
      </c>
    </row>
    <row r="43" spans="1:44" ht="12.75">
      <c r="B43" s="983"/>
      <c r="C43" s="983"/>
      <c r="D43" s="983"/>
      <c r="E43" s="983"/>
      <c r="F43" s="983"/>
      <c r="G43" s="983"/>
      <c r="H43" s="983"/>
      <c r="I43" s="983"/>
      <c r="J43" s="983"/>
      <c r="K43" s="983"/>
      <c r="L43" s="983"/>
      <c r="M43" s="983"/>
      <c r="N43" s="983"/>
      <c r="O43" s="983"/>
      <c r="P43" s="983"/>
      <c r="Q43" s="983"/>
      <c r="R43" s="983"/>
      <c r="S43" s="983"/>
      <c r="T43" s="983"/>
      <c r="U43" s="983"/>
      <c r="V43" s="983"/>
      <c r="W43" s="983"/>
      <c r="X43" s="983"/>
      <c r="Y43" s="983"/>
      <c r="Z43" s="983"/>
      <c r="AA43" s="983"/>
      <c r="AB43" s="983"/>
      <c r="AC43" s="983"/>
      <c r="AD43" s="983"/>
      <c r="AE43" s="983"/>
      <c r="AF43" s="983"/>
      <c r="AG43" s="983"/>
      <c r="AH43" s="983"/>
      <c r="AR43" s="2">
        <f>IF((Y40+AD40)&gt;5000000,5000000,Y40+AD40)</f>
        <v>4847388</v>
      </c>
    </row>
    <row r="44" spans="1:44" ht="12.75">
      <c r="A44" s="6"/>
      <c r="B44" s="983"/>
      <c r="C44" s="983"/>
      <c r="D44" s="983"/>
      <c r="E44" s="983"/>
      <c r="F44" s="983"/>
      <c r="G44" s="983"/>
      <c r="H44" s="983"/>
      <c r="I44" s="983"/>
      <c r="J44" s="983"/>
      <c r="K44" s="983"/>
      <c r="L44" s="983"/>
      <c r="M44" s="983"/>
      <c r="N44" s="983"/>
      <c r="O44" s="983"/>
      <c r="P44" s="983"/>
      <c r="Q44" s="983"/>
      <c r="R44" s="983"/>
      <c r="S44" s="983"/>
      <c r="T44" s="983"/>
      <c r="U44" s="983"/>
      <c r="V44" s="983"/>
      <c r="W44" s="983"/>
      <c r="X44" s="983"/>
      <c r="Y44" s="983"/>
      <c r="Z44" s="983"/>
      <c r="AA44" s="983"/>
      <c r="AB44" s="983"/>
      <c r="AC44" s="983"/>
      <c r="AD44" s="983"/>
      <c r="AE44" s="983"/>
      <c r="AF44" s="983"/>
      <c r="AG44" s="983"/>
      <c r="AH44" s="983"/>
    </row>
    <row r="45" spans="1:44" ht="12.75">
      <c r="A45" s="6" t="s">
        <v>131</v>
      </c>
      <c r="C45" s="6" t="s">
        <v>282</v>
      </c>
    </row>
    <row r="46" spans="1:44" ht="12.75">
      <c r="D46" s="6" t="s">
        <v>283</v>
      </c>
      <c r="AB46" s="2112">
        <f>'Sources and Uses Budget'!B104-'Sources and Uses Budget'!$B$15</f>
        <v>45777084.892653897</v>
      </c>
      <c r="AC46" s="2113"/>
      <c r="AD46" s="2113"/>
      <c r="AE46" s="2113"/>
      <c r="AF46" s="2114"/>
    </row>
    <row r="47" spans="1:44" ht="12.75" customHeight="1">
      <c r="D47" s="6" t="s">
        <v>929</v>
      </c>
      <c r="AB47" s="2112">
        <f>Application!AG629-MIN('Sources and Uses Budget'!B15,Application!AG390)</f>
        <v>18569336.0926539</v>
      </c>
      <c r="AC47" s="2113"/>
      <c r="AD47" s="2113"/>
      <c r="AE47" s="2113"/>
      <c r="AF47" s="2114"/>
    </row>
    <row r="48" spans="1:44" ht="12.75">
      <c r="D48" s="6" t="s">
        <v>428</v>
      </c>
      <c r="AB48" s="2112">
        <f>AB46-AB47</f>
        <v>27207748.799999997</v>
      </c>
      <c r="AC48" s="2113"/>
      <c r="AD48" s="2113"/>
      <c r="AE48" s="2113"/>
      <c r="AF48" s="2114"/>
    </row>
    <row r="49" spans="1:40" ht="12.75">
      <c r="D49" s="6" t="s">
        <v>968</v>
      </c>
      <c r="X49" s="2"/>
      <c r="Y49" s="2"/>
      <c r="Z49" s="2"/>
      <c r="AA49" s="427"/>
      <c r="AB49" s="2131">
        <v>0.92</v>
      </c>
      <c r="AC49" s="2132"/>
      <c r="AD49" s="2132"/>
      <c r="AE49" s="2132"/>
      <c r="AF49" s="2133"/>
    </row>
    <row r="50" spans="1:40" s="536" customFormat="1" ht="15" customHeight="1">
      <c r="A50" s="2"/>
      <c r="B50" s="2"/>
      <c r="C50" s="2"/>
      <c r="D50" s="284"/>
      <c r="E50" s="2142" t="s">
        <v>1535</v>
      </c>
      <c r="F50" s="2142"/>
      <c r="G50" s="2142"/>
      <c r="H50" s="2142"/>
      <c r="I50" s="2142"/>
      <c r="J50" s="2142"/>
      <c r="K50" s="2142"/>
      <c r="L50" s="2142"/>
      <c r="M50" s="2142"/>
      <c r="N50" s="2142"/>
      <c r="O50" s="2142"/>
      <c r="P50" s="2142"/>
      <c r="Q50" s="2142"/>
      <c r="R50" s="2142"/>
      <c r="S50" s="2142"/>
      <c r="T50" s="2142"/>
      <c r="U50" s="2142"/>
      <c r="V50" s="2142"/>
      <c r="W50" s="2142"/>
      <c r="X50" s="2142"/>
      <c r="Y50" s="2142"/>
      <c r="Z50" s="2142"/>
      <c r="AA50" s="823"/>
      <c r="AB50" s="823"/>
      <c r="AC50" s="823"/>
      <c r="AD50" s="823"/>
      <c r="AE50" s="823"/>
      <c r="AF50" s="823"/>
      <c r="AG50" s="2"/>
      <c r="AH50" s="2"/>
      <c r="AI50" s="2"/>
      <c r="AJ50" s="2"/>
      <c r="AK50" s="2"/>
      <c r="AL50" s="2"/>
      <c r="AM50" s="2"/>
      <c r="AN50" s="2"/>
    </row>
    <row r="51" spans="1:40" s="536" customFormat="1" ht="12" customHeight="1">
      <c r="A51" s="2"/>
      <c r="B51" s="2"/>
      <c r="C51" s="2"/>
      <c r="D51" s="284"/>
      <c r="E51" s="2142"/>
      <c r="F51" s="2142"/>
      <c r="G51" s="2142"/>
      <c r="H51" s="2142"/>
      <c r="I51" s="2142"/>
      <c r="J51" s="2142"/>
      <c r="K51" s="2142"/>
      <c r="L51" s="2142"/>
      <c r="M51" s="2142"/>
      <c r="N51" s="2142"/>
      <c r="O51" s="2142"/>
      <c r="P51" s="2142"/>
      <c r="Q51" s="2142"/>
      <c r="R51" s="2142"/>
      <c r="S51" s="2142"/>
      <c r="T51" s="2142"/>
      <c r="U51" s="2142"/>
      <c r="V51" s="2142"/>
      <c r="W51" s="2142"/>
      <c r="X51" s="2142"/>
      <c r="Y51" s="2142"/>
      <c r="Z51" s="2142"/>
      <c r="AA51" s="824"/>
      <c r="AB51" s="824"/>
      <c r="AC51" s="824"/>
      <c r="AD51" s="824"/>
      <c r="AE51" s="824"/>
      <c r="AF51" s="824"/>
      <c r="AG51" s="537"/>
      <c r="AH51" s="2"/>
      <c r="AI51" s="2"/>
      <c r="AJ51" s="2"/>
      <c r="AK51" s="2"/>
      <c r="AL51" s="2"/>
      <c r="AM51" s="2"/>
      <c r="AN51" s="2"/>
    </row>
    <row r="52" spans="1:40" ht="12" customHeight="1">
      <c r="A52" s="2"/>
      <c r="B52" s="2"/>
      <c r="C52" s="2"/>
      <c r="D52" s="284"/>
      <c r="E52" s="531"/>
      <c r="F52" s="531"/>
      <c r="G52" s="531"/>
      <c r="H52" s="531"/>
      <c r="I52" s="531"/>
      <c r="J52" s="531"/>
      <c r="K52" s="531"/>
      <c r="L52" s="531"/>
      <c r="M52" s="531"/>
      <c r="N52" s="531"/>
      <c r="O52" s="531"/>
      <c r="P52" s="531"/>
      <c r="Q52" s="531"/>
      <c r="R52" s="531"/>
      <c r="S52" s="531"/>
      <c r="T52" s="531"/>
      <c r="U52" s="531"/>
      <c r="V52" s="531"/>
      <c r="W52" s="531"/>
      <c r="X52" s="531"/>
      <c r="Y52" s="531"/>
      <c r="Z52" s="531"/>
      <c r="AA52" s="2"/>
      <c r="AB52" s="2"/>
      <c r="AC52" s="2"/>
      <c r="AD52" s="2"/>
      <c r="AE52" s="2"/>
      <c r="AF52" s="2"/>
      <c r="AG52" s="2"/>
      <c r="AH52" s="2"/>
      <c r="AI52" s="2"/>
      <c r="AJ52" s="2"/>
      <c r="AK52" s="2"/>
      <c r="AL52" s="2"/>
      <c r="AM52" s="2"/>
      <c r="AN52" s="2"/>
    </row>
    <row r="53" spans="1:40" ht="15" customHeight="1">
      <c r="D53" s="6" t="s">
        <v>27</v>
      </c>
      <c r="AB53" s="2112">
        <f>ROUND(IF(ISERROR((AB48/AB49)),0,(AB48/AB49)),0)</f>
        <v>29573640</v>
      </c>
      <c r="AC53" s="2113"/>
      <c r="AD53" s="2113"/>
      <c r="AE53" s="2113"/>
      <c r="AF53" s="2114"/>
    </row>
    <row r="54" spans="1:40" ht="12.75" customHeight="1">
      <c r="D54" s="6" t="s">
        <v>629</v>
      </c>
      <c r="AB54" s="2112">
        <f>(AB53/10)</f>
        <v>2957364</v>
      </c>
      <c r="AC54" s="2113"/>
      <c r="AD54" s="2113"/>
      <c r="AE54" s="2113"/>
      <c r="AF54" s="2114"/>
    </row>
    <row r="55" spans="1:40" ht="12.75">
      <c r="D55" s="6" t="s">
        <v>384</v>
      </c>
      <c r="AB55" s="2139">
        <f>(IF((Y41&lt;AB54),Y41,AB54))</f>
        <v>2957364</v>
      </c>
      <c r="AC55" s="2140"/>
      <c r="AD55" s="2140"/>
      <c r="AE55" s="2140"/>
      <c r="AF55" s="2141"/>
    </row>
    <row r="56" spans="1:40" ht="12.75">
      <c r="D56" s="6" t="s">
        <v>118</v>
      </c>
      <c r="AB56" s="2112">
        <f>ROUND((10*AB55*AB49),0)</f>
        <v>27207749</v>
      </c>
      <c r="AC56" s="2113"/>
      <c r="AD56" s="2113"/>
      <c r="AE56" s="2113"/>
      <c r="AF56" s="2114"/>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43"/>
      <c r="AC57" s="443"/>
      <c r="AD57" s="443"/>
      <c r="AE57" s="443"/>
      <c r="AF57" s="443"/>
      <c r="AG57" s="1"/>
      <c r="AH57" s="1"/>
      <c r="AI57" s="1"/>
      <c r="AJ57" s="1"/>
      <c r="AK57" s="1"/>
      <c r="AL57" s="1"/>
      <c r="AM57" s="1"/>
      <c r="AN57" s="1"/>
    </row>
    <row r="58" spans="1:40" ht="12.75" customHeight="1">
      <c r="D58" s="6" t="s">
        <v>117</v>
      </c>
      <c r="AB58" s="2110">
        <f>AB48-AB56</f>
        <v>-0.20000000298023224</v>
      </c>
      <c r="AC58" s="2110"/>
      <c r="AD58" s="2110"/>
      <c r="AE58" s="2110"/>
      <c r="AF58" s="2110"/>
    </row>
    <row r="59" spans="1:40" ht="12.75" customHeight="1">
      <c r="D59" s="6"/>
      <c r="F59" s="23" t="str">
        <f>IF(AB58&gt;0,"FUNDING GAP MUST NOT EXCEED ZERO UNLESS REQUESTING STATE CREDITS","")</f>
        <v/>
      </c>
      <c r="G59" s="23"/>
      <c r="I59" s="1154"/>
      <c r="N59" s="23"/>
      <c r="AB59" s="443"/>
      <c r="AC59" s="443"/>
      <c r="AD59" s="443"/>
      <c r="AE59" s="443"/>
      <c r="AF59" s="443"/>
    </row>
    <row r="60" spans="1:40" ht="12.75" customHeight="1" thickBot="1">
      <c r="A60" s="2107" t="s">
        <v>2034</v>
      </c>
      <c r="B60" s="2107"/>
      <c r="C60" s="2107"/>
      <c r="D60" s="2107"/>
      <c r="E60" s="2107"/>
      <c r="F60" s="2107"/>
      <c r="G60" s="2107"/>
      <c r="H60" s="2107"/>
      <c r="I60" s="2107"/>
      <c r="J60" s="2107"/>
      <c r="K60" s="2107"/>
      <c r="L60" s="2107"/>
      <c r="M60" s="2107"/>
      <c r="N60" s="2107"/>
      <c r="O60" s="2107"/>
      <c r="P60" s="2107"/>
      <c r="Q60" s="2107"/>
      <c r="R60" s="2107"/>
      <c r="S60" s="2107"/>
      <c r="T60" s="2107"/>
      <c r="U60" s="2107"/>
      <c r="V60" s="2107"/>
      <c r="W60" s="2107"/>
      <c r="X60" s="2107"/>
      <c r="Y60" s="2107"/>
      <c r="Z60" s="2107"/>
      <c r="AA60" s="2107"/>
      <c r="AB60" s="2107"/>
      <c r="AC60" s="2107"/>
      <c r="AD60" s="2107"/>
      <c r="AE60" s="2107"/>
      <c r="AF60" s="2107"/>
      <c r="AG60" s="2107"/>
      <c r="AH60" s="2107"/>
      <c r="AI60" s="2107"/>
      <c r="AJ60" s="2107"/>
      <c r="AK60" s="2107"/>
      <c r="AL60" s="2107"/>
      <c r="AM60" s="2107"/>
      <c r="AN60" s="2107"/>
    </row>
    <row r="61" spans="1:40" ht="13.7" customHeight="1" thickTop="1">
      <c r="A61" s="2109"/>
      <c r="B61" s="2109"/>
      <c r="C61" s="2109"/>
      <c r="D61" s="2109"/>
      <c r="E61" s="2109"/>
      <c r="F61" s="2109"/>
      <c r="G61" s="2109"/>
      <c r="H61" s="2109"/>
      <c r="I61" s="2109"/>
      <c r="J61" s="2109"/>
      <c r="K61" s="2109"/>
      <c r="L61" s="2109"/>
      <c r="M61" s="2109"/>
      <c r="N61" s="2109"/>
      <c r="O61" s="2109"/>
      <c r="P61" s="2109"/>
      <c r="Q61" s="2109"/>
      <c r="R61" s="2109"/>
      <c r="S61" s="2109"/>
      <c r="T61" s="2109"/>
      <c r="U61" s="2109"/>
      <c r="V61" s="2109"/>
      <c r="W61" s="2109"/>
      <c r="X61" s="2109"/>
      <c r="Y61" s="2109"/>
      <c r="Z61" s="2109"/>
      <c r="AA61" s="2109"/>
      <c r="AB61" s="2109"/>
      <c r="AC61" s="2109"/>
      <c r="AD61" s="2109"/>
      <c r="AE61" s="2109"/>
      <c r="AF61" s="2109"/>
      <c r="AG61" s="2109"/>
      <c r="AH61" s="2109"/>
      <c r="AI61" s="2109"/>
      <c r="AJ61" s="2109"/>
      <c r="AK61" s="2109"/>
      <c r="AL61" s="2109"/>
      <c r="AM61" s="2109"/>
      <c r="AN61" s="2109"/>
    </row>
    <row r="62" spans="1:40" ht="12.75">
      <c r="A62" s="376" t="s">
        <v>134</v>
      </c>
      <c r="B62" s="1"/>
      <c r="C62" s="376" t="s">
        <v>574</v>
      </c>
      <c r="D62" s="1"/>
      <c r="E62" s="1"/>
      <c r="F62" s="1"/>
      <c r="G62" s="1"/>
      <c r="H62" s="1"/>
      <c r="I62" s="1"/>
      <c r="J62" s="1"/>
      <c r="K62" s="1"/>
      <c r="L62" s="1"/>
      <c r="M62" s="1"/>
      <c r="N62" s="1"/>
      <c r="O62" s="1"/>
      <c r="P62" s="1"/>
      <c r="Q62" s="1"/>
      <c r="R62" s="1"/>
      <c r="S62" s="1"/>
      <c r="T62" s="1"/>
      <c r="U62" s="1"/>
      <c r="V62" s="1"/>
      <c r="W62" s="1"/>
      <c r="X62" s="1"/>
      <c r="Y62" s="2111" t="s">
        <v>334</v>
      </c>
      <c r="Z62" s="2111"/>
      <c r="AA62" s="2111"/>
      <c r="AB62" s="2111"/>
      <c r="AC62" s="2111"/>
      <c r="AD62" s="2111" t="s">
        <v>46</v>
      </c>
      <c r="AE62" s="2111"/>
      <c r="AF62" s="2111"/>
      <c r="AG62" s="2111"/>
      <c r="AH62" s="2111"/>
      <c r="AI62" s="1"/>
      <c r="AJ62" s="1"/>
      <c r="AK62" s="1"/>
      <c r="AL62" s="1"/>
      <c r="AM62" s="1"/>
      <c r="AN62" s="1"/>
    </row>
    <row r="63" spans="1:40" ht="12.75">
      <c r="C63" s="344"/>
      <c r="D63" s="846" t="s">
        <v>1403</v>
      </c>
      <c r="E63" s="847"/>
      <c r="F63" s="847"/>
      <c r="G63" s="847"/>
      <c r="H63" s="847"/>
      <c r="I63" s="847"/>
      <c r="J63" s="847"/>
      <c r="K63" s="847"/>
      <c r="L63" s="22"/>
      <c r="M63" s="22"/>
      <c r="N63" s="22"/>
      <c r="O63" s="22"/>
      <c r="P63" s="22"/>
      <c r="Q63" s="22"/>
      <c r="R63" s="22"/>
      <c r="S63" s="22"/>
      <c r="T63" s="22"/>
      <c r="U63" s="22"/>
      <c r="V63" s="22"/>
      <c r="W63" s="22"/>
      <c r="X63" s="22"/>
      <c r="Y63" s="2138">
        <f>IF(AND(Application!T200="No",Application!T201="No"),T28,IF(OR(AND(T25=1.3,Application!T203="Yes",Application!D221="Special Needs"),T25=1),(T23*T27)+Y28,Y28))</f>
        <v>0</v>
      </c>
      <c r="Z63" s="2134"/>
      <c r="AA63" s="2134"/>
      <c r="AB63" s="2134"/>
      <c r="AC63" s="2134"/>
      <c r="AD63" s="1784">
        <f>IF(AND(T25=1.3,Application!D221="At-Risk"),AI28,IF(Application!D221&lt;&gt;"At-Risk",0,AD28))</f>
        <v>0</v>
      </c>
      <c r="AE63" s="2134"/>
      <c r="AF63" s="2134"/>
      <c r="AG63" s="2134"/>
      <c r="AH63" s="2134"/>
    </row>
    <row r="64" spans="1:40" ht="15" customHeight="1">
      <c r="C64" s="6"/>
      <c r="E64" s="2108" t="s">
        <v>1455</v>
      </c>
      <c r="F64" s="2108"/>
      <c r="G64" s="2108"/>
      <c r="H64" s="2108"/>
      <c r="I64" s="2108"/>
      <c r="J64" s="2108"/>
      <c r="K64" s="2108"/>
      <c r="L64" s="2108"/>
      <c r="M64" s="2108"/>
      <c r="N64" s="2108"/>
      <c r="O64" s="2108"/>
      <c r="P64" s="2108"/>
      <c r="Q64" s="2108"/>
      <c r="R64" s="2108"/>
      <c r="S64" s="2108"/>
      <c r="T64" s="2108"/>
      <c r="U64" s="2108"/>
      <c r="V64" s="2108"/>
      <c r="W64" s="2108"/>
      <c r="X64" s="2108"/>
      <c r="Y64" s="2108"/>
      <c r="Z64" s="2108"/>
      <c r="AA64" s="2108"/>
      <c r="AB64" s="2108"/>
      <c r="AC64" s="2108"/>
      <c r="AD64" s="2108"/>
      <c r="AE64" s="2108"/>
      <c r="AF64" s="2108"/>
      <c r="AG64" s="2108"/>
      <c r="AH64" s="2108"/>
    </row>
    <row r="65" spans="1:40" ht="24.4" customHeight="1">
      <c r="C65" s="6"/>
      <c r="E65" s="2108"/>
      <c r="F65" s="2108"/>
      <c r="G65" s="2108"/>
      <c r="H65" s="2108"/>
      <c r="I65" s="2108"/>
      <c r="J65" s="2108"/>
      <c r="K65" s="2108"/>
      <c r="L65" s="2108"/>
      <c r="M65" s="2108"/>
      <c r="N65" s="2108"/>
      <c r="O65" s="2108"/>
      <c r="P65" s="2108"/>
      <c r="Q65" s="2108"/>
      <c r="R65" s="2108"/>
      <c r="S65" s="2108"/>
      <c r="T65" s="2108"/>
      <c r="U65" s="2108"/>
      <c r="V65" s="2108"/>
      <c r="W65" s="2108"/>
      <c r="X65" s="2108"/>
      <c r="Y65" s="2108"/>
      <c r="Z65" s="2108"/>
      <c r="AA65" s="2108"/>
      <c r="AB65" s="2108"/>
      <c r="AC65" s="2108"/>
      <c r="AD65" s="2108"/>
      <c r="AE65" s="2108"/>
      <c r="AF65" s="2108"/>
      <c r="AG65" s="2108"/>
      <c r="AH65" s="2108"/>
    </row>
    <row r="66" spans="1:40" ht="12.75">
      <c r="C66" s="6"/>
      <c r="D66" s="6" t="s">
        <v>220</v>
      </c>
      <c r="E66" s="288"/>
      <c r="F66" s="288"/>
      <c r="G66" s="288"/>
      <c r="H66" s="288"/>
      <c r="I66" s="288"/>
      <c r="J66" s="288"/>
      <c r="K66" s="288"/>
      <c r="L66" s="288"/>
      <c r="M66" s="288"/>
      <c r="N66" s="288"/>
      <c r="O66" s="288"/>
      <c r="P66" s="288"/>
      <c r="Q66" s="288"/>
      <c r="R66" s="288"/>
      <c r="S66" s="288"/>
      <c r="T66" s="288"/>
      <c r="U66" s="288"/>
      <c r="V66" s="288"/>
      <c r="W66" s="288"/>
      <c r="X66" s="288"/>
      <c r="Y66" s="2130">
        <f>IF(Application!W205="Yes",95%, 30%)</f>
        <v>0.3</v>
      </c>
      <c r="Z66" s="2130"/>
      <c r="AA66" s="2130"/>
      <c r="AB66" s="2130"/>
      <c r="AC66" s="2130"/>
      <c r="AD66" s="2130">
        <f>IF(Application!W205="Yes",95%, 13%)</f>
        <v>0.13</v>
      </c>
      <c r="AE66" s="2130"/>
      <c r="AF66" s="2130"/>
      <c r="AG66" s="2130"/>
      <c r="AH66" s="2130"/>
    </row>
    <row r="67" spans="1:40" ht="12.75">
      <c r="C67" s="6"/>
      <c r="D67" s="6" t="s">
        <v>1058</v>
      </c>
      <c r="Y67" s="1784">
        <f>ROUND(Y63*Y66,0)</f>
        <v>0</v>
      </c>
      <c r="Z67" s="2134"/>
      <c r="AA67" s="2134"/>
      <c r="AB67" s="2134"/>
      <c r="AC67" s="2134"/>
      <c r="AD67" s="1784" t="str">
        <f>IF(OR(Application!D218="At-Risk",Application!D218="At-Risk/Located in Rural Census Tract",Application!D221="At-Risk"),ROUND(AD63*AD66,0),"$0")</f>
        <v>$0</v>
      </c>
      <c r="AE67" s="2135"/>
      <c r="AF67" s="2135"/>
      <c r="AG67" s="2135"/>
      <c r="AH67" s="2135"/>
    </row>
    <row r="68" spans="1:40" ht="12.75" customHeight="1">
      <c r="C68" s="6"/>
      <c r="E68" s="1420" t="s">
        <v>2256</v>
      </c>
      <c r="F68" s="1422"/>
      <c r="G68" s="1419"/>
      <c r="H68" s="1419"/>
      <c r="I68" s="1419"/>
      <c r="J68" s="1419"/>
      <c r="K68" s="1419"/>
      <c r="L68" s="1419"/>
      <c r="M68" s="1419"/>
      <c r="N68" s="1419"/>
      <c r="O68" s="1419"/>
      <c r="P68" s="1419"/>
      <c r="Q68" s="1419"/>
      <c r="R68" s="1419"/>
      <c r="S68" s="1419"/>
      <c r="T68" s="1419"/>
      <c r="U68" s="1419"/>
      <c r="V68" s="1419"/>
      <c r="W68" s="1419"/>
      <c r="X68" s="1419"/>
      <c r="Y68" s="1419"/>
      <c r="Z68" s="1419"/>
      <c r="AA68" s="1419"/>
      <c r="AB68" s="1419"/>
      <c r="AC68" s="1419"/>
      <c r="AD68" s="1419"/>
      <c r="AE68" s="1419"/>
      <c r="AF68" s="1419"/>
      <c r="AG68" s="1419"/>
      <c r="AH68" s="1419"/>
    </row>
    <row r="69" spans="1:40" ht="12.75">
      <c r="A69" s="6" t="s">
        <v>135</v>
      </c>
      <c r="C69" s="6" t="s">
        <v>284</v>
      </c>
      <c r="E69" s="1419"/>
      <c r="F69" s="1419"/>
      <c r="G69" s="1419"/>
      <c r="H69" s="1419"/>
      <c r="I69" s="1419"/>
      <c r="J69" s="1419"/>
      <c r="K69" s="1419"/>
      <c r="L69" s="1419"/>
      <c r="M69" s="1419"/>
      <c r="N69" s="1419"/>
      <c r="O69" s="1419"/>
      <c r="P69" s="1419"/>
      <c r="Q69" s="1419"/>
      <c r="R69" s="1419"/>
      <c r="S69" s="1419"/>
      <c r="T69" s="1419"/>
      <c r="U69" s="1419"/>
      <c r="V69" s="1419"/>
      <c r="W69" s="1419"/>
      <c r="X69" s="1419"/>
      <c r="Y69" s="1419"/>
      <c r="Z69" s="1419"/>
      <c r="AA69" s="1419"/>
      <c r="AB69" s="1419"/>
      <c r="AC69" s="1419"/>
      <c r="AD69" s="1419"/>
      <c r="AE69" s="1419"/>
      <c r="AF69" s="1419"/>
      <c r="AG69" s="1419"/>
      <c r="AH69" s="1419"/>
    </row>
    <row r="70" spans="1:40" ht="12.75">
      <c r="A70" s="344"/>
      <c r="B70" s="2"/>
      <c r="C70" s="344"/>
      <c r="D70" s="344" t="s">
        <v>969</v>
      </c>
      <c r="E70" s="2"/>
      <c r="F70" s="2"/>
      <c r="G70" s="2"/>
      <c r="H70" s="2"/>
      <c r="I70" s="2"/>
      <c r="J70" s="2"/>
      <c r="K70" s="2"/>
      <c r="L70" s="2"/>
      <c r="M70" s="2"/>
      <c r="N70" s="2"/>
      <c r="O70" s="2"/>
      <c r="P70" s="2"/>
      <c r="Q70" s="2"/>
      <c r="R70" s="2"/>
      <c r="S70" s="2"/>
      <c r="T70" s="2"/>
      <c r="U70" s="2"/>
      <c r="V70" s="2"/>
      <c r="W70" s="2"/>
      <c r="X70" s="2"/>
      <c r="Y70" s="2"/>
      <c r="Z70" s="2"/>
      <c r="AA70" s="2"/>
      <c r="AB70" s="2131"/>
      <c r="AC70" s="2132"/>
      <c r="AD70" s="2132"/>
      <c r="AE70" s="2132"/>
      <c r="AF70" s="2133"/>
      <c r="AG70" s="2"/>
      <c r="AH70" s="2"/>
      <c r="AI70" s="2"/>
      <c r="AJ70" s="2"/>
      <c r="AK70" s="2"/>
      <c r="AL70" s="2"/>
      <c r="AM70" s="2"/>
      <c r="AN70" s="2"/>
    </row>
    <row r="71" spans="1:40" ht="12.75" customHeight="1">
      <c r="A71" s="344"/>
      <c r="B71" s="2"/>
      <c r="C71" s="344"/>
      <c r="D71" s="344"/>
      <c r="E71" s="2136" t="s">
        <v>2029</v>
      </c>
      <c r="F71" s="2136"/>
      <c r="G71" s="2136"/>
      <c r="H71" s="2136"/>
      <c r="I71" s="2136"/>
      <c r="J71" s="2136"/>
      <c r="K71" s="2136"/>
      <c r="L71" s="2136"/>
      <c r="M71" s="2136"/>
      <c r="N71" s="2136"/>
      <c r="O71" s="2136"/>
      <c r="P71" s="2136"/>
      <c r="Q71" s="2136"/>
      <c r="R71" s="2136"/>
      <c r="S71" s="2136"/>
      <c r="T71" s="2136"/>
      <c r="U71" s="2136"/>
      <c r="V71" s="2136"/>
      <c r="W71" s="2136"/>
      <c r="X71" s="2136"/>
      <c r="Y71" s="2136"/>
      <c r="Z71" s="2136"/>
      <c r="AA71" s="848"/>
      <c r="AB71" s="848"/>
      <c r="AC71" s="848"/>
      <c r="AG71" s="2"/>
      <c r="AH71" s="2"/>
      <c r="AI71" s="2"/>
      <c r="AJ71" s="2"/>
      <c r="AK71" s="2"/>
      <c r="AL71" s="2"/>
      <c r="AM71" s="2"/>
      <c r="AN71" s="2"/>
    </row>
    <row r="72" spans="1:40" ht="12.75" customHeight="1">
      <c r="A72" s="344"/>
      <c r="B72" s="2"/>
      <c r="C72" s="344"/>
      <c r="D72" s="344"/>
      <c r="E72" s="2136"/>
      <c r="F72" s="2136"/>
      <c r="G72" s="2136"/>
      <c r="H72" s="2136"/>
      <c r="I72" s="2136"/>
      <c r="J72" s="2136"/>
      <c r="K72" s="2136"/>
      <c r="L72" s="2136"/>
      <c r="M72" s="2136"/>
      <c r="N72" s="2136"/>
      <c r="O72" s="2136"/>
      <c r="P72" s="2136"/>
      <c r="Q72" s="2136"/>
      <c r="R72" s="2136"/>
      <c r="S72" s="2136"/>
      <c r="T72" s="2136"/>
      <c r="U72" s="2136"/>
      <c r="V72" s="2136"/>
      <c r="W72" s="2136"/>
      <c r="X72" s="2136"/>
      <c r="Y72" s="2136"/>
      <c r="Z72" s="2136"/>
      <c r="AA72" s="848"/>
      <c r="AB72" s="848"/>
      <c r="AC72" s="848"/>
      <c r="AD72" s="1135"/>
      <c r="AE72" s="1135"/>
      <c r="AF72" s="1135"/>
      <c r="AG72" s="2"/>
      <c r="AH72" s="2"/>
      <c r="AI72" s="2"/>
      <c r="AJ72" s="2"/>
      <c r="AK72" s="2"/>
      <c r="AL72" s="2"/>
      <c r="AM72" s="2"/>
      <c r="AN72" s="2"/>
    </row>
    <row r="73" spans="1:40" ht="12" customHeight="1">
      <c r="A73" s="344"/>
      <c r="B73" s="2"/>
      <c r="C73" s="344"/>
      <c r="D73" s="344"/>
      <c r="E73" s="2136"/>
      <c r="F73" s="2136"/>
      <c r="G73" s="2136"/>
      <c r="H73" s="2136"/>
      <c r="I73" s="2136"/>
      <c r="J73" s="2136"/>
      <c r="K73" s="2136"/>
      <c r="L73" s="2136"/>
      <c r="M73" s="2136"/>
      <c r="N73" s="2136"/>
      <c r="O73" s="2136"/>
      <c r="P73" s="2136"/>
      <c r="Q73" s="2136"/>
      <c r="R73" s="2136"/>
      <c r="S73" s="2136"/>
      <c r="T73" s="2136"/>
      <c r="U73" s="2136"/>
      <c r="V73" s="2136"/>
      <c r="W73" s="2136"/>
      <c r="X73" s="2136"/>
      <c r="Y73" s="2136"/>
      <c r="Z73" s="2136"/>
      <c r="AA73" s="848"/>
      <c r="AB73" s="848"/>
      <c r="AC73" s="848"/>
      <c r="AD73" s="444"/>
      <c r="AE73" s="444"/>
      <c r="AF73" s="444"/>
      <c r="AG73" s="2"/>
      <c r="AH73" s="2"/>
      <c r="AI73" s="2"/>
      <c r="AJ73" s="2"/>
      <c r="AK73" s="2"/>
      <c r="AL73" s="2"/>
      <c r="AM73" s="2"/>
      <c r="AN73" s="2"/>
    </row>
    <row r="74" spans="1:40" ht="12" customHeight="1">
      <c r="A74" s="344"/>
      <c r="B74" s="2"/>
      <c r="C74" s="344"/>
      <c r="D74" s="344"/>
      <c r="E74" s="538"/>
      <c r="F74" s="538"/>
      <c r="G74" s="538"/>
      <c r="H74" s="538"/>
      <c r="I74" s="538"/>
      <c r="J74" s="538"/>
      <c r="K74" s="538"/>
      <c r="L74" s="538"/>
      <c r="M74" s="538"/>
      <c r="N74" s="538"/>
      <c r="O74" s="538"/>
      <c r="P74" s="538"/>
      <c r="Q74" s="538"/>
      <c r="R74" s="538"/>
      <c r="S74" s="538"/>
      <c r="T74" s="538"/>
      <c r="U74" s="538"/>
      <c r="V74" s="538"/>
      <c r="W74" s="538"/>
      <c r="X74" s="538"/>
      <c r="Y74" s="538"/>
      <c r="Z74" s="538"/>
      <c r="AA74" s="13"/>
      <c r="AG74" s="2"/>
      <c r="AH74" s="2"/>
      <c r="AI74" s="2"/>
      <c r="AJ74" s="2"/>
      <c r="AK74" s="2"/>
      <c r="AL74" s="2"/>
      <c r="AM74" s="2"/>
      <c r="AN74" s="2"/>
    </row>
    <row r="75" spans="1:40" ht="12" customHeight="1">
      <c r="C75" s="6"/>
      <c r="D75" s="6" t="s">
        <v>115</v>
      </c>
      <c r="AB75" s="2129">
        <f>ROUND(IF(ISERROR((AB58/AB70)),0,(AB58/AB70)),0)</f>
        <v>0</v>
      </c>
      <c r="AC75" s="2129"/>
      <c r="AD75" s="2129"/>
      <c r="AE75" s="2129"/>
      <c r="AF75" s="2129"/>
    </row>
    <row r="76" spans="1:40" ht="12.75" customHeight="1">
      <c r="C76" s="6"/>
      <c r="D76" s="6" t="s">
        <v>116</v>
      </c>
      <c r="AB76" s="2126">
        <f>IF((Y67+AD67&lt;AB75),Y67+AD67,AB75)</f>
        <v>0</v>
      </c>
      <c r="AC76" s="2127"/>
      <c r="AD76" s="2127"/>
      <c r="AE76" s="2127"/>
      <c r="AF76" s="2128"/>
    </row>
    <row r="77" spans="1:40" ht="12.75" customHeight="1">
      <c r="C77" s="6"/>
      <c r="D77" s="6" t="s">
        <v>1059</v>
      </c>
      <c r="AB77" s="2125">
        <f>AB76*AB70</f>
        <v>0</v>
      </c>
      <c r="AC77" s="2125"/>
      <c r="AD77" s="2125"/>
      <c r="AE77" s="2125"/>
      <c r="AF77" s="2125"/>
    </row>
    <row r="78" spans="1:40" ht="12.75" customHeight="1">
      <c r="C78" s="6"/>
      <c r="D78" s="6"/>
      <c r="AB78" s="984"/>
      <c r="AC78" s="984"/>
      <c r="AD78" s="984"/>
      <c r="AE78" s="984"/>
      <c r="AF78" s="984"/>
    </row>
    <row r="79" spans="1:40" ht="12.75" customHeight="1">
      <c r="A79" s="1"/>
      <c r="B79" s="1"/>
      <c r="C79" s="1"/>
      <c r="D79" s="6" t="s">
        <v>117</v>
      </c>
      <c r="AB79" s="2110">
        <f>AB48-(AB56+AB77)</f>
        <v>-0.20000000298023224</v>
      </c>
      <c r="AC79" s="2110"/>
      <c r="AD79" s="2110"/>
      <c r="AE79" s="2110"/>
      <c r="AF79" s="2110"/>
      <c r="AG79" s="1"/>
      <c r="AH79" s="1"/>
      <c r="AI79" s="1"/>
      <c r="AJ79" s="1"/>
      <c r="AK79" s="1"/>
      <c r="AL79" s="1"/>
      <c r="AM79" s="1"/>
      <c r="AN79" s="1"/>
    </row>
    <row r="80" spans="1:40" ht="12.75" customHeight="1">
      <c r="A80" s="1"/>
      <c r="B80" s="1"/>
      <c r="C80" s="1"/>
      <c r="D80" s="1"/>
      <c r="F80" s="23"/>
      <c r="J80" s="23" t="str">
        <f>IF(AB79&gt;0,"FUNDING GAP MUST NOT EXCEED ZERO","")</f>
        <v/>
      </c>
      <c r="AB80" s="1"/>
      <c r="AC80" s="1"/>
      <c r="AD80" s="1"/>
      <c r="AE80" s="1"/>
      <c r="AF80" s="1"/>
      <c r="AG80" s="1"/>
      <c r="AH80" s="1"/>
      <c r="AI80" s="1"/>
      <c r="AJ80" s="1"/>
      <c r="AK80" s="1"/>
      <c r="AL80" s="1"/>
      <c r="AM80" s="1"/>
      <c r="AN80" s="1"/>
    </row>
    <row r="81" spans="1:40" ht="12.75" customHeight="1">
      <c r="A81" s="1"/>
      <c r="B81" s="1"/>
      <c r="C81" s="1"/>
      <c r="D81" s="449"/>
      <c r="AB81" s="1"/>
      <c r="AC81" s="1"/>
      <c r="AD81" s="1"/>
      <c r="AE81" s="1"/>
      <c r="AF81" s="1"/>
      <c r="AG81" s="1"/>
      <c r="AH81" s="1"/>
      <c r="AI81" s="1"/>
      <c r="AJ81" s="1"/>
      <c r="AK81" s="1"/>
      <c r="AL81" s="1"/>
      <c r="AM81" s="1"/>
      <c r="AN81" s="1"/>
    </row>
  </sheetData>
  <sheetProtection algorithmName="SHA-512" hashValue="Xi1KGrkLOG7khnb5B58cc53sxBwdS5YwgNMkn5pB6QkmvPFqFJXPfx4yPOFDSiysT6gYvvAXoHRDATn2L67RpA==" saltValue="WMAC1+9zT5y2J6NrN3oNj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24:S24"/>
    <mergeCell ref="B25:S25"/>
    <mergeCell ref="B26:S26"/>
    <mergeCell ref="B27:S27"/>
    <mergeCell ref="AD27:AH27"/>
    <mergeCell ref="B28:S28"/>
    <mergeCell ref="B29:S29"/>
    <mergeCell ref="C18:S18"/>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s>
  <phoneticPr fontId="21" type="noConversion"/>
  <conditionalFormatting sqref="AB79:AF79 AB58:AF59">
    <cfRule type="cellIs" dxfId="5" priority="3" stopIfTrue="1" operator="greaterThan">
      <formula>0</formula>
    </cfRule>
  </conditionalFormatting>
  <dataValidations count="3">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0.85</formula1>
      <formula2>1.25</formula2>
    </dataValidation>
    <dataValidation type="whole" operator="greaterThanOrEqual" allowBlank="1" showInputMessage="1" showErrorMessage="1" sqref="T13:AM19 T21:AM21" xr:uid="{00000000-0002-0000-0600-000002000000}">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XFD876"/>
  <sheetViews>
    <sheetView showGridLines="0" topLeftCell="A589" zoomScaleNormal="100" zoomScaleSheetLayoutView="100" workbookViewId="0">
      <selection activeCell="E595" sqref="E595:J595"/>
    </sheetView>
  </sheetViews>
  <sheetFormatPr defaultColWidth="0" defaultRowHeight="12.75" zeroHeight="1"/>
  <cols>
    <col min="1" max="3" width="2.42578125" style="65" customWidth="1"/>
    <col min="4" max="4" width="3.140625" style="65" customWidth="1"/>
    <col min="5" max="5" width="3.42578125" style="65" customWidth="1"/>
    <col min="6" max="6" width="2.85546875" style="65" customWidth="1"/>
    <col min="7" max="16" width="2.42578125" style="65" customWidth="1"/>
    <col min="17" max="17" width="3.140625" style="65" customWidth="1"/>
    <col min="18" max="18" width="4.5703125" style="65" customWidth="1"/>
    <col min="19" max="26" width="2.42578125" style="65" customWidth="1"/>
    <col min="27" max="30" width="2.5703125" style="65" customWidth="1"/>
    <col min="31" max="32" width="2.42578125" style="65" customWidth="1"/>
    <col min="33" max="33" width="3.42578125" style="65" customWidth="1"/>
    <col min="34" max="36" width="2.42578125" style="65" customWidth="1"/>
    <col min="37" max="37" width="5.5703125" style="65" customWidth="1"/>
    <col min="38" max="38" width="2.42578125" style="65" customWidth="1"/>
    <col min="39" max="39" width="3.42578125" style="65" customWidth="1"/>
    <col min="40" max="40" width="5.5703125" style="1184" hidden="1" customWidth="1"/>
    <col min="41" max="41" width="5.5703125" style="143" hidden="1" customWidth="1"/>
    <col min="42" max="55" width="5.5703125" style="65" hidden="1" customWidth="1"/>
    <col min="56" max="60" width="5.5703125" style="68" hidden="1" customWidth="1"/>
    <col min="61" max="109" width="5.5703125" style="65" hidden="1" customWidth="1"/>
    <col min="110" max="16384" width="0.85546875" style="65" hidden="1"/>
  </cols>
  <sheetData>
    <row r="1" spans="1:42" ht="15.75" customHeight="1">
      <c r="A1" s="1601" t="s">
        <v>938</v>
      </c>
      <c r="B1" s="1601"/>
      <c r="C1" s="1601"/>
      <c r="D1" s="1601"/>
      <c r="E1" s="1601"/>
      <c r="F1" s="1601"/>
      <c r="G1" s="1601"/>
      <c r="H1" s="1601"/>
      <c r="I1" s="1601"/>
      <c r="J1" s="1601"/>
      <c r="K1" s="1601"/>
      <c r="L1" s="1601"/>
      <c r="M1" s="1601"/>
      <c r="N1" s="1601"/>
      <c r="O1" s="1601"/>
      <c r="P1" s="1601"/>
      <c r="Q1" s="1601"/>
      <c r="R1" s="1601"/>
      <c r="S1" s="1601"/>
      <c r="T1" s="1601"/>
      <c r="U1" s="1601"/>
      <c r="V1" s="1601"/>
      <c r="W1" s="1601"/>
      <c r="X1" s="1601"/>
      <c r="Y1" s="1601"/>
      <c r="Z1" s="1601"/>
      <c r="AA1" s="1601"/>
      <c r="AB1" s="1601"/>
      <c r="AC1" s="1601"/>
      <c r="AD1" s="1601"/>
      <c r="AE1" s="1601"/>
      <c r="AF1" s="1601"/>
      <c r="AG1" s="1601"/>
      <c r="AH1" s="1601"/>
      <c r="AI1" s="1601"/>
      <c r="AJ1" s="1601"/>
      <c r="AK1" s="1601"/>
      <c r="AL1" s="1601"/>
      <c r="AM1" s="1601"/>
    </row>
    <row r="2" spans="1:42" s="8" customFormat="1" ht="12.75" customHeight="1" thickBot="1">
      <c r="A2" s="1602"/>
      <c r="B2" s="1602"/>
      <c r="C2" s="1602"/>
      <c r="D2" s="1602"/>
      <c r="E2" s="1602"/>
      <c r="F2" s="1602"/>
      <c r="G2" s="1602"/>
      <c r="H2" s="1602"/>
      <c r="I2" s="1602"/>
      <c r="J2" s="1602"/>
      <c r="K2" s="1602"/>
      <c r="L2" s="1602"/>
      <c r="M2" s="1602"/>
      <c r="N2" s="1602"/>
      <c r="O2" s="1602"/>
      <c r="P2" s="1602"/>
      <c r="Q2" s="1602"/>
      <c r="R2" s="1602"/>
      <c r="S2" s="1602"/>
      <c r="T2" s="1602"/>
      <c r="U2" s="1602"/>
      <c r="V2" s="1602"/>
      <c r="W2" s="1602"/>
      <c r="X2" s="1602"/>
      <c r="Y2" s="1602"/>
      <c r="Z2" s="1602"/>
      <c r="AA2" s="1602"/>
      <c r="AB2" s="1602"/>
      <c r="AC2" s="1602"/>
      <c r="AD2" s="1602"/>
      <c r="AE2" s="1602"/>
      <c r="AF2" s="1602"/>
      <c r="AG2" s="1602"/>
      <c r="AH2" s="1602"/>
      <c r="AI2" s="1602"/>
      <c r="AJ2" s="1602"/>
      <c r="AK2" s="1602"/>
      <c r="AL2" s="1602"/>
      <c r="AM2" s="1602"/>
      <c r="AN2" s="1185"/>
    </row>
    <row r="3" spans="1:42" s="63" customFormat="1" ht="12.75" customHeight="1" thickTop="1">
      <c r="A3" s="71"/>
      <c r="B3" s="71"/>
      <c r="C3" s="71"/>
      <c r="D3" s="71"/>
      <c r="E3" s="71"/>
      <c r="F3" s="71"/>
      <c r="G3" s="71"/>
      <c r="H3" s="71"/>
      <c r="I3" s="71"/>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4"/>
      <c r="AL3" s="74"/>
      <c r="AM3" s="74"/>
      <c r="AN3" s="1186"/>
    </row>
    <row r="4" spans="1:42" s="63" customFormat="1" ht="12.75" customHeight="1">
      <c r="A4" s="154" t="s">
        <v>1664</v>
      </c>
      <c r="AE4" s="2380" t="s">
        <v>413</v>
      </c>
      <c r="AF4" s="2380"/>
      <c r="AG4" s="2380"/>
      <c r="AH4" s="2380"/>
      <c r="AI4" s="2380"/>
      <c r="AJ4" s="2380"/>
      <c r="AK4" s="2380"/>
      <c r="AL4" s="1357"/>
      <c r="AM4" s="48"/>
      <c r="AN4" s="1186"/>
    </row>
    <row r="5" spans="1:42" s="63" customFormat="1" ht="12.95" customHeight="1">
      <c r="A5" s="154"/>
      <c r="AE5" s="33"/>
      <c r="AF5" s="33"/>
      <c r="AG5" s="33"/>
      <c r="AH5" s="33"/>
      <c r="AI5" s="33"/>
      <c r="AJ5" s="33"/>
      <c r="AK5" s="33"/>
      <c r="AL5" s="1357"/>
      <c r="AM5" s="48"/>
      <c r="AN5" s="1186"/>
    </row>
    <row r="6" spans="1:42" s="8" customFormat="1" ht="12.75" customHeight="1">
      <c r="A6" s="154"/>
      <c r="B6" s="154" t="s">
        <v>1665</v>
      </c>
      <c r="C6" s="63"/>
      <c r="D6" s="63"/>
      <c r="E6" s="63"/>
      <c r="F6" s="63"/>
      <c r="G6" s="63"/>
      <c r="H6" s="63"/>
      <c r="I6" s="63"/>
      <c r="J6" s="63"/>
      <c r="K6" s="63"/>
      <c r="L6" s="63"/>
      <c r="M6" s="63"/>
      <c r="N6" s="63"/>
      <c r="O6" s="63"/>
      <c r="P6" s="63"/>
      <c r="Q6" s="63"/>
      <c r="R6" s="63"/>
      <c r="S6" s="63"/>
      <c r="T6" s="63"/>
      <c r="U6" s="63"/>
      <c r="V6" s="63"/>
      <c r="W6" s="63"/>
      <c r="X6" s="63"/>
      <c r="Y6" s="63"/>
      <c r="Z6" s="63"/>
      <c r="AA6" s="63"/>
      <c r="AB6" s="63"/>
      <c r="AC6" s="63"/>
      <c r="AD6" s="63"/>
      <c r="AF6" s="2228" t="s">
        <v>63</v>
      </c>
      <c r="AG6" s="2228"/>
      <c r="AH6" s="2228"/>
      <c r="AI6" s="2228"/>
      <c r="AJ6" s="2228"/>
      <c r="AK6" s="2228"/>
      <c r="AL6" s="2228"/>
      <c r="AM6" s="48"/>
      <c r="AN6" s="1185"/>
    </row>
    <row r="7" spans="1:42" s="8" customFormat="1" ht="12.75" customHeight="1">
      <c r="A7" s="154"/>
      <c r="B7" s="106" t="s">
        <v>706</v>
      </c>
      <c r="C7" s="59"/>
      <c r="D7" s="59"/>
      <c r="E7" s="59"/>
      <c r="F7" s="59"/>
      <c r="G7" s="59"/>
      <c r="H7" s="59"/>
      <c r="I7" s="59"/>
      <c r="J7" s="59"/>
      <c r="K7" s="59"/>
      <c r="L7" s="59"/>
      <c r="M7" s="59"/>
      <c r="N7" s="59"/>
      <c r="O7" s="59"/>
      <c r="P7" s="59"/>
      <c r="Q7" s="59"/>
      <c r="R7" s="59"/>
      <c r="S7" s="59"/>
      <c r="T7" s="59"/>
      <c r="U7" s="59"/>
      <c r="V7" s="59"/>
      <c r="W7" s="59"/>
      <c r="X7" s="59"/>
      <c r="Y7" s="59"/>
      <c r="Z7" s="59"/>
      <c r="AA7" s="59"/>
      <c r="AB7" s="59"/>
      <c r="AC7" s="59"/>
      <c r="AD7" s="63"/>
      <c r="AL7" s="1356"/>
      <c r="AM7" s="48"/>
      <c r="AN7" s="1185"/>
    </row>
    <row r="8" spans="1:42" s="8" customFormat="1" ht="15" customHeight="1">
      <c r="A8" s="154"/>
      <c r="B8" s="2192" t="s">
        <v>2306</v>
      </c>
      <c r="C8" s="2192"/>
      <c r="D8" s="2192"/>
      <c r="E8" s="2192"/>
      <c r="F8" s="2192"/>
      <c r="G8" s="2192"/>
      <c r="H8" s="2192"/>
      <c r="I8" s="2192"/>
      <c r="J8" s="2192"/>
      <c r="K8" s="2192"/>
      <c r="L8" s="2192"/>
      <c r="M8" s="2192"/>
      <c r="N8" s="2192"/>
      <c r="O8" s="2192"/>
      <c r="P8" s="2192"/>
      <c r="Q8" s="2192"/>
      <c r="R8" s="2192"/>
      <c r="S8" s="2192"/>
      <c r="T8" s="2192"/>
      <c r="U8" s="2192"/>
      <c r="V8" s="2192"/>
      <c r="W8" s="2192"/>
      <c r="X8" s="2192"/>
      <c r="Y8" s="2192"/>
      <c r="Z8" s="2192"/>
      <c r="AA8" s="2192"/>
      <c r="AB8" s="2192"/>
      <c r="AC8" s="2192"/>
      <c r="AD8" s="63"/>
      <c r="AE8" s="191"/>
      <c r="AF8" s="191"/>
      <c r="AG8" s="191"/>
      <c r="AH8" s="191"/>
      <c r="AI8" s="191"/>
      <c r="AJ8" s="191"/>
      <c r="AK8" s="191"/>
      <c r="AL8" s="1356"/>
      <c r="AM8" s="48"/>
      <c r="AN8" s="1185"/>
      <c r="AO8" s="71"/>
      <c r="AP8" s="562"/>
    </row>
    <row r="9" spans="1:42" s="147" customFormat="1" ht="12.75" customHeight="1">
      <c r="A9" s="154"/>
      <c r="B9" s="154"/>
      <c r="C9" s="63"/>
      <c r="D9" s="63"/>
      <c r="E9" s="63"/>
      <c r="F9" s="63"/>
      <c r="G9" s="63"/>
      <c r="H9" s="63"/>
      <c r="I9" s="63"/>
      <c r="J9" s="63"/>
      <c r="K9" s="63"/>
      <c r="L9" s="63"/>
      <c r="M9" s="63"/>
      <c r="N9" s="63"/>
      <c r="O9" s="63"/>
      <c r="P9" s="63"/>
      <c r="Q9" s="63"/>
      <c r="R9" s="63"/>
      <c r="S9" s="63"/>
      <c r="T9" s="63"/>
      <c r="U9" s="63"/>
      <c r="V9" s="63"/>
      <c r="W9" s="63"/>
      <c r="X9" s="63"/>
      <c r="Y9" s="63"/>
      <c r="Z9" s="63"/>
      <c r="AA9" s="63"/>
      <c r="AB9" s="63"/>
      <c r="AC9" s="63"/>
      <c r="AD9" s="63"/>
      <c r="AE9" s="191"/>
      <c r="AF9" s="191"/>
      <c r="AG9" s="191"/>
      <c r="AH9" s="191"/>
      <c r="AI9" s="191"/>
      <c r="AJ9" s="191"/>
      <c r="AK9" s="191"/>
      <c r="AL9" s="1356"/>
      <c r="AM9" s="48"/>
      <c r="AN9" s="1187"/>
      <c r="AO9" s="694" t="s">
        <v>86</v>
      </c>
      <c r="AP9" s="778"/>
    </row>
    <row r="10" spans="1:42" s="8" customFormat="1" ht="12.75" customHeight="1">
      <c r="A10" s="154"/>
      <c r="B10" s="217" t="s">
        <v>1267</v>
      </c>
      <c r="C10" s="63"/>
      <c r="D10" s="63"/>
      <c r="E10" s="63"/>
      <c r="F10" s="63"/>
      <c r="G10" s="63"/>
      <c r="H10" s="63"/>
      <c r="I10" s="63"/>
      <c r="J10" s="63"/>
      <c r="K10" s="63"/>
      <c r="L10" s="63"/>
      <c r="M10" s="63"/>
      <c r="N10" s="63"/>
      <c r="O10" s="63"/>
      <c r="P10" s="63"/>
      <c r="Q10" s="63"/>
      <c r="R10" s="63"/>
      <c r="S10" s="63"/>
      <c r="T10" s="63"/>
      <c r="U10" s="63"/>
      <c r="V10" s="63"/>
      <c r="W10" s="63"/>
      <c r="X10" s="63"/>
      <c r="Y10" s="63"/>
      <c r="Z10" s="63"/>
      <c r="AA10" s="63"/>
      <c r="AB10" s="63"/>
      <c r="AC10" s="63"/>
      <c r="AD10" s="63"/>
      <c r="AE10" s="63"/>
      <c r="AF10" s="63"/>
      <c r="AG10" s="63"/>
      <c r="AH10" s="63"/>
      <c r="AI10" s="63"/>
      <c r="AJ10" s="63"/>
      <c r="AK10" s="63"/>
      <c r="AL10" s="63"/>
      <c r="AM10" s="48"/>
      <c r="AN10" s="1185"/>
      <c r="AO10" s="777" t="s">
        <v>1404</v>
      </c>
      <c r="AP10" s="779">
        <v>4</v>
      </c>
    </row>
    <row r="11" spans="1:42" s="8" customFormat="1" ht="12.75" customHeight="1">
      <c r="A11" s="154"/>
      <c r="B11" s="2192" t="s">
        <v>1405</v>
      </c>
      <c r="C11" s="2192"/>
      <c r="D11" s="2192"/>
      <c r="E11" s="2192"/>
      <c r="F11" s="2192"/>
      <c r="G11" s="2192"/>
      <c r="H11" s="2192"/>
      <c r="I11" s="2192"/>
      <c r="J11" s="2192"/>
      <c r="K11" s="2192"/>
      <c r="L11" s="2192"/>
      <c r="M11" s="2192"/>
      <c r="N11" s="2192"/>
      <c r="O11" s="2192"/>
      <c r="P11" s="2192"/>
      <c r="Q11" s="2192"/>
      <c r="R11" s="2192"/>
      <c r="S11" s="2192"/>
      <c r="T11" s="2192"/>
      <c r="U11" s="2192"/>
      <c r="V11" s="2192"/>
      <c r="W11" s="2192"/>
      <c r="X11" s="2192"/>
      <c r="Y11" s="2192"/>
      <c r="Z11" s="2192"/>
      <c r="AA11" s="2192"/>
      <c r="AB11" s="2192"/>
      <c r="AC11" s="2192"/>
      <c r="AD11" s="2192"/>
      <c r="AE11" s="2192"/>
      <c r="AF11" s="2192"/>
      <c r="AG11" s="2192"/>
      <c r="AH11" s="2192"/>
      <c r="AI11" s="2192"/>
      <c r="AM11" s="48"/>
      <c r="AN11" s="1185"/>
      <c r="AO11" s="777" t="s">
        <v>1405</v>
      </c>
      <c r="AP11" s="779">
        <v>6</v>
      </c>
    </row>
    <row r="12" spans="1:42" s="8" customFormat="1" ht="12.75" customHeight="1">
      <c r="A12" s="563"/>
      <c r="B12" s="59"/>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428"/>
      <c r="AE12" s="147"/>
      <c r="AF12" s="147"/>
      <c r="AG12" s="147"/>
      <c r="AH12" s="147"/>
      <c r="AI12" s="147"/>
      <c r="AJ12" s="147"/>
      <c r="AK12" s="147"/>
      <c r="AL12" s="147"/>
      <c r="AM12" s="48"/>
      <c r="AN12" s="1185"/>
      <c r="AO12" s="777"/>
      <c r="AP12" s="779"/>
    </row>
    <row r="13" spans="1:42" s="8" customFormat="1" ht="12.75" customHeight="1">
      <c r="A13" s="563"/>
      <c r="B13" s="217" t="s">
        <v>1406</v>
      </c>
      <c r="AB13" s="2383" t="s">
        <v>136</v>
      </c>
      <c r="AC13" s="2383"/>
      <c r="AD13" s="428"/>
      <c r="AE13" s="147"/>
      <c r="AF13" s="147"/>
      <c r="AG13" s="147"/>
      <c r="AH13" s="147"/>
      <c r="AI13" s="147"/>
      <c r="AJ13" s="147"/>
      <c r="AK13" s="147"/>
      <c r="AL13" s="147"/>
      <c r="AM13" s="48"/>
      <c r="AN13" s="1185"/>
      <c r="AO13" s="624"/>
      <c r="AP13" s="624"/>
    </row>
    <row r="14" spans="1:42" s="8" customFormat="1" ht="12.75" customHeight="1">
      <c r="A14" s="563"/>
      <c r="B14" s="59"/>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428"/>
      <c r="AE14" s="147"/>
      <c r="AF14" s="147"/>
      <c r="AG14" s="147"/>
      <c r="AH14" s="147"/>
      <c r="AI14" s="147"/>
      <c r="AJ14" s="147"/>
      <c r="AK14" s="147"/>
      <c r="AL14" s="147"/>
      <c r="AM14" s="48"/>
      <c r="AN14" s="1185"/>
      <c r="AO14" s="694" t="s">
        <v>1266</v>
      </c>
      <c r="AP14" s="779"/>
    </row>
    <row r="15" spans="1:42" s="8" customFormat="1" ht="12.75" customHeight="1">
      <c r="A15" s="154"/>
      <c r="B15" s="101" t="s">
        <v>1154</v>
      </c>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33"/>
      <c r="AM15" s="48"/>
      <c r="AN15" s="1185"/>
      <c r="AO15" s="777" t="s">
        <v>1407</v>
      </c>
      <c r="AP15" s="779">
        <v>4</v>
      </c>
    </row>
    <row r="16" spans="1:42" s="8" customFormat="1" ht="12.75" customHeight="1">
      <c r="A16" s="154"/>
      <c r="B16" s="2192" t="s">
        <v>1266</v>
      </c>
      <c r="C16" s="2192"/>
      <c r="D16" s="2192"/>
      <c r="E16" s="2192"/>
      <c r="F16" s="2192"/>
      <c r="G16" s="2192"/>
      <c r="H16" s="2192"/>
      <c r="I16" s="2192"/>
      <c r="J16" s="2192"/>
      <c r="K16" s="2192"/>
      <c r="L16" s="2192"/>
      <c r="M16" s="2192"/>
      <c r="N16" s="2192"/>
      <c r="O16" s="2192"/>
      <c r="P16" s="2192"/>
      <c r="Q16" s="2192"/>
      <c r="R16" s="2192"/>
      <c r="S16" s="2192"/>
      <c r="T16" s="2192"/>
      <c r="U16" s="2192"/>
      <c r="V16" s="2192"/>
      <c r="W16" s="2192"/>
      <c r="X16" s="2192"/>
      <c r="Y16" s="2192"/>
      <c r="Z16" s="2192"/>
      <c r="AA16" s="2192"/>
      <c r="AB16" s="2192"/>
      <c r="AC16" s="2192"/>
      <c r="AD16" s="2192"/>
      <c r="AE16" s="2192"/>
      <c r="AF16" s="2192"/>
      <c r="AG16" s="2192"/>
      <c r="AH16" s="2192"/>
      <c r="AI16" s="2192"/>
      <c r="AJ16" s="2192"/>
      <c r="AK16" s="825"/>
      <c r="AL16" s="825"/>
      <c r="AM16" s="825"/>
      <c r="AN16" s="1185"/>
      <c r="AO16" s="777" t="s">
        <v>1408</v>
      </c>
      <c r="AP16" s="779">
        <v>6</v>
      </c>
    </row>
    <row r="17" spans="1:42" s="8" customFormat="1" ht="12.75" customHeight="1">
      <c r="B17" s="101" t="s">
        <v>2144</v>
      </c>
      <c r="C17" s="59"/>
      <c r="D17" s="59"/>
      <c r="E17" s="59"/>
      <c r="F17" s="59"/>
      <c r="G17" s="59"/>
      <c r="H17" s="59"/>
      <c r="I17" s="59"/>
      <c r="J17" s="59"/>
      <c r="K17" s="59"/>
      <c r="L17" s="59"/>
      <c r="M17" s="59"/>
      <c r="N17" s="59"/>
      <c r="O17" s="59"/>
      <c r="P17" s="59"/>
      <c r="Q17" s="59"/>
      <c r="R17" s="59"/>
      <c r="S17" s="59"/>
      <c r="T17" s="59"/>
      <c r="U17" s="59"/>
      <c r="AM17" s="48"/>
      <c r="AN17" s="1185"/>
      <c r="AO17" s="777"/>
      <c r="AP17" s="779"/>
    </row>
    <row r="18" spans="1:42" s="8" customFormat="1" ht="12.75" customHeight="1">
      <c r="B18" s="217" t="s">
        <v>2143</v>
      </c>
      <c r="C18" s="46"/>
      <c r="D18" s="46"/>
      <c r="E18" s="46"/>
      <c r="F18" s="46"/>
      <c r="G18" s="46"/>
      <c r="H18" s="46"/>
      <c r="I18" s="46"/>
      <c r="J18" s="46"/>
      <c r="K18" s="46"/>
      <c r="L18" s="46"/>
      <c r="M18" s="46"/>
      <c r="N18" s="46"/>
      <c r="O18" s="46"/>
      <c r="P18" s="46"/>
      <c r="Q18" s="46"/>
      <c r="R18" s="46"/>
      <c r="S18" s="46"/>
      <c r="T18" s="46"/>
      <c r="U18" s="46"/>
      <c r="V18" s="46"/>
      <c r="W18" s="46"/>
      <c r="X18" s="46"/>
      <c r="Y18" s="46"/>
      <c r="Z18" s="46"/>
      <c r="AA18" s="46"/>
      <c r="AB18" s="46"/>
      <c r="AC18" s="46"/>
      <c r="AM18" s="48"/>
      <c r="AN18" s="1185"/>
      <c r="AO18" s="71"/>
      <c r="AP18" s="562"/>
    </row>
    <row r="19" spans="1:42" s="8" customFormat="1" ht="12.75" customHeight="1">
      <c r="C19" s="46"/>
      <c r="D19" s="46"/>
      <c r="E19" s="46"/>
      <c r="F19" s="46"/>
      <c r="G19" s="46"/>
      <c r="H19" s="46"/>
      <c r="I19" s="46"/>
      <c r="J19" s="46"/>
      <c r="K19" s="46"/>
      <c r="L19" s="46"/>
      <c r="M19" s="46"/>
      <c r="N19" s="46"/>
      <c r="O19" s="46"/>
      <c r="P19" s="46"/>
      <c r="Q19" s="46"/>
      <c r="R19" s="46"/>
      <c r="S19" s="46"/>
      <c r="T19" s="46"/>
      <c r="U19" s="46"/>
      <c r="V19" s="46"/>
      <c r="W19" s="46"/>
      <c r="X19" s="46"/>
      <c r="Y19" s="46"/>
      <c r="Z19" s="46"/>
      <c r="AA19" s="46"/>
      <c r="AB19" s="46"/>
      <c r="AC19" s="46"/>
      <c r="AM19" s="48"/>
      <c r="AN19" s="1185"/>
    </row>
    <row r="20" spans="1:42" s="8" customFormat="1" ht="12.75" customHeight="1">
      <c r="B20" s="2248" t="s">
        <v>1885</v>
      </c>
      <c r="C20" s="2248"/>
      <c r="D20" s="2248"/>
      <c r="E20" s="2248"/>
      <c r="F20" s="2248"/>
      <c r="G20" s="2248"/>
      <c r="H20" s="2248"/>
      <c r="I20" s="2248"/>
      <c r="J20" s="2248"/>
      <c r="K20" s="2248"/>
      <c r="L20" s="2248"/>
      <c r="M20" s="2248"/>
      <c r="N20" s="2248"/>
      <c r="O20" s="2248"/>
      <c r="P20" s="2248"/>
      <c r="Q20" s="2248"/>
      <c r="R20" s="2248"/>
      <c r="S20" s="2248"/>
      <c r="T20" s="2248"/>
      <c r="U20" s="2248"/>
      <c r="V20" s="2248"/>
      <c r="W20" s="2248"/>
      <c r="X20" s="2248"/>
      <c r="Y20" s="2248"/>
      <c r="Z20" s="2248"/>
      <c r="AA20" s="2248"/>
      <c r="AB20" s="2248"/>
      <c r="AC20" s="2248"/>
      <c r="AD20" s="2248"/>
      <c r="AE20" s="2248"/>
      <c r="AF20" s="2248"/>
      <c r="AG20" s="2248"/>
      <c r="AH20" s="2248"/>
      <c r="AI20" s="2248"/>
      <c r="AJ20" s="2248"/>
      <c r="AK20" s="2248"/>
      <c r="AL20" s="1358"/>
      <c r="AM20" s="38"/>
      <c r="AN20" s="1185"/>
    </row>
    <row r="21" spans="1:42" s="8" customFormat="1" ht="12.75" customHeight="1">
      <c r="A21" s="38"/>
      <c r="B21" s="2248"/>
      <c r="C21" s="2248"/>
      <c r="D21" s="2248"/>
      <c r="E21" s="2248"/>
      <c r="F21" s="2248"/>
      <c r="G21" s="2248"/>
      <c r="H21" s="2248"/>
      <c r="I21" s="2248"/>
      <c r="J21" s="2248"/>
      <c r="K21" s="2248"/>
      <c r="L21" s="2248"/>
      <c r="M21" s="2248"/>
      <c r="N21" s="2248"/>
      <c r="O21" s="2248"/>
      <c r="P21" s="2248"/>
      <c r="Q21" s="2248"/>
      <c r="R21" s="2248"/>
      <c r="S21" s="2248"/>
      <c r="T21" s="2248"/>
      <c r="U21" s="2248"/>
      <c r="V21" s="2248"/>
      <c r="W21" s="2248"/>
      <c r="X21" s="2248"/>
      <c r="Y21" s="2248"/>
      <c r="Z21" s="2248"/>
      <c r="AA21" s="2248"/>
      <c r="AB21" s="2248"/>
      <c r="AC21" s="2248"/>
      <c r="AD21" s="2248"/>
      <c r="AE21" s="2248"/>
      <c r="AF21" s="2248"/>
      <c r="AG21" s="2248"/>
      <c r="AH21" s="2248"/>
      <c r="AI21" s="2248"/>
      <c r="AJ21" s="2248"/>
      <c r="AK21" s="2248"/>
      <c r="AL21" s="1358"/>
      <c r="AM21" s="38"/>
      <c r="AN21" s="1185"/>
      <c r="AP21" s="561"/>
    </row>
    <row r="22" spans="1:42" s="8" customFormat="1" ht="12.75" customHeight="1">
      <c r="A22" s="38"/>
      <c r="B22" s="2248"/>
      <c r="C22" s="2248"/>
      <c r="D22" s="2248"/>
      <c r="E22" s="2248"/>
      <c r="F22" s="2248"/>
      <c r="G22" s="2248"/>
      <c r="H22" s="2248"/>
      <c r="I22" s="2248"/>
      <c r="J22" s="2248"/>
      <c r="K22" s="2248"/>
      <c r="L22" s="2248"/>
      <c r="M22" s="2248"/>
      <c r="N22" s="2248"/>
      <c r="O22" s="2248"/>
      <c r="P22" s="2248"/>
      <c r="Q22" s="2248"/>
      <c r="R22" s="2248"/>
      <c r="S22" s="2248"/>
      <c r="T22" s="2248"/>
      <c r="U22" s="2248"/>
      <c r="V22" s="2248"/>
      <c r="W22" s="2248"/>
      <c r="X22" s="2248"/>
      <c r="Y22" s="2248"/>
      <c r="Z22" s="2248"/>
      <c r="AA22" s="2248"/>
      <c r="AB22" s="2248"/>
      <c r="AC22" s="2248"/>
      <c r="AD22" s="2248"/>
      <c r="AE22" s="2248"/>
      <c r="AF22" s="2248"/>
      <c r="AG22" s="2248"/>
      <c r="AH22" s="2248"/>
      <c r="AI22" s="2248"/>
      <c r="AJ22" s="2248"/>
      <c r="AK22" s="2248"/>
      <c r="AL22" s="1358"/>
      <c r="AM22" s="38"/>
      <c r="AN22" s="1185"/>
    </row>
    <row r="23" spans="1:42" s="46" customFormat="1" ht="12.75" customHeight="1">
      <c r="A23" s="38"/>
      <c r="B23" s="2248"/>
      <c r="C23" s="2248"/>
      <c r="D23" s="2248"/>
      <c r="E23" s="2248"/>
      <c r="F23" s="2248"/>
      <c r="G23" s="2248"/>
      <c r="H23" s="2248"/>
      <c r="I23" s="2248"/>
      <c r="J23" s="2248"/>
      <c r="K23" s="2248"/>
      <c r="L23" s="2248"/>
      <c r="M23" s="2248"/>
      <c r="N23" s="2248"/>
      <c r="O23" s="2248"/>
      <c r="P23" s="2248"/>
      <c r="Q23" s="2248"/>
      <c r="R23" s="2248"/>
      <c r="S23" s="2248"/>
      <c r="T23" s="2248"/>
      <c r="U23" s="2248"/>
      <c r="V23" s="2248"/>
      <c r="W23" s="2248"/>
      <c r="X23" s="2248"/>
      <c r="Y23" s="2248"/>
      <c r="Z23" s="2248"/>
      <c r="AA23" s="2248"/>
      <c r="AB23" s="2248"/>
      <c r="AC23" s="2248"/>
      <c r="AD23" s="2248"/>
      <c r="AE23" s="2248"/>
      <c r="AF23" s="2248"/>
      <c r="AG23" s="2248"/>
      <c r="AH23" s="2248"/>
      <c r="AI23" s="2248"/>
      <c r="AJ23" s="2248"/>
      <c r="AK23" s="2248"/>
      <c r="AL23" s="1358"/>
      <c r="AM23" s="38"/>
      <c r="AN23" s="457"/>
    </row>
    <row r="24" spans="1:42" s="46" customFormat="1" ht="12.75" customHeight="1">
      <c r="A24" s="38"/>
      <c r="B24" s="2248"/>
      <c r="C24" s="2248"/>
      <c r="D24" s="2248"/>
      <c r="E24" s="2248"/>
      <c r="F24" s="2248"/>
      <c r="G24" s="2248"/>
      <c r="H24" s="2248"/>
      <c r="I24" s="2248"/>
      <c r="J24" s="2248"/>
      <c r="K24" s="2248"/>
      <c r="L24" s="2248"/>
      <c r="M24" s="2248"/>
      <c r="N24" s="2248"/>
      <c r="O24" s="2248"/>
      <c r="P24" s="2248"/>
      <c r="Q24" s="2248"/>
      <c r="R24" s="2248"/>
      <c r="S24" s="2248"/>
      <c r="T24" s="2248"/>
      <c r="U24" s="2248"/>
      <c r="V24" s="2248"/>
      <c r="W24" s="2248"/>
      <c r="X24" s="2248"/>
      <c r="Y24" s="2248"/>
      <c r="Z24" s="2248"/>
      <c r="AA24" s="2248"/>
      <c r="AB24" s="2248"/>
      <c r="AC24" s="2248"/>
      <c r="AD24" s="2248"/>
      <c r="AE24" s="2248"/>
      <c r="AF24" s="2248"/>
      <c r="AG24" s="2248"/>
      <c r="AH24" s="2248"/>
      <c r="AI24" s="2248"/>
      <c r="AJ24" s="2248"/>
      <c r="AK24" s="2248"/>
      <c r="AL24" s="1358"/>
      <c r="AM24" s="38"/>
      <c r="AN24" s="1188"/>
      <c r="AO24" s="167"/>
    </row>
    <row r="25" spans="1:42" s="46" customFormat="1" ht="12.75" customHeight="1">
      <c r="A25" s="38"/>
      <c r="B25" s="2248"/>
      <c r="C25" s="2248"/>
      <c r="D25" s="2248"/>
      <c r="E25" s="2248"/>
      <c r="F25" s="2248"/>
      <c r="G25" s="2248"/>
      <c r="H25" s="2248"/>
      <c r="I25" s="2248"/>
      <c r="J25" s="2248"/>
      <c r="K25" s="2248"/>
      <c r="L25" s="2248"/>
      <c r="M25" s="2248"/>
      <c r="N25" s="2248"/>
      <c r="O25" s="2248"/>
      <c r="P25" s="2248"/>
      <c r="Q25" s="2248"/>
      <c r="R25" s="2248"/>
      <c r="S25" s="2248"/>
      <c r="T25" s="2248"/>
      <c r="U25" s="2248"/>
      <c r="V25" s="2248"/>
      <c r="W25" s="2248"/>
      <c r="X25" s="2248"/>
      <c r="Y25" s="2248"/>
      <c r="Z25" s="2248"/>
      <c r="AA25" s="2248"/>
      <c r="AB25" s="2248"/>
      <c r="AC25" s="2248"/>
      <c r="AD25" s="2248"/>
      <c r="AE25" s="2248"/>
      <c r="AF25" s="2248"/>
      <c r="AG25" s="2248"/>
      <c r="AH25" s="2248"/>
      <c r="AI25" s="2248"/>
      <c r="AJ25" s="2248"/>
      <c r="AK25" s="2248"/>
      <c r="AL25" s="1358"/>
      <c r="AM25" s="38"/>
      <c r="AN25" s="1188"/>
    </row>
    <row r="26" spans="1:42" s="149" customFormat="1" ht="12.75" customHeight="1">
      <c r="A26" s="38"/>
      <c r="B26" s="2248"/>
      <c r="C26" s="2248"/>
      <c r="D26" s="2248"/>
      <c r="E26" s="2248"/>
      <c r="F26" s="2248"/>
      <c r="G26" s="2248"/>
      <c r="H26" s="2248"/>
      <c r="I26" s="2248"/>
      <c r="J26" s="2248"/>
      <c r="K26" s="2248"/>
      <c r="L26" s="2248"/>
      <c r="M26" s="2248"/>
      <c r="N26" s="2248"/>
      <c r="O26" s="2248"/>
      <c r="P26" s="2248"/>
      <c r="Q26" s="2248"/>
      <c r="R26" s="2248"/>
      <c r="S26" s="2248"/>
      <c r="T26" s="2248"/>
      <c r="U26" s="2248"/>
      <c r="V26" s="2248"/>
      <c r="W26" s="2248"/>
      <c r="X26" s="2248"/>
      <c r="Y26" s="2248"/>
      <c r="Z26" s="2248"/>
      <c r="AA26" s="2248"/>
      <c r="AB26" s="2248"/>
      <c r="AC26" s="2248"/>
      <c r="AD26" s="2248"/>
      <c r="AE26" s="2248"/>
      <c r="AF26" s="2248"/>
      <c r="AG26" s="2248"/>
      <c r="AH26" s="2248"/>
      <c r="AI26" s="2248"/>
      <c r="AJ26" s="2248"/>
      <c r="AK26" s="2248"/>
      <c r="AL26" s="1358"/>
      <c r="AM26" s="38"/>
      <c r="AN26" s="1189"/>
    </row>
    <row r="27" spans="1:42" s="46" customFormat="1" ht="12.75" customHeight="1">
      <c r="A27" s="38"/>
      <c r="B27" s="2248"/>
      <c r="C27" s="2248"/>
      <c r="D27" s="2248"/>
      <c r="E27" s="2248"/>
      <c r="F27" s="2248"/>
      <c r="G27" s="2248"/>
      <c r="H27" s="2248"/>
      <c r="I27" s="2248"/>
      <c r="J27" s="2248"/>
      <c r="K27" s="2248"/>
      <c r="L27" s="2248"/>
      <c r="M27" s="2248"/>
      <c r="N27" s="2248"/>
      <c r="O27" s="2248"/>
      <c r="P27" s="2248"/>
      <c r="Q27" s="2248"/>
      <c r="R27" s="2248"/>
      <c r="S27" s="2248"/>
      <c r="T27" s="2248"/>
      <c r="U27" s="2248"/>
      <c r="V27" s="2248"/>
      <c r="W27" s="2248"/>
      <c r="X27" s="2248"/>
      <c r="Y27" s="2248"/>
      <c r="Z27" s="2248"/>
      <c r="AA27" s="2248"/>
      <c r="AB27" s="2248"/>
      <c r="AC27" s="2248"/>
      <c r="AD27" s="2248"/>
      <c r="AE27" s="2248"/>
      <c r="AF27" s="2248"/>
      <c r="AG27" s="2248"/>
      <c r="AH27" s="2248"/>
      <c r="AI27" s="2248"/>
      <c r="AJ27" s="2248"/>
      <c r="AK27" s="2248"/>
      <c r="AL27" s="1358"/>
      <c r="AM27" s="38"/>
      <c r="AN27" s="1190"/>
    </row>
    <row r="28" spans="1:42" s="46" customFormat="1" ht="12.75" customHeight="1">
      <c r="A28" s="38"/>
      <c r="B28" s="2248"/>
      <c r="C28" s="2248"/>
      <c r="D28" s="2248"/>
      <c r="E28" s="2248"/>
      <c r="F28" s="2248"/>
      <c r="G28" s="2248"/>
      <c r="H28" s="2248"/>
      <c r="I28" s="2248"/>
      <c r="J28" s="2248"/>
      <c r="K28" s="2248"/>
      <c r="L28" s="2248"/>
      <c r="M28" s="2248"/>
      <c r="N28" s="2248"/>
      <c r="O28" s="2248"/>
      <c r="P28" s="2248"/>
      <c r="Q28" s="2248"/>
      <c r="R28" s="2248"/>
      <c r="S28" s="2248"/>
      <c r="T28" s="2248"/>
      <c r="U28" s="2248"/>
      <c r="V28" s="2248"/>
      <c r="W28" s="2248"/>
      <c r="X28" s="2248"/>
      <c r="Y28" s="2248"/>
      <c r="Z28" s="2248"/>
      <c r="AA28" s="2248"/>
      <c r="AB28" s="2248"/>
      <c r="AC28" s="2248"/>
      <c r="AD28" s="2248"/>
      <c r="AE28" s="2248"/>
      <c r="AF28" s="2248"/>
      <c r="AG28" s="2248"/>
      <c r="AH28" s="2248"/>
      <c r="AI28" s="2248"/>
      <c r="AJ28" s="2248"/>
      <c r="AK28" s="2248"/>
      <c r="AL28" s="1358"/>
      <c r="AM28" s="38"/>
      <c r="AN28" s="1190"/>
    </row>
    <row r="29" spans="1:42" s="46" customFormat="1" ht="31.7" customHeight="1">
      <c r="A29" s="38"/>
      <c r="B29" s="2248"/>
      <c r="C29" s="2248"/>
      <c r="D29" s="2248"/>
      <c r="E29" s="2248"/>
      <c r="F29" s="2248"/>
      <c r="G29" s="2248"/>
      <c r="H29" s="2248"/>
      <c r="I29" s="2248"/>
      <c r="J29" s="2248"/>
      <c r="K29" s="2248"/>
      <c r="L29" s="2248"/>
      <c r="M29" s="2248"/>
      <c r="N29" s="2248"/>
      <c r="O29" s="2248"/>
      <c r="P29" s="2248"/>
      <c r="Q29" s="2248"/>
      <c r="R29" s="2248"/>
      <c r="S29" s="2248"/>
      <c r="T29" s="2248"/>
      <c r="U29" s="2248"/>
      <c r="V29" s="2248"/>
      <c r="W29" s="2248"/>
      <c r="X29" s="2248"/>
      <c r="Y29" s="2248"/>
      <c r="Z29" s="2248"/>
      <c r="AA29" s="2248"/>
      <c r="AB29" s="2248"/>
      <c r="AC29" s="2248"/>
      <c r="AD29" s="2248"/>
      <c r="AE29" s="2248"/>
      <c r="AF29" s="2248"/>
      <c r="AG29" s="2248"/>
      <c r="AH29" s="2248"/>
      <c r="AI29" s="2248"/>
      <c r="AJ29" s="2248"/>
      <c r="AK29" s="2248"/>
      <c r="AL29" s="1358"/>
      <c r="AM29" s="38"/>
      <c r="AN29" s="1190"/>
      <c r="AO29" s="781" t="s">
        <v>86</v>
      </c>
      <c r="AP29" s="624"/>
    </row>
    <row r="30" spans="1:42" s="46" customFormat="1" ht="12.75" customHeight="1">
      <c r="A30" s="8"/>
      <c r="B30" s="2249"/>
      <c r="C30" s="2249"/>
      <c r="D30" s="2249"/>
      <c r="E30" s="2249"/>
      <c r="F30" s="2249"/>
      <c r="G30" s="2249"/>
      <c r="H30" s="2249"/>
      <c r="I30" s="2249"/>
      <c r="J30" s="2249"/>
      <c r="K30" s="2249"/>
      <c r="L30" s="2249"/>
      <c r="M30" s="2249"/>
      <c r="N30" s="2249"/>
      <c r="O30" s="2249"/>
      <c r="P30" s="2249"/>
      <c r="Q30" s="2249"/>
      <c r="R30" s="2249"/>
      <c r="S30" s="2249"/>
      <c r="T30" s="2249"/>
      <c r="U30" s="2249"/>
      <c r="V30" s="2249"/>
      <c r="W30" s="2249"/>
      <c r="X30" s="2249"/>
      <c r="Y30" s="2249"/>
      <c r="Z30" s="2249"/>
      <c r="AA30" s="2249"/>
      <c r="AB30" s="2249"/>
      <c r="AC30" s="2249"/>
      <c r="AD30" s="2249"/>
      <c r="AE30" s="2249"/>
      <c r="AF30" s="2249"/>
      <c r="AG30" s="2249"/>
      <c r="AH30" s="2249"/>
      <c r="AI30" s="2249"/>
      <c r="AJ30" s="2249"/>
      <c r="AK30" s="2249"/>
      <c r="AL30" s="25"/>
      <c r="AM30" s="74"/>
      <c r="AN30" s="1190"/>
      <c r="AO30" s="624" t="s">
        <v>1410</v>
      </c>
      <c r="AP30" s="782">
        <v>2</v>
      </c>
    </row>
    <row r="31" spans="1:42" s="46" customFormat="1" ht="12.75" customHeight="1">
      <c r="A31" s="157"/>
      <c r="B31" s="158"/>
      <c r="C31" s="158"/>
      <c r="D31" s="158"/>
      <c r="E31" s="158"/>
      <c r="F31" s="158"/>
      <c r="G31" s="158"/>
      <c r="H31" s="158"/>
      <c r="I31" s="158"/>
      <c r="J31" s="158"/>
      <c r="K31" s="158"/>
      <c r="L31" s="158"/>
      <c r="M31" s="158"/>
      <c r="N31" s="158"/>
      <c r="O31" s="158"/>
      <c r="P31" s="158"/>
      <c r="Q31" s="158"/>
      <c r="R31" s="158"/>
      <c r="S31" s="158"/>
      <c r="T31" s="158"/>
      <c r="U31" s="158"/>
      <c r="V31" s="158"/>
      <c r="W31" s="158"/>
      <c r="X31" s="158"/>
      <c r="Y31" s="158"/>
      <c r="Z31" s="158"/>
      <c r="AA31" s="158"/>
      <c r="AB31" s="158"/>
      <c r="AC31" s="158"/>
      <c r="AD31" s="158"/>
      <c r="AE31" s="158"/>
      <c r="AF31" s="158"/>
      <c r="AG31" s="158"/>
      <c r="AH31" s="158"/>
      <c r="AI31" s="151" t="s">
        <v>717</v>
      </c>
      <c r="AJ31" s="2381">
        <f>IF((AND(AND(OR(Application!D218="Nonprofit (qualified nonprofit organization)",Application!D218="Nonprofit (homeless assistance)",Application!D218="Special Needs/SRO"),Application!D221="Special Needs"),$AB$13="N/A")),VLOOKUP($B$16,$AO$14:$AP$16,2,FALSE),VLOOKUP($B$11,$AO$9:$AP$11,2,FALSE))</f>
        <v>6</v>
      </c>
      <c r="AK31" s="2381"/>
      <c r="AL31" s="1361"/>
      <c r="AM31" s="147"/>
      <c r="AN31" s="1190"/>
      <c r="AO31" s="624" t="s">
        <v>1409</v>
      </c>
      <c r="AP31" s="782">
        <v>3</v>
      </c>
    </row>
    <row r="32" spans="1:42" s="46" customFormat="1" ht="12.75" customHeight="1">
      <c r="A32" s="25"/>
      <c r="B32" s="25"/>
      <c r="C32" s="8"/>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74"/>
      <c r="AL32" s="74"/>
      <c r="AM32" s="74"/>
      <c r="AN32" s="1190"/>
      <c r="AO32" s="624" t="s">
        <v>1411</v>
      </c>
      <c r="AP32" s="624">
        <v>2</v>
      </c>
    </row>
    <row r="33" spans="1:43" s="46" customFormat="1" ht="12.75" customHeight="1">
      <c r="A33" s="8"/>
      <c r="B33" s="106" t="s">
        <v>1666</v>
      </c>
      <c r="C33" s="164"/>
      <c r="E33" s="163"/>
      <c r="F33" s="163"/>
      <c r="G33" s="163"/>
      <c r="H33" s="163"/>
      <c r="I33" s="163"/>
      <c r="J33" s="163"/>
      <c r="K33" s="163"/>
      <c r="L33" s="163"/>
      <c r="M33" s="163"/>
      <c r="N33" s="163"/>
      <c r="O33" s="163"/>
      <c r="P33" s="163"/>
      <c r="Q33" s="163"/>
      <c r="R33" s="163"/>
      <c r="S33" s="163"/>
      <c r="T33" s="163"/>
      <c r="U33" s="163"/>
      <c r="V33" s="163"/>
      <c r="W33" s="163"/>
      <c r="X33" s="163"/>
      <c r="Y33" s="163"/>
      <c r="Z33" s="163"/>
      <c r="AA33" s="163"/>
      <c r="AB33" s="163"/>
      <c r="AC33" s="163"/>
      <c r="AD33" s="163"/>
      <c r="AF33" s="2228" t="s">
        <v>66</v>
      </c>
      <c r="AG33" s="2228"/>
      <c r="AH33" s="2228"/>
      <c r="AI33" s="2228"/>
      <c r="AJ33" s="2228"/>
      <c r="AK33" s="2228"/>
      <c r="AL33" s="2228"/>
      <c r="AM33" s="163"/>
      <c r="AN33" s="1190"/>
      <c r="AO33" s="780"/>
      <c r="AP33" s="780"/>
    </row>
    <row r="34" spans="1:43" s="46" customFormat="1" ht="12.75" customHeight="1">
      <c r="A34" s="8"/>
      <c r="B34" s="217" t="s">
        <v>1267</v>
      </c>
      <c r="C34" s="149"/>
      <c r="D34" s="149"/>
      <c r="E34" s="149"/>
      <c r="F34" s="149"/>
      <c r="G34" s="149"/>
      <c r="H34" s="149"/>
      <c r="I34" s="149"/>
      <c r="J34" s="149"/>
      <c r="K34" s="149"/>
      <c r="L34" s="149"/>
      <c r="M34" s="149"/>
      <c r="N34" s="149"/>
      <c r="O34" s="149"/>
      <c r="P34" s="149"/>
      <c r="Q34" s="149"/>
      <c r="R34" s="149"/>
      <c r="S34" s="149"/>
      <c r="T34" s="149"/>
      <c r="U34" s="149"/>
      <c r="V34" s="149"/>
      <c r="W34" s="149"/>
      <c r="X34" s="149"/>
      <c r="Y34" s="149"/>
      <c r="Z34" s="149"/>
      <c r="AA34" s="63"/>
      <c r="AB34" s="63"/>
      <c r="AC34" s="63"/>
      <c r="AD34" s="63"/>
      <c r="AM34" s="163"/>
      <c r="AN34" s="1190"/>
      <c r="AO34" s="780"/>
      <c r="AP34" s="780"/>
    </row>
    <row r="35" spans="1:43" s="46" customFormat="1" ht="12.75" customHeight="1">
      <c r="A35" s="8"/>
      <c r="C35" s="2192" t="s">
        <v>1409</v>
      </c>
      <c r="D35" s="2192"/>
      <c r="E35" s="2192"/>
      <c r="F35" s="2192"/>
      <c r="G35" s="2192"/>
      <c r="H35" s="2192"/>
      <c r="I35" s="2192"/>
      <c r="J35" s="2192"/>
      <c r="K35" s="2192"/>
      <c r="L35" s="2192"/>
      <c r="M35" s="2192"/>
      <c r="N35" s="2192"/>
      <c r="O35" s="2192"/>
      <c r="P35" s="2192"/>
      <c r="Q35" s="2192"/>
      <c r="R35" s="2192"/>
      <c r="S35" s="2192"/>
      <c r="T35" s="2192"/>
      <c r="U35" s="2192"/>
      <c r="V35" s="2192"/>
      <c r="W35" s="2192"/>
      <c r="X35" s="2192"/>
      <c r="Y35" s="2192"/>
      <c r="Z35" s="2192"/>
      <c r="AA35" s="2192"/>
      <c r="AB35" s="2192"/>
      <c r="AC35" s="2192"/>
      <c r="AD35" s="2192"/>
      <c r="AE35" s="28"/>
      <c r="AF35" s="28"/>
      <c r="AG35" s="28"/>
      <c r="AH35" s="28"/>
      <c r="AI35" s="28"/>
      <c r="AJ35" s="149"/>
      <c r="AK35" s="149"/>
      <c r="AL35" s="149"/>
      <c r="AM35" s="163"/>
      <c r="AN35" s="457"/>
      <c r="AO35" s="781" t="s">
        <v>1266</v>
      </c>
      <c r="AP35" s="624"/>
    </row>
    <row r="36" spans="1:43" s="46" customFormat="1" ht="12.75" customHeight="1">
      <c r="A36" s="147"/>
      <c r="B36" s="149"/>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149"/>
      <c r="AF36" s="149"/>
      <c r="AG36" s="149"/>
      <c r="AH36" s="149"/>
      <c r="AI36" s="149"/>
      <c r="AJ36" s="149"/>
      <c r="AK36" s="149"/>
      <c r="AL36" s="149"/>
      <c r="AM36" s="671"/>
      <c r="AN36" s="457"/>
      <c r="AO36" s="624" t="s">
        <v>1442</v>
      </c>
      <c r="AP36" s="782">
        <v>2</v>
      </c>
    </row>
    <row r="37" spans="1:43" s="46" customFormat="1" ht="12.75" customHeight="1">
      <c r="A37" s="147"/>
      <c r="B37" s="149"/>
      <c r="C37" s="217" t="s">
        <v>1246</v>
      </c>
      <c r="D37" s="8"/>
      <c r="E37" s="8"/>
      <c r="F37" s="8"/>
      <c r="G37" s="8"/>
      <c r="H37" s="8"/>
      <c r="I37" s="8"/>
      <c r="J37" s="8"/>
      <c r="K37" s="8"/>
      <c r="L37" s="8"/>
      <c r="M37" s="8"/>
      <c r="N37" s="8"/>
      <c r="O37" s="8"/>
      <c r="P37" s="8"/>
      <c r="Q37" s="8"/>
      <c r="R37" s="8"/>
      <c r="S37" s="8"/>
      <c r="T37" s="8"/>
      <c r="U37" s="8"/>
      <c r="V37" s="8"/>
      <c r="W37" s="8"/>
      <c r="X37" s="8"/>
      <c r="Y37" s="8"/>
      <c r="Z37" s="8"/>
      <c r="AA37" s="8"/>
      <c r="AB37" s="8"/>
      <c r="AC37" s="2383" t="s">
        <v>136</v>
      </c>
      <c r="AD37" s="2383"/>
      <c r="AE37" s="149"/>
      <c r="AF37" s="149"/>
      <c r="AG37" s="149"/>
      <c r="AH37" s="149"/>
      <c r="AI37" s="149"/>
      <c r="AJ37" s="149"/>
      <c r="AK37" s="149"/>
      <c r="AL37" s="149"/>
      <c r="AM37" s="671"/>
      <c r="AN37" s="457"/>
      <c r="AO37" s="624" t="s">
        <v>1443</v>
      </c>
      <c r="AP37" s="782">
        <v>3</v>
      </c>
    </row>
    <row r="38" spans="1:43" s="46" customFormat="1" ht="12.75" customHeight="1">
      <c r="A38" s="147"/>
      <c r="B38" s="149"/>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149"/>
      <c r="AF38" s="149"/>
      <c r="AG38" s="149"/>
      <c r="AH38" s="149"/>
      <c r="AI38" s="149"/>
      <c r="AJ38" s="149"/>
      <c r="AK38" s="149"/>
      <c r="AL38" s="149"/>
      <c r="AM38" s="671"/>
      <c r="AN38" s="457"/>
      <c r="AO38" s="624"/>
      <c r="AP38" s="783"/>
    </row>
    <row r="39" spans="1:43" s="46" customFormat="1" ht="12.75" customHeight="1">
      <c r="A39" s="147"/>
      <c r="B39" s="149"/>
      <c r="C39" s="101" t="s">
        <v>1154</v>
      </c>
      <c r="D39" s="59"/>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149"/>
      <c r="AF39" s="149"/>
      <c r="AG39" s="149"/>
      <c r="AH39" s="149"/>
      <c r="AI39" s="149"/>
      <c r="AJ39" s="149"/>
      <c r="AK39" s="149"/>
      <c r="AL39" s="149"/>
      <c r="AM39" s="163"/>
      <c r="AN39" s="457"/>
      <c r="AO39" s="8"/>
      <c r="AP39" s="561"/>
    </row>
    <row r="40" spans="1:43" s="46" customFormat="1" ht="12.75" customHeight="1">
      <c r="A40" s="147"/>
      <c r="B40" s="149"/>
      <c r="C40" s="2192" t="s">
        <v>1266</v>
      </c>
      <c r="D40" s="2192"/>
      <c r="E40" s="2192"/>
      <c r="F40" s="2192"/>
      <c r="G40" s="2192"/>
      <c r="H40" s="2192"/>
      <c r="I40" s="2192"/>
      <c r="J40" s="2192"/>
      <c r="K40" s="2192"/>
      <c r="L40" s="2192"/>
      <c r="M40" s="2192"/>
      <c r="N40" s="2192"/>
      <c r="O40" s="2192"/>
      <c r="P40" s="2192"/>
      <c r="Q40" s="2192"/>
      <c r="R40" s="2192"/>
      <c r="S40" s="2192"/>
      <c r="T40" s="2192"/>
      <c r="U40" s="2192"/>
      <c r="V40" s="2192"/>
      <c r="W40" s="2192"/>
      <c r="X40" s="2192"/>
      <c r="Y40" s="2192"/>
      <c r="Z40" s="2192"/>
      <c r="AA40" s="2192"/>
      <c r="AB40" s="2192"/>
      <c r="AC40" s="2192"/>
      <c r="AD40" s="2192"/>
      <c r="AE40" s="149"/>
      <c r="AF40" s="149"/>
      <c r="AG40" s="149"/>
      <c r="AH40" s="149"/>
      <c r="AI40" s="149"/>
      <c r="AJ40" s="149"/>
      <c r="AK40" s="149"/>
      <c r="AL40" s="149"/>
      <c r="AM40" s="163"/>
      <c r="AN40" s="457"/>
    </row>
    <row r="41" spans="1:43" s="46" customFormat="1" ht="12.75" customHeight="1">
      <c r="A41" s="147"/>
      <c r="B41" s="8"/>
      <c r="C41" s="29" t="s">
        <v>2157</v>
      </c>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E41" s="29"/>
      <c r="AF41" s="29"/>
      <c r="AG41" s="29"/>
      <c r="AH41" s="29"/>
      <c r="AI41" s="29"/>
      <c r="AJ41" s="29"/>
      <c r="AK41" s="29"/>
      <c r="AL41" s="149"/>
      <c r="AM41" s="671"/>
      <c r="AN41" s="457"/>
    </row>
    <row r="42" spans="1:43" s="46" customFormat="1" ht="12.75" customHeight="1">
      <c r="A42" s="147"/>
      <c r="B42" s="8"/>
      <c r="C42" s="29" t="s">
        <v>2158</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c r="AG42" s="29"/>
      <c r="AH42" s="29"/>
      <c r="AI42" s="29"/>
      <c r="AJ42" s="29"/>
      <c r="AK42" s="29"/>
      <c r="AL42" s="149"/>
      <c r="AM42" s="671"/>
      <c r="AN42" s="457"/>
    </row>
    <row r="43" spans="1:43" s="46" customFormat="1" ht="12.75" customHeight="1">
      <c r="A43" s="147"/>
      <c r="B43" s="8"/>
      <c r="AE43" s="149"/>
      <c r="AF43" s="149"/>
      <c r="AG43" s="149"/>
      <c r="AH43" s="149"/>
      <c r="AI43" s="149"/>
      <c r="AJ43" s="149"/>
      <c r="AK43" s="149"/>
      <c r="AL43" s="149"/>
      <c r="AM43" s="671"/>
      <c r="AN43" s="457"/>
    </row>
    <row r="44" spans="1:43" s="46" customFormat="1" ht="12.75" customHeight="1">
      <c r="A44" s="8"/>
      <c r="C44" s="106" t="s">
        <v>335</v>
      </c>
      <c r="D44" s="59"/>
      <c r="E44" s="59"/>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c r="AE44" s="149"/>
      <c r="AF44" s="149"/>
      <c r="AG44" s="149"/>
      <c r="AH44" s="149"/>
      <c r="AI44" s="149"/>
      <c r="AJ44" s="149"/>
      <c r="AK44" s="149"/>
      <c r="AL44" s="149"/>
      <c r="AM44" s="163"/>
      <c r="AN44" s="457"/>
    </row>
    <row r="45" spans="1:43" s="149" customFormat="1" ht="12.75" customHeight="1">
      <c r="A45" s="8"/>
      <c r="B45" s="46"/>
      <c r="C45" s="2192" t="s">
        <v>2411</v>
      </c>
      <c r="D45" s="2192"/>
      <c r="E45" s="2192"/>
      <c r="F45" s="2192"/>
      <c r="G45" s="2192"/>
      <c r="H45" s="2192"/>
      <c r="I45" s="2192"/>
      <c r="J45" s="2192"/>
      <c r="K45" s="2192"/>
      <c r="L45" s="2192"/>
      <c r="M45" s="2192"/>
      <c r="N45" s="2192"/>
      <c r="O45" s="2192"/>
      <c r="P45" s="2192"/>
      <c r="Q45" s="2192"/>
      <c r="R45" s="2192"/>
      <c r="S45" s="2192"/>
      <c r="T45" s="2192"/>
      <c r="U45" s="2192"/>
      <c r="V45" s="2192"/>
      <c r="W45" s="2192"/>
      <c r="X45" s="2192"/>
      <c r="Y45" s="2192"/>
      <c r="Z45" s="2192"/>
      <c r="AA45" s="2192"/>
      <c r="AB45" s="2192"/>
      <c r="AC45" s="2192"/>
      <c r="AD45" s="2192"/>
      <c r="AM45" s="163"/>
      <c r="AN45" s="1189"/>
      <c r="AP45" s="149" t="s">
        <v>740</v>
      </c>
      <c r="AQ45" s="46">
        <v>0</v>
      </c>
    </row>
    <row r="46" spans="1:43" s="46" customFormat="1" ht="12.75" customHeight="1">
      <c r="A46" s="8"/>
      <c r="C46" s="76"/>
      <c r="D46" s="76"/>
      <c r="E46" s="76"/>
      <c r="F46" s="76"/>
      <c r="G46" s="76"/>
      <c r="H46" s="76"/>
      <c r="I46" s="76"/>
      <c r="J46" s="76"/>
      <c r="K46" s="76"/>
      <c r="L46" s="76"/>
      <c r="M46" s="76"/>
      <c r="N46" s="76"/>
      <c r="O46" s="76"/>
      <c r="P46" s="76"/>
      <c r="Q46" s="76"/>
      <c r="R46" s="76"/>
      <c r="S46" s="76"/>
      <c r="T46" s="76"/>
      <c r="U46" s="76"/>
      <c r="V46" s="76"/>
      <c r="W46" s="76"/>
      <c r="X46" s="76"/>
      <c r="Y46" s="76"/>
      <c r="Z46" s="76"/>
      <c r="AA46" s="76"/>
      <c r="AB46" s="76"/>
      <c r="AC46" s="76"/>
      <c r="AD46" s="76"/>
      <c r="AE46" s="149"/>
      <c r="AF46" s="149"/>
      <c r="AG46" s="149"/>
      <c r="AH46" s="149"/>
      <c r="AI46" s="149"/>
      <c r="AJ46" s="149"/>
      <c r="AK46" s="149"/>
      <c r="AL46" s="149"/>
      <c r="AM46" s="163"/>
      <c r="AN46" s="457"/>
      <c r="AP46" s="149" t="s">
        <v>737</v>
      </c>
      <c r="AQ46" s="149">
        <v>10</v>
      </c>
    </row>
    <row r="47" spans="1:43" s="46" customFormat="1" ht="12.75" customHeight="1">
      <c r="A47" s="168"/>
      <c r="B47" s="169"/>
      <c r="C47" s="169"/>
      <c r="D47" s="170"/>
      <c r="E47" s="169"/>
      <c r="F47" s="169"/>
      <c r="G47" s="169"/>
      <c r="H47" s="169"/>
      <c r="I47" s="169"/>
      <c r="J47" s="169"/>
      <c r="K47" s="169"/>
      <c r="L47" s="169"/>
      <c r="M47" s="169"/>
      <c r="N47" s="169"/>
      <c r="O47" s="169"/>
      <c r="P47" s="169"/>
      <c r="Q47" s="171"/>
      <c r="R47" s="172"/>
      <c r="S47" s="169"/>
      <c r="T47" s="169"/>
      <c r="U47" s="169"/>
      <c r="V47" s="169"/>
      <c r="W47" s="169"/>
      <c r="X47" s="169"/>
      <c r="Y47" s="169"/>
      <c r="Z47" s="169"/>
      <c r="AA47" s="169"/>
      <c r="AB47" s="169"/>
      <c r="AC47" s="169"/>
      <c r="AD47" s="169"/>
      <c r="AE47" s="169"/>
      <c r="AF47" s="169"/>
      <c r="AG47" s="169"/>
      <c r="AH47" s="169"/>
      <c r="AI47" s="151" t="s">
        <v>718</v>
      </c>
      <c r="AJ47" s="2281">
        <f>IF((AND(AND(OR(Application!D218="Nonprofit (qualified nonprofit organization)",Application!D218="Nonprofit (homeless assistance)",Application!D218="Special Needs/SRO"),Application!D221="Special Needs"),$AC$37="N/A")),VLOOKUP($C$40,$AO$35:$AP$37,2,FALSE),VLOOKUP($C$35,$AO$29:$AP$32,2,FALSE))</f>
        <v>3</v>
      </c>
      <c r="AK47" s="2281"/>
      <c r="AL47" s="829"/>
      <c r="AM47" s="166"/>
      <c r="AN47" s="457"/>
      <c r="AP47" s="46" t="s">
        <v>739</v>
      </c>
      <c r="AQ47" s="46">
        <v>10</v>
      </c>
    </row>
    <row r="48" spans="1:43" s="46" customFormat="1" ht="12.75" customHeight="1">
      <c r="A48" s="173"/>
      <c r="B48" s="160"/>
      <c r="D48" s="174"/>
      <c r="E48" s="174"/>
      <c r="F48" s="174"/>
      <c r="G48" s="174"/>
      <c r="H48" s="174"/>
      <c r="I48" s="174"/>
      <c r="J48" s="174"/>
      <c r="K48" s="174"/>
      <c r="L48" s="174"/>
      <c r="M48" s="174"/>
      <c r="N48" s="174"/>
      <c r="R48" s="173"/>
      <c r="S48" s="160"/>
      <c r="U48" s="174"/>
      <c r="V48" s="174"/>
      <c r="W48" s="174"/>
      <c r="X48" s="174"/>
      <c r="Y48" s="174"/>
      <c r="Z48" s="174"/>
      <c r="AA48" s="174"/>
      <c r="AB48" s="174"/>
      <c r="AC48" s="174"/>
      <c r="AD48" s="174"/>
      <c r="AE48" s="174"/>
      <c r="AK48" s="165"/>
      <c r="AL48" s="165"/>
      <c r="AM48" s="165"/>
      <c r="AN48" s="457"/>
      <c r="AP48" s="46" t="s">
        <v>738</v>
      </c>
      <c r="AQ48" s="46">
        <v>10</v>
      </c>
    </row>
    <row r="49" spans="1:43" s="46" customFormat="1" ht="12.75" customHeight="1">
      <c r="B49" s="2246" t="s">
        <v>1682</v>
      </c>
      <c r="C49" s="2246"/>
      <c r="D49" s="2246"/>
      <c r="E49" s="2246"/>
      <c r="F49" s="2246"/>
      <c r="G49" s="2246"/>
      <c r="H49" s="2246"/>
      <c r="I49" s="2246"/>
      <c r="J49" s="2246"/>
      <c r="K49" s="2246"/>
      <c r="L49" s="2246"/>
      <c r="M49" s="2246"/>
      <c r="N49" s="2246"/>
      <c r="O49" s="2246"/>
      <c r="P49" s="2246"/>
      <c r="Q49" s="2246"/>
      <c r="R49" s="2246"/>
      <c r="S49" s="2246"/>
      <c r="T49" s="2246"/>
      <c r="U49" s="2246"/>
      <c r="V49" s="2246"/>
      <c r="W49" s="2246"/>
      <c r="X49" s="2246"/>
      <c r="Y49" s="2246"/>
      <c r="Z49" s="2246"/>
      <c r="AA49" s="2246"/>
      <c r="AB49" s="2246"/>
      <c r="AC49" s="2246"/>
      <c r="AD49" s="2246"/>
      <c r="AE49" s="2246"/>
      <c r="AF49" s="2246"/>
      <c r="AG49" s="2246"/>
      <c r="AH49" s="2246"/>
      <c r="AI49" s="2246"/>
      <c r="AJ49" s="2246"/>
      <c r="AK49" s="2246"/>
      <c r="AL49" s="1355"/>
      <c r="AM49" s="175"/>
      <c r="AN49" s="457"/>
      <c r="AP49" s="46" t="s">
        <v>632</v>
      </c>
      <c r="AQ49" s="46">
        <v>10</v>
      </c>
    </row>
    <row r="50" spans="1:43" s="46" customFormat="1" ht="12.75" customHeight="1">
      <c r="A50" s="176"/>
      <c r="B50" s="2246"/>
      <c r="C50" s="2246"/>
      <c r="D50" s="2246"/>
      <c r="E50" s="2246"/>
      <c r="F50" s="2246"/>
      <c r="G50" s="2246"/>
      <c r="H50" s="2246"/>
      <c r="I50" s="2246"/>
      <c r="J50" s="2246"/>
      <c r="K50" s="2246"/>
      <c r="L50" s="2246"/>
      <c r="M50" s="2246"/>
      <c r="N50" s="2246"/>
      <c r="O50" s="2246"/>
      <c r="P50" s="2246"/>
      <c r="Q50" s="2246"/>
      <c r="R50" s="2246"/>
      <c r="S50" s="2246"/>
      <c r="T50" s="2246"/>
      <c r="U50" s="2246"/>
      <c r="V50" s="2246"/>
      <c r="W50" s="2246"/>
      <c r="X50" s="2246"/>
      <c r="Y50" s="2246"/>
      <c r="Z50" s="2246"/>
      <c r="AA50" s="2246"/>
      <c r="AB50" s="2246"/>
      <c r="AC50" s="2246"/>
      <c r="AD50" s="2246"/>
      <c r="AE50" s="2246"/>
      <c r="AF50" s="2246"/>
      <c r="AG50" s="2246"/>
      <c r="AH50" s="2246"/>
      <c r="AI50" s="2246"/>
      <c r="AJ50" s="2246"/>
      <c r="AK50" s="2246"/>
      <c r="AL50" s="1355"/>
      <c r="AM50" s="175"/>
      <c r="AN50" s="457"/>
      <c r="AP50" s="46" t="s">
        <v>689</v>
      </c>
      <c r="AQ50" s="46">
        <v>10</v>
      </c>
    </row>
    <row r="51" spans="1:43" s="46" customFormat="1" ht="12.75" customHeight="1">
      <c r="A51" s="176"/>
      <c r="B51" s="2246"/>
      <c r="C51" s="2246"/>
      <c r="D51" s="2246"/>
      <c r="E51" s="2246"/>
      <c r="F51" s="2246"/>
      <c r="G51" s="2246"/>
      <c r="H51" s="2246"/>
      <c r="I51" s="2246"/>
      <c r="J51" s="2246"/>
      <c r="K51" s="2246"/>
      <c r="L51" s="2246"/>
      <c r="M51" s="2246"/>
      <c r="N51" s="2246"/>
      <c r="O51" s="2246"/>
      <c r="P51" s="2246"/>
      <c r="Q51" s="2246"/>
      <c r="R51" s="2246"/>
      <c r="S51" s="2246"/>
      <c r="T51" s="2246"/>
      <c r="U51" s="2246"/>
      <c r="V51" s="2246"/>
      <c r="W51" s="2246"/>
      <c r="X51" s="2246"/>
      <c r="Y51" s="2246"/>
      <c r="Z51" s="2246"/>
      <c r="AA51" s="2246"/>
      <c r="AB51" s="2246"/>
      <c r="AC51" s="2246"/>
      <c r="AD51" s="2246"/>
      <c r="AE51" s="2246"/>
      <c r="AF51" s="2246"/>
      <c r="AG51" s="2246"/>
      <c r="AH51" s="2246"/>
      <c r="AI51" s="2246"/>
      <c r="AJ51" s="2246"/>
      <c r="AK51" s="2246"/>
      <c r="AL51" s="1355"/>
      <c r="AM51" s="175"/>
      <c r="AN51" s="457"/>
    </row>
    <row r="52" spans="1:43" s="149" customFormat="1" ht="12.75" customHeight="1">
      <c r="A52" s="176"/>
      <c r="B52" s="2246"/>
      <c r="C52" s="2246"/>
      <c r="D52" s="2246"/>
      <c r="E52" s="2246"/>
      <c r="F52" s="2246"/>
      <c r="G52" s="2246"/>
      <c r="H52" s="2246"/>
      <c r="I52" s="2246"/>
      <c r="J52" s="2246"/>
      <c r="K52" s="2246"/>
      <c r="L52" s="2246"/>
      <c r="M52" s="2246"/>
      <c r="N52" s="2246"/>
      <c r="O52" s="2246"/>
      <c r="P52" s="2246"/>
      <c r="Q52" s="2246"/>
      <c r="R52" s="2246"/>
      <c r="S52" s="2246"/>
      <c r="T52" s="2246"/>
      <c r="U52" s="2246"/>
      <c r="V52" s="2246"/>
      <c r="W52" s="2246"/>
      <c r="X52" s="2246"/>
      <c r="Y52" s="2246"/>
      <c r="Z52" s="2246"/>
      <c r="AA52" s="2246"/>
      <c r="AB52" s="2246"/>
      <c r="AC52" s="2246"/>
      <c r="AD52" s="2246"/>
      <c r="AE52" s="2246"/>
      <c r="AF52" s="2246"/>
      <c r="AG52" s="2246"/>
      <c r="AH52" s="2246"/>
      <c r="AI52" s="2246"/>
      <c r="AJ52" s="2246"/>
      <c r="AK52" s="2246"/>
      <c r="AL52" s="1355"/>
      <c r="AM52" s="175"/>
      <c r="AN52" s="1189"/>
    </row>
    <row r="53" spans="1:43" s="46" customFormat="1" ht="12.75" customHeight="1">
      <c r="A53" s="176"/>
      <c r="B53" s="2246"/>
      <c r="C53" s="2246"/>
      <c r="D53" s="2246"/>
      <c r="E53" s="2246"/>
      <c r="F53" s="2246"/>
      <c r="G53" s="2246"/>
      <c r="H53" s="2246"/>
      <c r="I53" s="2246"/>
      <c r="J53" s="2246"/>
      <c r="K53" s="2246"/>
      <c r="L53" s="2246"/>
      <c r="M53" s="2246"/>
      <c r="N53" s="2246"/>
      <c r="O53" s="2246"/>
      <c r="P53" s="2246"/>
      <c r="Q53" s="2246"/>
      <c r="R53" s="2246"/>
      <c r="S53" s="2246"/>
      <c r="T53" s="2246"/>
      <c r="U53" s="2246"/>
      <c r="V53" s="2246"/>
      <c r="W53" s="2246"/>
      <c r="X53" s="2246"/>
      <c r="Y53" s="2246"/>
      <c r="Z53" s="2246"/>
      <c r="AA53" s="2246"/>
      <c r="AB53" s="2246"/>
      <c r="AC53" s="2246"/>
      <c r="AD53" s="2246"/>
      <c r="AE53" s="2246"/>
      <c r="AF53" s="2246"/>
      <c r="AG53" s="2246"/>
      <c r="AH53" s="2246"/>
      <c r="AI53" s="2246"/>
      <c r="AJ53" s="2246"/>
      <c r="AK53" s="2246"/>
      <c r="AL53" s="1355"/>
      <c r="AM53" s="175"/>
      <c r="AN53" s="457"/>
    </row>
    <row r="54" spans="1:43" s="46" customFormat="1" ht="12.75" customHeight="1">
      <c r="A54" s="176"/>
      <c r="B54" s="2246"/>
      <c r="C54" s="2246"/>
      <c r="D54" s="2246"/>
      <c r="E54" s="2246"/>
      <c r="F54" s="2246"/>
      <c r="G54" s="2246"/>
      <c r="H54" s="2246"/>
      <c r="I54" s="2246"/>
      <c r="J54" s="2246"/>
      <c r="K54" s="2246"/>
      <c r="L54" s="2246"/>
      <c r="M54" s="2246"/>
      <c r="N54" s="2246"/>
      <c r="O54" s="2246"/>
      <c r="P54" s="2246"/>
      <c r="Q54" s="2246"/>
      <c r="R54" s="2246"/>
      <c r="S54" s="2246"/>
      <c r="T54" s="2246"/>
      <c r="U54" s="2246"/>
      <c r="V54" s="2246"/>
      <c r="W54" s="2246"/>
      <c r="X54" s="2246"/>
      <c r="Y54" s="2246"/>
      <c r="Z54" s="2246"/>
      <c r="AA54" s="2246"/>
      <c r="AB54" s="2246"/>
      <c r="AC54" s="2246"/>
      <c r="AD54" s="2246"/>
      <c r="AE54" s="2246"/>
      <c r="AF54" s="2246"/>
      <c r="AG54" s="2246"/>
      <c r="AH54" s="2246"/>
      <c r="AI54" s="2246"/>
      <c r="AJ54" s="2246"/>
      <c r="AK54" s="2246"/>
      <c r="AL54" s="1355"/>
      <c r="AM54" s="175"/>
      <c r="AN54" s="457"/>
    </row>
    <row r="55" spans="1:43" s="46" customFormat="1" ht="33.4" customHeight="1">
      <c r="A55" s="176"/>
      <c r="B55" s="2246"/>
      <c r="C55" s="2246"/>
      <c r="D55" s="2246"/>
      <c r="E55" s="2246"/>
      <c r="F55" s="2246"/>
      <c r="G55" s="2246"/>
      <c r="H55" s="2246"/>
      <c r="I55" s="2246"/>
      <c r="J55" s="2246"/>
      <c r="K55" s="2246"/>
      <c r="L55" s="2246"/>
      <c r="M55" s="2246"/>
      <c r="N55" s="2246"/>
      <c r="O55" s="2246"/>
      <c r="P55" s="2246"/>
      <c r="Q55" s="2246"/>
      <c r="R55" s="2246"/>
      <c r="S55" s="2246"/>
      <c r="T55" s="2246"/>
      <c r="U55" s="2246"/>
      <c r="V55" s="2246"/>
      <c r="W55" s="2246"/>
      <c r="X55" s="2246"/>
      <c r="Y55" s="2246"/>
      <c r="Z55" s="2246"/>
      <c r="AA55" s="2246"/>
      <c r="AB55" s="2246"/>
      <c r="AC55" s="2246"/>
      <c r="AD55" s="2246"/>
      <c r="AE55" s="2246"/>
      <c r="AF55" s="2246"/>
      <c r="AG55" s="2246"/>
      <c r="AH55" s="2246"/>
      <c r="AI55" s="2246"/>
      <c r="AJ55" s="2246"/>
      <c r="AK55" s="2246"/>
      <c r="AL55" s="1355"/>
      <c r="AM55" s="175"/>
      <c r="AN55" s="457"/>
    </row>
    <row r="56" spans="1:43" s="46" customFormat="1" ht="12.75" customHeight="1">
      <c r="A56" s="176"/>
      <c r="B56" s="175"/>
      <c r="C56" s="175"/>
      <c r="D56" s="175"/>
      <c r="E56" s="175"/>
      <c r="F56" s="175"/>
      <c r="G56" s="175"/>
      <c r="H56" s="175"/>
      <c r="I56" s="175"/>
      <c r="J56" s="175"/>
      <c r="K56" s="175"/>
      <c r="L56" s="175"/>
      <c r="M56" s="175"/>
      <c r="N56" s="175"/>
      <c r="O56" s="175"/>
      <c r="P56" s="175"/>
      <c r="Q56" s="175"/>
      <c r="R56" s="175"/>
      <c r="S56" s="175"/>
      <c r="T56" s="175"/>
      <c r="U56" s="175"/>
      <c r="V56" s="175"/>
      <c r="W56" s="175"/>
      <c r="X56" s="175"/>
      <c r="Y56" s="175"/>
      <c r="Z56" s="175"/>
      <c r="AA56" s="175"/>
      <c r="AB56" s="175"/>
      <c r="AC56" s="175"/>
      <c r="AD56" s="175"/>
      <c r="AE56" s="175"/>
      <c r="AF56" s="175"/>
      <c r="AG56" s="175"/>
      <c r="AH56" s="175"/>
      <c r="AI56" s="175"/>
      <c r="AJ56" s="175"/>
      <c r="AK56" s="175"/>
      <c r="AL56" s="175"/>
      <c r="AM56" s="175"/>
      <c r="AN56" s="457"/>
    </row>
    <row r="57" spans="1:43" s="46" customFormat="1" ht="12.75" customHeight="1">
      <c r="A57" s="176"/>
      <c r="B57" s="2246" t="s">
        <v>1683</v>
      </c>
      <c r="C57" s="2246"/>
      <c r="D57" s="2246"/>
      <c r="E57" s="2246"/>
      <c r="F57" s="2246"/>
      <c r="G57" s="2246"/>
      <c r="H57" s="2246"/>
      <c r="I57" s="2246"/>
      <c r="J57" s="2246"/>
      <c r="K57" s="2246"/>
      <c r="L57" s="2246"/>
      <c r="M57" s="2246"/>
      <c r="N57" s="2246"/>
      <c r="O57" s="2246"/>
      <c r="P57" s="2246"/>
      <c r="Q57" s="2246"/>
      <c r="R57" s="2246"/>
      <c r="S57" s="2246"/>
      <c r="T57" s="2246"/>
      <c r="U57" s="2246"/>
      <c r="V57" s="2246"/>
      <c r="W57" s="2246"/>
      <c r="X57" s="2246"/>
      <c r="Y57" s="2246"/>
      <c r="Z57" s="2246"/>
      <c r="AA57" s="2246"/>
      <c r="AB57" s="2246"/>
      <c r="AC57" s="2246"/>
      <c r="AD57" s="2246"/>
      <c r="AE57" s="2246"/>
      <c r="AF57" s="2246"/>
      <c r="AG57" s="2246"/>
      <c r="AH57" s="2246"/>
      <c r="AI57" s="2246"/>
      <c r="AJ57" s="2246"/>
      <c r="AK57" s="2246"/>
      <c r="AL57" s="1355"/>
      <c r="AM57" s="175"/>
      <c r="AN57" s="457"/>
    </row>
    <row r="58" spans="1:43" s="46" customFormat="1" ht="12.75" customHeight="1">
      <c r="A58" s="176"/>
      <c r="B58" s="2246"/>
      <c r="C58" s="2246"/>
      <c r="D58" s="2246"/>
      <c r="E58" s="2246"/>
      <c r="F58" s="2246"/>
      <c r="G58" s="2246"/>
      <c r="H58" s="2246"/>
      <c r="I58" s="2246"/>
      <c r="J58" s="2246"/>
      <c r="K58" s="2246"/>
      <c r="L58" s="2246"/>
      <c r="M58" s="2246"/>
      <c r="N58" s="2246"/>
      <c r="O58" s="2246"/>
      <c r="P58" s="2246"/>
      <c r="Q58" s="2246"/>
      <c r="R58" s="2246"/>
      <c r="S58" s="2246"/>
      <c r="T58" s="2246"/>
      <c r="U58" s="2246"/>
      <c r="V58" s="2246"/>
      <c r="W58" s="2246"/>
      <c r="X58" s="2246"/>
      <c r="Y58" s="2246"/>
      <c r="Z58" s="2246"/>
      <c r="AA58" s="2246"/>
      <c r="AB58" s="2246"/>
      <c r="AC58" s="2246"/>
      <c r="AD58" s="2246"/>
      <c r="AE58" s="2246"/>
      <c r="AF58" s="2246"/>
      <c r="AG58" s="2246"/>
      <c r="AH58" s="2246"/>
      <c r="AI58" s="2246"/>
      <c r="AJ58" s="2246"/>
      <c r="AK58" s="2246"/>
      <c r="AL58" s="1355"/>
      <c r="AM58" s="175"/>
      <c r="AN58" s="457"/>
    </row>
    <row r="59" spans="1:43" s="46" customFormat="1" ht="12.75" customHeight="1">
      <c r="A59" s="176"/>
      <c r="B59" s="2246"/>
      <c r="C59" s="2246"/>
      <c r="D59" s="2246"/>
      <c r="E59" s="2246"/>
      <c r="F59" s="2246"/>
      <c r="G59" s="2246"/>
      <c r="H59" s="2246"/>
      <c r="I59" s="2246"/>
      <c r="J59" s="2246"/>
      <c r="K59" s="2246"/>
      <c r="L59" s="2246"/>
      <c r="M59" s="2246"/>
      <c r="N59" s="2246"/>
      <c r="O59" s="2246"/>
      <c r="P59" s="2246"/>
      <c r="Q59" s="2246"/>
      <c r="R59" s="2246"/>
      <c r="S59" s="2246"/>
      <c r="T59" s="2246"/>
      <c r="U59" s="2246"/>
      <c r="V59" s="2246"/>
      <c r="W59" s="2246"/>
      <c r="X59" s="2246"/>
      <c r="Y59" s="2246"/>
      <c r="Z59" s="2246"/>
      <c r="AA59" s="2246"/>
      <c r="AB59" s="2246"/>
      <c r="AC59" s="2246"/>
      <c r="AD59" s="2246"/>
      <c r="AE59" s="2246"/>
      <c r="AF59" s="2246"/>
      <c r="AG59" s="2246"/>
      <c r="AH59" s="2246"/>
      <c r="AI59" s="2246"/>
      <c r="AJ59" s="2246"/>
      <c r="AK59" s="2246"/>
      <c r="AL59" s="1355"/>
      <c r="AM59" s="175"/>
      <c r="AN59" s="457"/>
    </row>
    <row r="60" spans="1:43" s="46" customFormat="1" ht="17.649999999999999" customHeight="1">
      <c r="A60" s="176"/>
      <c r="B60" s="2246"/>
      <c r="C60" s="2246"/>
      <c r="D60" s="2246"/>
      <c r="E60" s="2246"/>
      <c r="F60" s="2246"/>
      <c r="G60" s="2246"/>
      <c r="H60" s="2246"/>
      <c r="I60" s="2246"/>
      <c r="J60" s="2246"/>
      <c r="K60" s="2246"/>
      <c r="L60" s="2246"/>
      <c r="M60" s="2246"/>
      <c r="N60" s="2246"/>
      <c r="O60" s="2246"/>
      <c r="P60" s="2246"/>
      <c r="Q60" s="2246"/>
      <c r="R60" s="2246"/>
      <c r="S60" s="2246"/>
      <c r="T60" s="2246"/>
      <c r="U60" s="2246"/>
      <c r="V60" s="2246"/>
      <c r="W60" s="2246"/>
      <c r="X60" s="2246"/>
      <c r="Y60" s="2246"/>
      <c r="Z60" s="2246"/>
      <c r="AA60" s="2246"/>
      <c r="AB60" s="2246"/>
      <c r="AC60" s="2246"/>
      <c r="AD60" s="2246"/>
      <c r="AE60" s="2246"/>
      <c r="AF60" s="2246"/>
      <c r="AG60" s="2246"/>
      <c r="AH60" s="2246"/>
      <c r="AI60" s="2246"/>
      <c r="AJ60" s="2246"/>
      <c r="AK60" s="2246"/>
      <c r="AL60" s="1355"/>
      <c r="AM60" s="175"/>
      <c r="AN60" s="457"/>
    </row>
    <row r="61" spans="1:43" s="46" customFormat="1" ht="12.75" customHeight="1">
      <c r="A61" s="176"/>
      <c r="C61" s="175"/>
      <c r="D61" s="175"/>
      <c r="E61" s="175"/>
      <c r="F61" s="175"/>
      <c r="G61" s="175"/>
      <c r="H61" s="175"/>
      <c r="I61" s="175"/>
      <c r="J61" s="175"/>
      <c r="K61" s="175"/>
      <c r="L61" s="175"/>
      <c r="M61" s="175"/>
      <c r="N61" s="175"/>
      <c r="O61" s="175"/>
      <c r="P61" s="175"/>
      <c r="Q61" s="175"/>
      <c r="R61" s="175"/>
      <c r="S61" s="175"/>
      <c r="T61" s="175"/>
      <c r="U61" s="175"/>
      <c r="V61" s="175"/>
      <c r="W61" s="175"/>
      <c r="X61" s="175"/>
      <c r="Y61" s="175"/>
      <c r="Z61" s="175"/>
      <c r="AA61" s="175"/>
      <c r="AB61" s="175"/>
      <c r="AC61" s="175"/>
      <c r="AD61" s="175"/>
      <c r="AE61" s="175"/>
      <c r="AF61" s="175"/>
      <c r="AG61" s="175"/>
      <c r="AH61" s="175"/>
      <c r="AI61" s="175"/>
      <c r="AJ61" s="175"/>
      <c r="AK61" s="175"/>
      <c r="AL61" s="175"/>
      <c r="AM61" s="175"/>
      <c r="AN61" s="457"/>
    </row>
    <row r="62" spans="1:43" s="46" customFormat="1" ht="12.75" customHeight="1">
      <c r="A62" s="703"/>
      <c r="B62" s="2246" t="s">
        <v>1684</v>
      </c>
      <c r="C62" s="2246"/>
      <c r="D62" s="2246"/>
      <c r="E62" s="2246"/>
      <c r="F62" s="2246"/>
      <c r="G62" s="2246"/>
      <c r="H62" s="2246"/>
      <c r="I62" s="2246"/>
      <c r="J62" s="2246"/>
      <c r="K62" s="2246"/>
      <c r="L62" s="2246"/>
      <c r="M62" s="2246"/>
      <c r="N62" s="2246"/>
      <c r="O62" s="2246"/>
      <c r="P62" s="2246"/>
      <c r="Q62" s="2246"/>
      <c r="R62" s="2246"/>
      <c r="S62" s="2246"/>
      <c r="T62" s="2246"/>
      <c r="U62" s="2246"/>
      <c r="V62" s="2246"/>
      <c r="W62" s="2246"/>
      <c r="X62" s="2246"/>
      <c r="Y62" s="2246"/>
      <c r="Z62" s="2246"/>
      <c r="AA62" s="2246"/>
      <c r="AB62" s="2246"/>
      <c r="AC62" s="2246"/>
      <c r="AD62" s="2246"/>
      <c r="AE62" s="2246"/>
      <c r="AF62" s="2246"/>
      <c r="AG62" s="2246"/>
      <c r="AH62" s="2246"/>
      <c r="AI62" s="2246"/>
      <c r="AJ62" s="2246"/>
      <c r="AK62" s="2246"/>
      <c r="AL62" s="1355"/>
      <c r="AM62" s="175"/>
      <c r="AN62" s="457"/>
    </row>
    <row r="63" spans="1:43" s="46" customFormat="1" ht="12.75" customHeight="1">
      <c r="B63" s="2246"/>
      <c r="C63" s="2246"/>
      <c r="D63" s="2246"/>
      <c r="E63" s="2246"/>
      <c r="F63" s="2246"/>
      <c r="G63" s="2246"/>
      <c r="H63" s="2246"/>
      <c r="I63" s="2246"/>
      <c r="J63" s="2246"/>
      <c r="K63" s="2246"/>
      <c r="L63" s="2246"/>
      <c r="M63" s="2246"/>
      <c r="N63" s="2246"/>
      <c r="O63" s="2246"/>
      <c r="P63" s="2246"/>
      <c r="Q63" s="2246"/>
      <c r="R63" s="2246"/>
      <c r="S63" s="2246"/>
      <c r="T63" s="2246"/>
      <c r="U63" s="2246"/>
      <c r="V63" s="2246"/>
      <c r="W63" s="2246"/>
      <c r="X63" s="2246"/>
      <c r="Y63" s="2246"/>
      <c r="Z63" s="2246"/>
      <c r="AA63" s="2246"/>
      <c r="AB63" s="2246"/>
      <c r="AC63" s="2246"/>
      <c r="AD63" s="2246"/>
      <c r="AE63" s="2246"/>
      <c r="AF63" s="2246"/>
      <c r="AG63" s="2246"/>
      <c r="AH63" s="2246"/>
      <c r="AI63" s="2246"/>
      <c r="AJ63" s="2246"/>
      <c r="AK63" s="2246"/>
      <c r="AL63" s="1355"/>
      <c r="AM63" s="175"/>
      <c r="AN63" s="457"/>
    </row>
    <row r="64" spans="1:43" s="46" customFormat="1" ht="22.9" customHeight="1">
      <c r="A64" s="703"/>
      <c r="B64" s="2246"/>
      <c r="C64" s="2246"/>
      <c r="D64" s="2246"/>
      <c r="E64" s="2246"/>
      <c r="F64" s="2246"/>
      <c r="G64" s="2246"/>
      <c r="H64" s="2246"/>
      <c r="I64" s="2246"/>
      <c r="J64" s="2246"/>
      <c r="K64" s="2246"/>
      <c r="L64" s="2246"/>
      <c r="M64" s="2246"/>
      <c r="N64" s="2246"/>
      <c r="O64" s="2246"/>
      <c r="P64" s="2246"/>
      <c r="Q64" s="2246"/>
      <c r="R64" s="2246"/>
      <c r="S64" s="2246"/>
      <c r="T64" s="2246"/>
      <c r="U64" s="2246"/>
      <c r="V64" s="2246"/>
      <c r="W64" s="2246"/>
      <c r="X64" s="2246"/>
      <c r="Y64" s="2246"/>
      <c r="Z64" s="2246"/>
      <c r="AA64" s="2246"/>
      <c r="AB64" s="2246"/>
      <c r="AC64" s="2246"/>
      <c r="AD64" s="2246"/>
      <c r="AE64" s="2246"/>
      <c r="AF64" s="2246"/>
      <c r="AG64" s="2246"/>
      <c r="AH64" s="2246"/>
      <c r="AI64" s="2246"/>
      <c r="AJ64" s="2246"/>
      <c r="AK64" s="2246"/>
      <c r="AL64" s="1355"/>
      <c r="AM64" s="175"/>
      <c r="AN64" s="457"/>
    </row>
    <row r="65" spans="1:16384" s="46" customFormat="1" ht="12.75" customHeight="1">
      <c r="A65" s="176"/>
      <c r="B65" s="175"/>
      <c r="C65" s="175"/>
      <c r="D65" s="175"/>
      <c r="E65" s="175"/>
      <c r="F65" s="175"/>
      <c r="G65" s="175"/>
      <c r="H65" s="175"/>
      <c r="I65" s="175"/>
      <c r="J65" s="175"/>
      <c r="K65" s="175"/>
      <c r="L65" s="175"/>
      <c r="M65" s="175"/>
      <c r="N65" s="175"/>
      <c r="O65" s="175"/>
      <c r="P65" s="175"/>
      <c r="Q65" s="175"/>
      <c r="R65" s="175"/>
      <c r="S65" s="175"/>
      <c r="T65" s="175"/>
      <c r="U65" s="175"/>
      <c r="V65" s="175"/>
      <c r="W65" s="175"/>
      <c r="X65" s="175"/>
      <c r="Y65" s="175"/>
      <c r="Z65" s="175"/>
      <c r="AA65" s="175"/>
      <c r="AB65" s="175"/>
      <c r="AC65" s="175"/>
      <c r="AD65" s="175"/>
      <c r="AE65" s="175"/>
      <c r="AF65" s="175"/>
      <c r="AG65" s="175"/>
      <c r="AH65" s="175"/>
      <c r="AI65" s="175"/>
      <c r="AJ65" s="175"/>
      <c r="AK65" s="175"/>
      <c r="AL65" s="175"/>
      <c r="AM65" s="175"/>
      <c r="AN65" s="457"/>
    </row>
    <row r="66" spans="1:16384" s="46" customFormat="1" ht="12.75" customHeight="1">
      <c r="A66" s="177"/>
      <c r="B66" s="178"/>
      <c r="C66" s="178"/>
      <c r="D66" s="178"/>
      <c r="E66" s="178"/>
      <c r="F66" s="178"/>
      <c r="G66" s="170"/>
      <c r="H66" s="179"/>
      <c r="I66" s="179"/>
      <c r="J66" s="179"/>
      <c r="K66" s="179"/>
      <c r="L66" s="179"/>
      <c r="M66" s="179"/>
      <c r="N66" s="179"/>
      <c r="O66" s="179"/>
      <c r="P66" s="179"/>
      <c r="Q66" s="179"/>
      <c r="R66" s="179"/>
      <c r="S66" s="179"/>
      <c r="T66" s="179"/>
      <c r="U66" s="179"/>
      <c r="V66" s="179"/>
      <c r="W66" s="179"/>
      <c r="X66" s="179"/>
      <c r="Y66" s="179"/>
      <c r="Z66" s="179"/>
      <c r="AA66" s="179"/>
      <c r="AB66" s="179"/>
      <c r="AC66" s="179"/>
      <c r="AD66" s="179"/>
      <c r="AE66" s="179"/>
      <c r="AF66" s="179"/>
      <c r="AG66" s="179"/>
      <c r="AH66" s="179"/>
      <c r="AI66" s="151"/>
      <c r="AJ66" s="1351" t="s">
        <v>1268</v>
      </c>
      <c r="AK66" s="2038">
        <f>$AJ$31+$AJ$47</f>
        <v>9</v>
      </c>
      <c r="AL66" s="2039"/>
      <c r="AM66" s="2040"/>
      <c r="AN66" s="457"/>
    </row>
    <row r="67" spans="1:16384" s="46" customFormat="1" ht="12.75" customHeight="1" thickBot="1">
      <c r="A67" s="180"/>
      <c r="B67" s="181"/>
      <c r="C67" s="182"/>
      <c r="D67" s="182"/>
      <c r="E67" s="182"/>
      <c r="F67" s="182"/>
      <c r="G67" s="182"/>
      <c r="H67" s="182"/>
      <c r="I67" s="182"/>
      <c r="J67" s="182"/>
      <c r="K67" s="182"/>
      <c r="L67" s="182"/>
      <c r="M67" s="182"/>
      <c r="N67" s="182"/>
      <c r="O67" s="182"/>
      <c r="P67" s="182"/>
      <c r="Q67" s="182"/>
      <c r="R67" s="182"/>
      <c r="S67" s="182"/>
      <c r="T67" s="182"/>
      <c r="U67" s="182"/>
      <c r="V67" s="182"/>
      <c r="W67" s="182"/>
      <c r="X67" s="182"/>
      <c r="Y67" s="182"/>
      <c r="Z67" s="182"/>
      <c r="AA67" s="182"/>
      <c r="AB67" s="182"/>
      <c r="AC67" s="182"/>
      <c r="AD67" s="182"/>
      <c r="AE67" s="182"/>
      <c r="AF67" s="182"/>
      <c r="AG67" s="182"/>
      <c r="AH67" s="182"/>
      <c r="AI67" s="182"/>
      <c r="AJ67" s="182"/>
      <c r="AK67" s="182"/>
      <c r="AL67" s="182"/>
      <c r="AM67" s="182"/>
      <c r="AN67" s="182"/>
      <c r="AO67" s="182"/>
      <c r="AP67" s="182"/>
      <c r="AQ67" s="182"/>
      <c r="AR67" s="182"/>
      <c r="AS67" s="182"/>
      <c r="AT67" s="182"/>
      <c r="AU67" s="182"/>
      <c r="AV67" s="182"/>
      <c r="AW67" s="182"/>
      <c r="AX67" s="182"/>
      <c r="AY67" s="182"/>
      <c r="AZ67" s="182"/>
      <c r="BA67" s="182"/>
      <c r="BB67" s="182"/>
      <c r="BC67" s="182"/>
      <c r="BD67" s="182"/>
      <c r="BE67" s="182"/>
      <c r="BF67" s="182"/>
      <c r="BG67" s="182"/>
      <c r="BH67" s="182"/>
      <c r="BI67" s="182"/>
      <c r="BJ67" s="182"/>
      <c r="BK67" s="182"/>
      <c r="BL67" s="182"/>
      <c r="BM67" s="182"/>
      <c r="BN67" s="182"/>
      <c r="BO67" s="182"/>
      <c r="BP67" s="182"/>
      <c r="BQ67" s="182"/>
      <c r="BR67" s="182"/>
      <c r="BS67" s="182"/>
      <c r="BT67" s="182"/>
      <c r="BU67" s="182"/>
      <c r="BV67" s="182"/>
      <c r="BW67" s="182"/>
      <c r="BX67" s="182"/>
      <c r="BY67" s="182"/>
      <c r="BZ67" s="182"/>
      <c r="CA67" s="182"/>
      <c r="CB67" s="182"/>
      <c r="CC67" s="182"/>
      <c r="CD67" s="182"/>
      <c r="CE67" s="182"/>
      <c r="CF67" s="182"/>
      <c r="CG67" s="182"/>
      <c r="CH67" s="182"/>
      <c r="CI67" s="182"/>
      <c r="CJ67" s="182"/>
      <c r="CK67" s="182"/>
      <c r="CL67" s="182"/>
      <c r="CM67" s="182"/>
      <c r="CN67" s="182"/>
      <c r="CO67" s="182"/>
      <c r="CP67" s="182"/>
      <c r="CQ67" s="182"/>
      <c r="CR67" s="182"/>
      <c r="CS67" s="182"/>
      <c r="CT67" s="182"/>
      <c r="CU67" s="182"/>
      <c r="CV67" s="182"/>
      <c r="CW67" s="182"/>
      <c r="CX67" s="182"/>
      <c r="CY67" s="182"/>
      <c r="CZ67" s="182"/>
      <c r="DA67" s="182"/>
      <c r="DB67" s="182"/>
      <c r="DC67" s="182"/>
      <c r="DD67" s="182"/>
      <c r="DE67" s="182"/>
      <c r="DF67" s="182"/>
      <c r="DG67" s="182"/>
      <c r="DH67" s="182"/>
      <c r="DI67" s="182"/>
      <c r="DJ67" s="182"/>
      <c r="DK67" s="182"/>
      <c r="DL67" s="182"/>
      <c r="DM67" s="182"/>
      <c r="DN67" s="182"/>
      <c r="DO67" s="182"/>
      <c r="DP67" s="182"/>
      <c r="DQ67" s="182"/>
      <c r="DR67" s="182"/>
      <c r="DS67" s="182"/>
      <c r="DT67" s="182"/>
      <c r="DU67" s="182"/>
      <c r="DV67" s="182"/>
      <c r="DW67" s="182"/>
      <c r="DX67" s="182"/>
      <c r="DY67" s="182"/>
      <c r="DZ67" s="182"/>
      <c r="EA67" s="182"/>
      <c r="EB67" s="182"/>
      <c r="EC67" s="182"/>
      <c r="ED67" s="182"/>
      <c r="EE67" s="182"/>
      <c r="EF67" s="182"/>
      <c r="EG67" s="182"/>
      <c r="EH67" s="182"/>
      <c r="EI67" s="182"/>
      <c r="EJ67" s="182"/>
      <c r="EK67" s="182"/>
      <c r="EL67" s="182"/>
      <c r="EM67" s="182"/>
      <c r="EN67" s="182"/>
      <c r="EO67" s="182"/>
      <c r="EP67" s="182"/>
      <c r="EQ67" s="182"/>
      <c r="ER67" s="182"/>
      <c r="ES67" s="182"/>
      <c r="ET67" s="182"/>
      <c r="EU67" s="182"/>
      <c r="EV67" s="182"/>
      <c r="EW67" s="182"/>
      <c r="EX67" s="182"/>
      <c r="EY67" s="182"/>
      <c r="EZ67" s="182"/>
      <c r="FA67" s="182"/>
      <c r="FB67" s="182"/>
      <c r="FC67" s="182"/>
      <c r="FD67" s="182"/>
      <c r="FE67" s="182"/>
      <c r="FF67" s="182"/>
      <c r="FG67" s="182"/>
      <c r="FH67" s="182"/>
      <c r="FI67" s="182"/>
      <c r="FJ67" s="182"/>
      <c r="FK67" s="182"/>
      <c r="FL67" s="182"/>
      <c r="FM67" s="182"/>
      <c r="FN67" s="182"/>
      <c r="FO67" s="182"/>
      <c r="FP67" s="182"/>
      <c r="FQ67" s="182"/>
      <c r="FR67" s="182"/>
      <c r="FS67" s="182"/>
      <c r="FT67" s="182"/>
      <c r="FU67" s="182"/>
      <c r="FV67" s="182"/>
      <c r="FW67" s="182"/>
      <c r="FX67" s="182"/>
      <c r="FY67" s="182"/>
      <c r="FZ67" s="182"/>
      <c r="GA67" s="182"/>
      <c r="GB67" s="182"/>
      <c r="GC67" s="182"/>
      <c r="GD67" s="182"/>
      <c r="GE67" s="182"/>
      <c r="GF67" s="182"/>
      <c r="GG67" s="182"/>
      <c r="GH67" s="182"/>
      <c r="GI67" s="182"/>
      <c r="GJ67" s="182"/>
      <c r="GK67" s="182"/>
      <c r="GL67" s="182"/>
      <c r="GM67" s="182"/>
      <c r="GN67" s="182"/>
      <c r="GO67" s="182"/>
      <c r="GP67" s="182"/>
      <c r="GQ67" s="182"/>
      <c r="GR67" s="182"/>
      <c r="GS67" s="182"/>
      <c r="GT67" s="182"/>
      <c r="GU67" s="182"/>
      <c r="GV67" s="182"/>
      <c r="GW67" s="182"/>
      <c r="GX67" s="182"/>
      <c r="GY67" s="182"/>
      <c r="GZ67" s="182"/>
      <c r="HA67" s="182"/>
      <c r="HB67" s="182"/>
      <c r="HC67" s="182"/>
      <c r="HD67" s="182"/>
      <c r="HE67" s="182"/>
      <c r="HF67" s="182"/>
      <c r="HG67" s="182"/>
      <c r="HH67" s="182"/>
      <c r="HI67" s="182"/>
      <c r="HJ67" s="182"/>
      <c r="HK67" s="182"/>
      <c r="HL67" s="182"/>
      <c r="HM67" s="182"/>
      <c r="HN67" s="182"/>
      <c r="HO67" s="182"/>
      <c r="HP67" s="182"/>
      <c r="HQ67" s="182"/>
      <c r="HR67" s="182"/>
      <c r="HS67" s="182"/>
      <c r="HT67" s="182"/>
      <c r="HU67" s="182"/>
      <c r="HV67" s="182"/>
      <c r="HW67" s="182"/>
      <c r="HX67" s="182"/>
      <c r="HY67" s="182"/>
      <c r="HZ67" s="182"/>
      <c r="IA67" s="182"/>
      <c r="IB67" s="182"/>
      <c r="IC67" s="182"/>
      <c r="ID67" s="182"/>
      <c r="IE67" s="182"/>
      <c r="IF67" s="182"/>
      <c r="IG67" s="182"/>
      <c r="IH67" s="182"/>
      <c r="II67" s="182"/>
      <c r="IJ67" s="182"/>
      <c r="IK67" s="182"/>
      <c r="IL67" s="182"/>
      <c r="IM67" s="182"/>
      <c r="IN67" s="182"/>
      <c r="IO67" s="182"/>
      <c r="IP67" s="182"/>
      <c r="IQ67" s="182"/>
      <c r="IR67" s="182"/>
      <c r="IS67" s="182"/>
      <c r="IT67" s="182"/>
      <c r="IU67" s="182"/>
      <c r="IV67" s="182"/>
      <c r="IW67" s="182"/>
      <c r="IX67" s="182"/>
      <c r="IY67" s="182"/>
      <c r="IZ67" s="182"/>
      <c r="JA67" s="182"/>
      <c r="JB67" s="182"/>
      <c r="JC67" s="182"/>
      <c r="JD67" s="182"/>
      <c r="JE67" s="182"/>
      <c r="JF67" s="182"/>
      <c r="JG67" s="182"/>
      <c r="JH67" s="182"/>
      <c r="JI67" s="182"/>
      <c r="JJ67" s="182"/>
      <c r="JK67" s="182"/>
      <c r="JL67" s="182"/>
      <c r="JM67" s="182"/>
      <c r="JN67" s="182"/>
      <c r="JO67" s="182"/>
      <c r="JP67" s="182"/>
      <c r="JQ67" s="182"/>
      <c r="JR67" s="182"/>
      <c r="JS67" s="182"/>
      <c r="JT67" s="182"/>
      <c r="JU67" s="182"/>
      <c r="JV67" s="182"/>
      <c r="JW67" s="182"/>
      <c r="JX67" s="182"/>
      <c r="JY67" s="182"/>
      <c r="JZ67" s="182"/>
      <c r="KA67" s="182"/>
      <c r="KB67" s="182"/>
      <c r="KC67" s="182"/>
      <c r="KD67" s="182"/>
      <c r="KE67" s="182"/>
      <c r="KF67" s="182"/>
      <c r="KG67" s="182"/>
      <c r="KH67" s="182"/>
      <c r="KI67" s="182"/>
      <c r="KJ67" s="182"/>
      <c r="KK67" s="182"/>
      <c r="KL67" s="182"/>
      <c r="KM67" s="182"/>
      <c r="KN67" s="182"/>
      <c r="KO67" s="182"/>
      <c r="KP67" s="182"/>
      <c r="KQ67" s="182"/>
      <c r="KR67" s="182"/>
      <c r="KS67" s="182"/>
      <c r="KT67" s="182"/>
      <c r="KU67" s="182"/>
      <c r="KV67" s="182"/>
      <c r="KW67" s="182"/>
      <c r="KX67" s="182"/>
      <c r="KY67" s="182"/>
      <c r="KZ67" s="182"/>
      <c r="LA67" s="182"/>
      <c r="LB67" s="182"/>
      <c r="LC67" s="182"/>
      <c r="LD67" s="182"/>
      <c r="LE67" s="182"/>
      <c r="LF67" s="182"/>
      <c r="LG67" s="182"/>
      <c r="LH67" s="182"/>
      <c r="LI67" s="182"/>
      <c r="LJ67" s="182"/>
      <c r="LK67" s="182"/>
      <c r="LL67" s="182"/>
      <c r="LM67" s="182"/>
      <c r="LN67" s="182"/>
      <c r="LO67" s="182"/>
      <c r="LP67" s="182"/>
      <c r="LQ67" s="182"/>
      <c r="LR67" s="182"/>
      <c r="LS67" s="182"/>
      <c r="LT67" s="182"/>
      <c r="LU67" s="182"/>
      <c r="LV67" s="182"/>
      <c r="LW67" s="182"/>
      <c r="LX67" s="182"/>
      <c r="LY67" s="182"/>
      <c r="LZ67" s="182"/>
      <c r="MA67" s="182"/>
      <c r="MB67" s="182"/>
      <c r="MC67" s="182"/>
      <c r="MD67" s="182"/>
      <c r="ME67" s="182"/>
      <c r="MF67" s="182"/>
      <c r="MG67" s="182"/>
      <c r="MH67" s="182"/>
      <c r="MI67" s="182"/>
      <c r="MJ67" s="182"/>
      <c r="MK67" s="182"/>
      <c r="ML67" s="182"/>
      <c r="MM67" s="182"/>
      <c r="MN67" s="182"/>
      <c r="MO67" s="182"/>
      <c r="MP67" s="182"/>
      <c r="MQ67" s="182"/>
      <c r="MR67" s="182"/>
      <c r="MS67" s="182"/>
      <c r="MT67" s="182"/>
      <c r="MU67" s="182"/>
      <c r="MV67" s="182"/>
      <c r="MW67" s="182"/>
      <c r="MX67" s="182"/>
      <c r="MY67" s="182"/>
      <c r="MZ67" s="182"/>
      <c r="NA67" s="182"/>
      <c r="NB67" s="182"/>
      <c r="NC67" s="182"/>
      <c r="ND67" s="182"/>
      <c r="NE67" s="182"/>
      <c r="NF67" s="182"/>
      <c r="NG67" s="182"/>
      <c r="NH67" s="182"/>
      <c r="NI67" s="182"/>
      <c r="NJ67" s="182"/>
      <c r="NK67" s="182"/>
      <c r="NL67" s="182"/>
      <c r="NM67" s="182"/>
      <c r="NN67" s="182"/>
      <c r="NO67" s="182"/>
      <c r="NP67" s="182"/>
      <c r="NQ67" s="182"/>
      <c r="NR67" s="182"/>
      <c r="NS67" s="182"/>
      <c r="NT67" s="182"/>
      <c r="NU67" s="182"/>
      <c r="NV67" s="182"/>
      <c r="NW67" s="182"/>
      <c r="NX67" s="182"/>
      <c r="NY67" s="182"/>
      <c r="NZ67" s="182"/>
      <c r="OA67" s="182"/>
      <c r="OB67" s="182"/>
      <c r="OC67" s="182"/>
      <c r="OD67" s="182"/>
      <c r="OE67" s="182"/>
      <c r="OF67" s="182"/>
      <c r="OG67" s="182"/>
      <c r="OH67" s="182"/>
      <c r="OI67" s="182"/>
      <c r="OJ67" s="182"/>
      <c r="OK67" s="182"/>
      <c r="OL67" s="182"/>
      <c r="OM67" s="182"/>
      <c r="ON67" s="182"/>
      <c r="OO67" s="182"/>
      <c r="OP67" s="182"/>
      <c r="OQ67" s="182"/>
      <c r="OR67" s="182"/>
      <c r="OS67" s="182"/>
      <c r="OT67" s="182"/>
      <c r="OU67" s="182"/>
      <c r="OV67" s="182"/>
      <c r="OW67" s="182"/>
      <c r="OX67" s="182"/>
      <c r="OY67" s="182"/>
      <c r="OZ67" s="182"/>
      <c r="PA67" s="182"/>
      <c r="PB67" s="182"/>
      <c r="PC67" s="182"/>
      <c r="PD67" s="182"/>
      <c r="PE67" s="182"/>
      <c r="PF67" s="182"/>
      <c r="PG67" s="182"/>
      <c r="PH67" s="182"/>
      <c r="PI67" s="182"/>
      <c r="PJ67" s="182"/>
      <c r="PK67" s="182"/>
      <c r="PL67" s="182"/>
      <c r="PM67" s="182"/>
      <c r="PN67" s="182"/>
      <c r="PO67" s="182"/>
      <c r="PP67" s="182"/>
      <c r="PQ67" s="182"/>
      <c r="PR67" s="182"/>
      <c r="PS67" s="182"/>
      <c r="PT67" s="182"/>
      <c r="PU67" s="182"/>
      <c r="PV67" s="182"/>
      <c r="PW67" s="182"/>
      <c r="PX67" s="182"/>
      <c r="PY67" s="182"/>
      <c r="PZ67" s="182"/>
      <c r="QA67" s="182"/>
      <c r="QB67" s="182"/>
      <c r="QC67" s="182"/>
      <c r="QD67" s="182"/>
      <c r="QE67" s="182"/>
      <c r="QF67" s="182"/>
      <c r="QG67" s="182"/>
      <c r="QH67" s="182"/>
      <c r="QI67" s="182"/>
      <c r="QJ67" s="182"/>
      <c r="QK67" s="182"/>
      <c r="QL67" s="182"/>
      <c r="QM67" s="182"/>
      <c r="QN67" s="182"/>
      <c r="QO67" s="182"/>
      <c r="QP67" s="182"/>
      <c r="QQ67" s="182"/>
      <c r="QR67" s="182"/>
      <c r="QS67" s="182"/>
      <c r="QT67" s="182"/>
      <c r="QU67" s="182"/>
      <c r="QV67" s="182"/>
      <c r="QW67" s="182"/>
      <c r="QX67" s="182"/>
      <c r="QY67" s="182"/>
      <c r="QZ67" s="182"/>
      <c r="RA67" s="182"/>
      <c r="RB67" s="182"/>
      <c r="RC67" s="182"/>
      <c r="RD67" s="182"/>
      <c r="RE67" s="182"/>
      <c r="RF67" s="182"/>
      <c r="RG67" s="182"/>
      <c r="RH67" s="182"/>
      <c r="RI67" s="182"/>
      <c r="RJ67" s="182"/>
      <c r="RK67" s="182"/>
      <c r="RL67" s="182"/>
      <c r="RM67" s="182"/>
      <c r="RN67" s="182"/>
      <c r="RO67" s="182"/>
      <c r="RP67" s="182"/>
      <c r="RQ67" s="182"/>
      <c r="RR67" s="182"/>
      <c r="RS67" s="182"/>
      <c r="RT67" s="182"/>
      <c r="RU67" s="182"/>
      <c r="RV67" s="182"/>
      <c r="RW67" s="182"/>
      <c r="RX67" s="182"/>
      <c r="RY67" s="182"/>
      <c r="RZ67" s="182"/>
      <c r="SA67" s="182"/>
      <c r="SB67" s="182"/>
      <c r="SC67" s="182"/>
      <c r="SD67" s="182"/>
      <c r="SE67" s="182"/>
      <c r="SF67" s="182"/>
      <c r="SG67" s="182"/>
      <c r="SH67" s="182"/>
      <c r="SI67" s="182"/>
      <c r="SJ67" s="182"/>
      <c r="SK67" s="182"/>
      <c r="SL67" s="182"/>
      <c r="SM67" s="182"/>
      <c r="SN67" s="182"/>
      <c r="SO67" s="182"/>
      <c r="SP67" s="182"/>
      <c r="SQ67" s="182"/>
      <c r="SR67" s="182"/>
      <c r="SS67" s="182"/>
      <c r="ST67" s="182"/>
      <c r="SU67" s="182"/>
      <c r="SV67" s="182"/>
      <c r="SW67" s="182"/>
      <c r="SX67" s="182"/>
      <c r="SY67" s="182"/>
      <c r="SZ67" s="182"/>
      <c r="TA67" s="182"/>
      <c r="TB67" s="182"/>
      <c r="TC67" s="182"/>
      <c r="TD67" s="182"/>
      <c r="TE67" s="182"/>
      <c r="TF67" s="182"/>
      <c r="TG67" s="182"/>
      <c r="TH67" s="182"/>
      <c r="TI67" s="182"/>
      <c r="TJ67" s="182"/>
      <c r="TK67" s="182"/>
      <c r="TL67" s="182"/>
      <c r="TM67" s="182"/>
      <c r="TN67" s="182"/>
      <c r="TO67" s="182"/>
      <c r="TP67" s="182"/>
      <c r="TQ67" s="182"/>
      <c r="TR67" s="182"/>
      <c r="TS67" s="182"/>
      <c r="TT67" s="182"/>
      <c r="TU67" s="182"/>
      <c r="TV67" s="182"/>
      <c r="TW67" s="182"/>
      <c r="TX67" s="182"/>
      <c r="TY67" s="182"/>
      <c r="TZ67" s="182"/>
      <c r="UA67" s="182"/>
      <c r="UB67" s="182"/>
      <c r="UC67" s="182"/>
      <c r="UD67" s="182"/>
      <c r="UE67" s="182"/>
      <c r="UF67" s="182"/>
      <c r="UG67" s="182"/>
      <c r="UH67" s="182"/>
      <c r="UI67" s="182"/>
      <c r="UJ67" s="182"/>
      <c r="UK67" s="182"/>
      <c r="UL67" s="182"/>
      <c r="UM67" s="182"/>
      <c r="UN67" s="182"/>
      <c r="UO67" s="182"/>
      <c r="UP67" s="182"/>
      <c r="UQ67" s="182"/>
      <c r="UR67" s="182"/>
      <c r="US67" s="182"/>
      <c r="UT67" s="182"/>
      <c r="UU67" s="182"/>
      <c r="UV67" s="182"/>
      <c r="UW67" s="182"/>
      <c r="UX67" s="182"/>
      <c r="UY67" s="182"/>
      <c r="UZ67" s="182"/>
      <c r="VA67" s="182"/>
      <c r="VB67" s="182"/>
      <c r="VC67" s="182"/>
      <c r="VD67" s="182"/>
      <c r="VE67" s="182"/>
      <c r="VF67" s="182"/>
      <c r="VG67" s="182"/>
      <c r="VH67" s="182"/>
      <c r="VI67" s="182"/>
      <c r="VJ67" s="182"/>
      <c r="VK67" s="182"/>
      <c r="VL67" s="182"/>
      <c r="VM67" s="182"/>
      <c r="VN67" s="182"/>
      <c r="VO67" s="182"/>
      <c r="VP67" s="182"/>
      <c r="VQ67" s="182"/>
      <c r="VR67" s="182"/>
      <c r="VS67" s="182"/>
      <c r="VT67" s="182"/>
      <c r="VU67" s="182"/>
      <c r="VV67" s="182"/>
      <c r="VW67" s="182"/>
      <c r="VX67" s="182"/>
      <c r="VY67" s="182"/>
      <c r="VZ67" s="182"/>
      <c r="WA67" s="182"/>
      <c r="WB67" s="182"/>
      <c r="WC67" s="182"/>
      <c r="WD67" s="182"/>
      <c r="WE67" s="182"/>
      <c r="WF67" s="182"/>
      <c r="WG67" s="182"/>
      <c r="WH67" s="182"/>
      <c r="WI67" s="182"/>
      <c r="WJ67" s="182"/>
      <c r="WK67" s="182"/>
      <c r="WL67" s="182"/>
      <c r="WM67" s="182"/>
      <c r="WN67" s="182"/>
      <c r="WO67" s="182"/>
      <c r="WP67" s="182"/>
      <c r="WQ67" s="182"/>
      <c r="WR67" s="182"/>
      <c r="WS67" s="182"/>
      <c r="WT67" s="182"/>
      <c r="WU67" s="182"/>
      <c r="WV67" s="182"/>
      <c r="WW67" s="182"/>
      <c r="WX67" s="182"/>
      <c r="WY67" s="182"/>
      <c r="WZ67" s="182"/>
      <c r="XA67" s="182"/>
      <c r="XB67" s="182"/>
      <c r="XC67" s="182"/>
      <c r="XD67" s="182"/>
      <c r="XE67" s="182"/>
      <c r="XF67" s="182"/>
      <c r="XG67" s="182"/>
      <c r="XH67" s="182"/>
      <c r="XI67" s="182"/>
      <c r="XJ67" s="182"/>
      <c r="XK67" s="182"/>
      <c r="XL67" s="182"/>
      <c r="XM67" s="182"/>
      <c r="XN67" s="182"/>
      <c r="XO67" s="182"/>
      <c r="XP67" s="182"/>
      <c r="XQ67" s="182"/>
      <c r="XR67" s="182"/>
      <c r="XS67" s="182"/>
      <c r="XT67" s="182"/>
      <c r="XU67" s="182"/>
      <c r="XV67" s="182"/>
      <c r="XW67" s="182"/>
      <c r="XX67" s="182"/>
      <c r="XY67" s="182"/>
      <c r="XZ67" s="182"/>
      <c r="YA67" s="182"/>
      <c r="YB67" s="182"/>
      <c r="YC67" s="182"/>
      <c r="YD67" s="182"/>
      <c r="YE67" s="182"/>
      <c r="YF67" s="182"/>
      <c r="YG67" s="182"/>
      <c r="YH67" s="182"/>
      <c r="YI67" s="182"/>
      <c r="YJ67" s="182"/>
      <c r="YK67" s="182"/>
      <c r="YL67" s="182"/>
      <c r="YM67" s="182"/>
      <c r="YN67" s="182"/>
      <c r="YO67" s="182"/>
      <c r="YP67" s="182"/>
      <c r="YQ67" s="182"/>
      <c r="YR67" s="182"/>
      <c r="YS67" s="182"/>
      <c r="YT67" s="182"/>
      <c r="YU67" s="182"/>
      <c r="YV67" s="182"/>
      <c r="YW67" s="182"/>
      <c r="YX67" s="182"/>
      <c r="YY67" s="182"/>
      <c r="YZ67" s="182"/>
      <c r="ZA67" s="182"/>
      <c r="ZB67" s="182"/>
      <c r="ZC67" s="182"/>
      <c r="ZD67" s="182"/>
      <c r="ZE67" s="182"/>
      <c r="ZF67" s="182"/>
      <c r="ZG67" s="182"/>
      <c r="ZH67" s="182"/>
      <c r="ZI67" s="182"/>
      <c r="ZJ67" s="182"/>
      <c r="ZK67" s="182"/>
      <c r="ZL67" s="182"/>
      <c r="ZM67" s="182"/>
      <c r="ZN67" s="182"/>
      <c r="ZO67" s="182"/>
      <c r="ZP67" s="182"/>
      <c r="ZQ67" s="182"/>
      <c r="ZR67" s="182"/>
      <c r="ZS67" s="182"/>
      <c r="ZT67" s="182"/>
      <c r="ZU67" s="182"/>
      <c r="ZV67" s="182"/>
      <c r="ZW67" s="182"/>
      <c r="ZX67" s="182"/>
      <c r="ZY67" s="182"/>
      <c r="ZZ67" s="182"/>
      <c r="AAA67" s="182"/>
      <c r="AAB67" s="182"/>
      <c r="AAC67" s="182"/>
      <c r="AAD67" s="182"/>
      <c r="AAE67" s="182"/>
      <c r="AAF67" s="182"/>
      <c r="AAG67" s="182"/>
      <c r="AAH67" s="182"/>
      <c r="AAI67" s="182"/>
      <c r="AAJ67" s="182"/>
      <c r="AAK67" s="182"/>
      <c r="AAL67" s="182"/>
      <c r="AAM67" s="182"/>
      <c r="AAN67" s="182"/>
      <c r="AAO67" s="182"/>
      <c r="AAP67" s="182"/>
      <c r="AAQ67" s="182"/>
      <c r="AAR67" s="182"/>
      <c r="AAS67" s="182"/>
      <c r="AAT67" s="182"/>
      <c r="AAU67" s="182"/>
      <c r="AAV67" s="182"/>
      <c r="AAW67" s="182"/>
      <c r="AAX67" s="182"/>
      <c r="AAY67" s="182"/>
      <c r="AAZ67" s="182"/>
      <c r="ABA67" s="182"/>
      <c r="ABB67" s="182"/>
      <c r="ABC67" s="182"/>
      <c r="ABD67" s="182"/>
      <c r="ABE67" s="182"/>
      <c r="ABF67" s="182"/>
      <c r="ABG67" s="182"/>
      <c r="ABH67" s="182"/>
      <c r="ABI67" s="182"/>
      <c r="ABJ67" s="182"/>
      <c r="ABK67" s="182"/>
      <c r="ABL67" s="182"/>
      <c r="ABM67" s="182"/>
      <c r="ABN67" s="182"/>
      <c r="ABO67" s="182"/>
      <c r="ABP67" s="182"/>
      <c r="ABQ67" s="182"/>
      <c r="ABR67" s="182"/>
      <c r="ABS67" s="182"/>
      <c r="ABT67" s="182"/>
      <c r="ABU67" s="182"/>
      <c r="ABV67" s="182"/>
      <c r="ABW67" s="182"/>
      <c r="ABX67" s="182"/>
      <c r="ABY67" s="182"/>
      <c r="ABZ67" s="182"/>
      <c r="ACA67" s="182"/>
      <c r="ACB67" s="182"/>
      <c r="ACC67" s="182"/>
      <c r="ACD67" s="182"/>
      <c r="ACE67" s="182"/>
      <c r="ACF67" s="182"/>
      <c r="ACG67" s="182"/>
      <c r="ACH67" s="182"/>
      <c r="ACI67" s="182"/>
      <c r="ACJ67" s="182"/>
      <c r="ACK67" s="182"/>
      <c r="ACL67" s="182"/>
      <c r="ACM67" s="182"/>
      <c r="ACN67" s="182"/>
      <c r="ACO67" s="182"/>
      <c r="ACP67" s="182"/>
      <c r="ACQ67" s="182"/>
      <c r="ACR67" s="182"/>
      <c r="ACS67" s="182"/>
      <c r="ACT67" s="182"/>
      <c r="ACU67" s="182"/>
      <c r="ACV67" s="182"/>
      <c r="ACW67" s="182"/>
      <c r="ACX67" s="182"/>
      <c r="ACY67" s="182"/>
      <c r="ACZ67" s="182"/>
      <c r="ADA67" s="182"/>
      <c r="ADB67" s="182"/>
      <c r="ADC67" s="182"/>
      <c r="ADD67" s="182"/>
      <c r="ADE67" s="182"/>
      <c r="ADF67" s="182"/>
      <c r="ADG67" s="182"/>
      <c r="ADH67" s="182"/>
      <c r="ADI67" s="182"/>
      <c r="ADJ67" s="182"/>
      <c r="ADK67" s="182"/>
      <c r="ADL67" s="182"/>
      <c r="ADM67" s="182"/>
      <c r="ADN67" s="182"/>
      <c r="ADO67" s="182"/>
      <c r="ADP67" s="182"/>
      <c r="ADQ67" s="182"/>
      <c r="ADR67" s="182"/>
      <c r="ADS67" s="182"/>
      <c r="ADT67" s="182"/>
      <c r="ADU67" s="182"/>
      <c r="ADV67" s="182"/>
      <c r="ADW67" s="182"/>
      <c r="ADX67" s="182"/>
      <c r="ADY67" s="182"/>
      <c r="ADZ67" s="182"/>
      <c r="AEA67" s="182"/>
      <c r="AEB67" s="182"/>
      <c r="AEC67" s="182"/>
      <c r="AED67" s="182"/>
      <c r="AEE67" s="182"/>
      <c r="AEF67" s="182"/>
      <c r="AEG67" s="182"/>
      <c r="AEH67" s="182"/>
      <c r="AEI67" s="182"/>
      <c r="AEJ67" s="182"/>
      <c r="AEK67" s="182"/>
      <c r="AEL67" s="182"/>
      <c r="AEM67" s="182"/>
      <c r="AEN67" s="182"/>
      <c r="AEO67" s="182"/>
      <c r="AEP67" s="182"/>
      <c r="AEQ67" s="182"/>
      <c r="AER67" s="182"/>
      <c r="AES67" s="182"/>
      <c r="AET67" s="182"/>
      <c r="AEU67" s="182"/>
      <c r="AEV67" s="182"/>
      <c r="AEW67" s="182"/>
      <c r="AEX67" s="182"/>
      <c r="AEY67" s="182"/>
      <c r="AEZ67" s="182"/>
      <c r="AFA67" s="182"/>
      <c r="AFB67" s="182"/>
      <c r="AFC67" s="182"/>
      <c r="AFD67" s="182"/>
      <c r="AFE67" s="182"/>
      <c r="AFF67" s="182"/>
      <c r="AFG67" s="182"/>
      <c r="AFH67" s="182"/>
      <c r="AFI67" s="182"/>
      <c r="AFJ67" s="182"/>
      <c r="AFK67" s="182"/>
      <c r="AFL67" s="182"/>
      <c r="AFM67" s="182"/>
      <c r="AFN67" s="182"/>
      <c r="AFO67" s="182"/>
      <c r="AFP67" s="182"/>
      <c r="AFQ67" s="182"/>
      <c r="AFR67" s="182"/>
      <c r="AFS67" s="182"/>
      <c r="AFT67" s="182"/>
      <c r="AFU67" s="182"/>
      <c r="AFV67" s="182"/>
      <c r="AFW67" s="182"/>
      <c r="AFX67" s="182"/>
      <c r="AFY67" s="182"/>
      <c r="AFZ67" s="182"/>
      <c r="AGA67" s="182"/>
      <c r="AGB67" s="182"/>
      <c r="AGC67" s="182"/>
      <c r="AGD67" s="182"/>
      <c r="AGE67" s="182"/>
      <c r="AGF67" s="182"/>
      <c r="AGG67" s="182"/>
      <c r="AGH67" s="182"/>
      <c r="AGI67" s="182"/>
      <c r="AGJ67" s="182"/>
      <c r="AGK67" s="182"/>
      <c r="AGL67" s="182"/>
      <c r="AGM67" s="182"/>
      <c r="AGN67" s="182"/>
      <c r="AGO67" s="182"/>
      <c r="AGP67" s="182"/>
      <c r="AGQ67" s="182"/>
      <c r="AGR67" s="182"/>
      <c r="AGS67" s="182"/>
      <c r="AGT67" s="182"/>
      <c r="AGU67" s="182"/>
      <c r="AGV67" s="182"/>
      <c r="AGW67" s="182"/>
      <c r="AGX67" s="182"/>
      <c r="AGY67" s="182"/>
      <c r="AGZ67" s="182"/>
      <c r="AHA67" s="182"/>
      <c r="AHB67" s="182"/>
      <c r="AHC67" s="182"/>
      <c r="AHD67" s="182"/>
      <c r="AHE67" s="182"/>
      <c r="AHF67" s="182"/>
      <c r="AHG67" s="182"/>
      <c r="AHH67" s="182"/>
      <c r="AHI67" s="182"/>
      <c r="AHJ67" s="182"/>
      <c r="AHK67" s="182"/>
      <c r="AHL67" s="182"/>
      <c r="AHM67" s="182"/>
      <c r="AHN67" s="182"/>
      <c r="AHO67" s="182"/>
      <c r="AHP67" s="182"/>
      <c r="AHQ67" s="182"/>
      <c r="AHR67" s="182"/>
      <c r="AHS67" s="182"/>
      <c r="AHT67" s="182"/>
      <c r="AHU67" s="182"/>
      <c r="AHV67" s="182"/>
      <c r="AHW67" s="182"/>
      <c r="AHX67" s="182"/>
      <c r="AHY67" s="182"/>
      <c r="AHZ67" s="182"/>
      <c r="AIA67" s="182"/>
      <c r="AIB67" s="182"/>
      <c r="AIC67" s="182"/>
      <c r="AID67" s="182"/>
      <c r="AIE67" s="182"/>
      <c r="AIF67" s="182"/>
      <c r="AIG67" s="182"/>
      <c r="AIH67" s="182"/>
      <c r="AII67" s="182"/>
      <c r="AIJ67" s="182"/>
      <c r="AIK67" s="182"/>
      <c r="AIL67" s="182"/>
      <c r="AIM67" s="182"/>
      <c r="AIN67" s="182"/>
      <c r="AIO67" s="182"/>
      <c r="AIP67" s="182"/>
      <c r="AIQ67" s="182"/>
      <c r="AIR67" s="182"/>
      <c r="AIS67" s="182"/>
      <c r="AIT67" s="182"/>
      <c r="AIU67" s="182"/>
      <c r="AIV67" s="182"/>
      <c r="AIW67" s="182"/>
      <c r="AIX67" s="182"/>
      <c r="AIY67" s="182"/>
      <c r="AIZ67" s="182"/>
      <c r="AJA67" s="182"/>
      <c r="AJB67" s="182"/>
      <c r="AJC67" s="182"/>
      <c r="AJD67" s="182"/>
      <c r="AJE67" s="182"/>
      <c r="AJF67" s="182"/>
      <c r="AJG67" s="182"/>
      <c r="AJH67" s="182"/>
      <c r="AJI67" s="182"/>
      <c r="AJJ67" s="182"/>
      <c r="AJK67" s="182"/>
      <c r="AJL67" s="182"/>
      <c r="AJM67" s="182"/>
      <c r="AJN67" s="182"/>
      <c r="AJO67" s="182"/>
      <c r="AJP67" s="182"/>
      <c r="AJQ67" s="182"/>
      <c r="AJR67" s="182"/>
      <c r="AJS67" s="182"/>
      <c r="AJT67" s="182"/>
      <c r="AJU67" s="182"/>
      <c r="AJV67" s="182"/>
      <c r="AJW67" s="182"/>
      <c r="AJX67" s="182"/>
      <c r="AJY67" s="182"/>
      <c r="AJZ67" s="182"/>
      <c r="AKA67" s="182"/>
      <c r="AKB67" s="182"/>
      <c r="AKC67" s="182"/>
      <c r="AKD67" s="182"/>
      <c r="AKE67" s="182"/>
      <c r="AKF67" s="182"/>
      <c r="AKG67" s="182"/>
      <c r="AKH67" s="182"/>
      <c r="AKI67" s="182"/>
      <c r="AKJ67" s="182"/>
      <c r="AKK67" s="182"/>
      <c r="AKL67" s="182"/>
      <c r="AKM67" s="182"/>
      <c r="AKN67" s="182"/>
      <c r="AKO67" s="182"/>
      <c r="AKP67" s="182"/>
      <c r="AKQ67" s="182"/>
      <c r="AKR67" s="182"/>
      <c r="AKS67" s="182"/>
      <c r="AKT67" s="182"/>
      <c r="AKU67" s="182"/>
      <c r="AKV67" s="182"/>
      <c r="AKW67" s="182"/>
      <c r="AKX67" s="182"/>
      <c r="AKY67" s="182"/>
      <c r="AKZ67" s="182"/>
      <c r="ALA67" s="182"/>
      <c r="ALB67" s="182"/>
      <c r="ALC67" s="182"/>
      <c r="ALD67" s="182"/>
      <c r="ALE67" s="182"/>
      <c r="ALF67" s="182"/>
      <c r="ALG67" s="182"/>
      <c r="ALH67" s="182"/>
      <c r="ALI67" s="182"/>
      <c r="ALJ67" s="182"/>
      <c r="ALK67" s="182"/>
      <c r="ALL67" s="182"/>
      <c r="ALM67" s="182"/>
      <c r="ALN67" s="182"/>
      <c r="ALO67" s="182"/>
      <c r="ALP67" s="182"/>
      <c r="ALQ67" s="182"/>
      <c r="ALR67" s="182"/>
      <c r="ALS67" s="182"/>
      <c r="ALT67" s="182"/>
      <c r="ALU67" s="182"/>
      <c r="ALV67" s="182"/>
      <c r="ALW67" s="182"/>
      <c r="ALX67" s="182"/>
      <c r="ALY67" s="182"/>
      <c r="ALZ67" s="182"/>
      <c r="AMA67" s="182"/>
      <c r="AMB67" s="182"/>
      <c r="AMC67" s="182"/>
      <c r="AMD67" s="182"/>
      <c r="AME67" s="182"/>
      <c r="AMF67" s="182"/>
      <c r="AMG67" s="182"/>
      <c r="AMH67" s="182"/>
      <c r="AMI67" s="182"/>
      <c r="AMJ67" s="182"/>
      <c r="AMK67" s="182"/>
      <c r="AML67" s="182"/>
      <c r="AMM67" s="182"/>
      <c r="AMN67" s="182"/>
      <c r="AMO67" s="182"/>
      <c r="AMP67" s="182"/>
      <c r="AMQ67" s="182"/>
      <c r="AMR67" s="182"/>
      <c r="AMS67" s="182"/>
      <c r="AMT67" s="182"/>
      <c r="AMU67" s="182"/>
      <c r="AMV67" s="182"/>
      <c r="AMW67" s="182"/>
      <c r="AMX67" s="182"/>
      <c r="AMY67" s="182"/>
      <c r="AMZ67" s="182"/>
      <c r="ANA67" s="182"/>
      <c r="ANB67" s="182"/>
      <c r="ANC67" s="182"/>
      <c r="AND67" s="182"/>
      <c r="ANE67" s="182"/>
      <c r="ANF67" s="182"/>
      <c r="ANG67" s="182"/>
      <c r="ANH67" s="182"/>
      <c r="ANI67" s="182"/>
      <c r="ANJ67" s="182"/>
      <c r="ANK67" s="182"/>
      <c r="ANL67" s="182"/>
      <c r="ANM67" s="182"/>
      <c r="ANN67" s="182"/>
      <c r="ANO67" s="182"/>
      <c r="ANP67" s="182"/>
      <c r="ANQ67" s="182"/>
      <c r="ANR67" s="182"/>
      <c r="ANS67" s="182"/>
      <c r="ANT67" s="182"/>
      <c r="ANU67" s="182"/>
      <c r="ANV67" s="182"/>
      <c r="ANW67" s="182"/>
      <c r="ANX67" s="182"/>
      <c r="ANY67" s="182"/>
      <c r="ANZ67" s="182"/>
      <c r="AOA67" s="182"/>
      <c r="AOB67" s="182"/>
      <c r="AOC67" s="182"/>
      <c r="AOD67" s="182"/>
      <c r="AOE67" s="182"/>
      <c r="AOF67" s="182"/>
      <c r="AOG67" s="182"/>
      <c r="AOH67" s="182"/>
      <c r="AOI67" s="182"/>
      <c r="AOJ67" s="182"/>
      <c r="AOK67" s="182"/>
      <c r="AOL67" s="182"/>
      <c r="AOM67" s="182"/>
      <c r="AON67" s="182"/>
      <c r="AOO67" s="182"/>
      <c r="AOP67" s="182"/>
      <c r="AOQ67" s="182"/>
      <c r="AOR67" s="182"/>
      <c r="AOS67" s="182"/>
      <c r="AOT67" s="182"/>
      <c r="AOU67" s="182"/>
      <c r="AOV67" s="182"/>
      <c r="AOW67" s="182"/>
      <c r="AOX67" s="182"/>
      <c r="AOY67" s="182"/>
      <c r="AOZ67" s="182"/>
      <c r="APA67" s="182"/>
      <c r="APB67" s="182"/>
      <c r="APC67" s="182"/>
      <c r="APD67" s="182"/>
      <c r="APE67" s="182"/>
      <c r="APF67" s="182"/>
      <c r="APG67" s="182"/>
      <c r="APH67" s="182"/>
      <c r="API67" s="182"/>
      <c r="APJ67" s="182"/>
      <c r="APK67" s="182"/>
      <c r="APL67" s="182"/>
      <c r="APM67" s="182"/>
      <c r="APN67" s="182"/>
      <c r="APO67" s="182"/>
      <c r="APP67" s="182"/>
      <c r="APQ67" s="182"/>
      <c r="APR67" s="182"/>
      <c r="APS67" s="182"/>
      <c r="APT67" s="182"/>
      <c r="APU67" s="182"/>
      <c r="APV67" s="182"/>
      <c r="APW67" s="182"/>
      <c r="APX67" s="182"/>
      <c r="APY67" s="182"/>
      <c r="APZ67" s="182"/>
      <c r="AQA67" s="182"/>
      <c r="AQB67" s="182"/>
      <c r="AQC67" s="182"/>
      <c r="AQD67" s="182"/>
      <c r="AQE67" s="182"/>
      <c r="AQF67" s="182"/>
      <c r="AQG67" s="182"/>
      <c r="AQH67" s="182"/>
      <c r="AQI67" s="182"/>
      <c r="AQJ67" s="182"/>
      <c r="AQK67" s="182"/>
      <c r="AQL67" s="182"/>
      <c r="AQM67" s="182"/>
      <c r="AQN67" s="182"/>
      <c r="AQO67" s="182"/>
      <c r="AQP67" s="182"/>
      <c r="AQQ67" s="182"/>
      <c r="AQR67" s="182"/>
      <c r="AQS67" s="182"/>
      <c r="AQT67" s="182"/>
      <c r="AQU67" s="182"/>
      <c r="AQV67" s="182"/>
      <c r="AQW67" s="182"/>
      <c r="AQX67" s="182"/>
      <c r="AQY67" s="182"/>
      <c r="AQZ67" s="182"/>
      <c r="ARA67" s="182"/>
      <c r="ARB67" s="182"/>
      <c r="ARC67" s="182"/>
      <c r="ARD67" s="182"/>
      <c r="ARE67" s="182"/>
      <c r="ARF67" s="182"/>
      <c r="ARG67" s="182"/>
      <c r="ARH67" s="182"/>
      <c r="ARI67" s="182"/>
      <c r="ARJ67" s="182"/>
      <c r="ARK67" s="182"/>
      <c r="ARL67" s="182"/>
      <c r="ARM67" s="182"/>
      <c r="ARN67" s="182"/>
      <c r="ARO67" s="182"/>
      <c r="ARP67" s="182"/>
      <c r="ARQ67" s="182"/>
      <c r="ARR67" s="182"/>
      <c r="ARS67" s="182"/>
      <c r="ART67" s="182"/>
      <c r="ARU67" s="182"/>
      <c r="ARV67" s="182"/>
      <c r="ARW67" s="182"/>
      <c r="ARX67" s="182"/>
      <c r="ARY67" s="182"/>
      <c r="ARZ67" s="182"/>
      <c r="ASA67" s="182"/>
      <c r="ASB67" s="182"/>
      <c r="ASC67" s="182"/>
      <c r="ASD67" s="182"/>
      <c r="ASE67" s="182"/>
      <c r="ASF67" s="182"/>
      <c r="ASG67" s="182"/>
      <c r="ASH67" s="182"/>
      <c r="ASI67" s="182"/>
      <c r="ASJ67" s="182"/>
      <c r="ASK67" s="182"/>
      <c r="ASL67" s="182"/>
      <c r="ASM67" s="182"/>
      <c r="ASN67" s="182"/>
      <c r="ASO67" s="182"/>
      <c r="ASP67" s="182"/>
      <c r="ASQ67" s="182"/>
      <c r="ASR67" s="182"/>
      <c r="ASS67" s="182"/>
      <c r="AST67" s="182"/>
      <c r="ASU67" s="182"/>
      <c r="ASV67" s="182"/>
      <c r="ASW67" s="182"/>
      <c r="ASX67" s="182"/>
      <c r="ASY67" s="182"/>
      <c r="ASZ67" s="182"/>
      <c r="ATA67" s="182"/>
      <c r="ATB67" s="182"/>
      <c r="ATC67" s="182"/>
      <c r="ATD67" s="182"/>
      <c r="ATE67" s="182"/>
      <c r="ATF67" s="182"/>
      <c r="ATG67" s="182"/>
      <c r="ATH67" s="182"/>
      <c r="ATI67" s="182"/>
      <c r="ATJ67" s="182"/>
      <c r="ATK67" s="182"/>
      <c r="ATL67" s="182"/>
      <c r="ATM67" s="182"/>
      <c r="ATN67" s="182"/>
      <c r="ATO67" s="182"/>
      <c r="ATP67" s="182"/>
      <c r="ATQ67" s="182"/>
      <c r="ATR67" s="182"/>
      <c r="ATS67" s="182"/>
      <c r="ATT67" s="182"/>
      <c r="ATU67" s="182"/>
      <c r="ATV67" s="182"/>
      <c r="ATW67" s="182"/>
      <c r="ATX67" s="182"/>
      <c r="ATY67" s="182"/>
      <c r="ATZ67" s="182"/>
      <c r="AUA67" s="182"/>
      <c r="AUB67" s="182"/>
      <c r="AUC67" s="182"/>
      <c r="AUD67" s="182"/>
      <c r="AUE67" s="182"/>
      <c r="AUF67" s="182"/>
      <c r="AUG67" s="182"/>
      <c r="AUH67" s="182"/>
      <c r="AUI67" s="182"/>
      <c r="AUJ67" s="182"/>
      <c r="AUK67" s="182"/>
      <c r="AUL67" s="182"/>
      <c r="AUM67" s="182"/>
      <c r="AUN67" s="182"/>
      <c r="AUO67" s="182"/>
      <c r="AUP67" s="182"/>
      <c r="AUQ67" s="182"/>
      <c r="AUR67" s="182"/>
      <c r="AUS67" s="182"/>
      <c r="AUT67" s="182"/>
      <c r="AUU67" s="182"/>
      <c r="AUV67" s="182"/>
      <c r="AUW67" s="182"/>
      <c r="AUX67" s="182"/>
      <c r="AUY67" s="182"/>
      <c r="AUZ67" s="182"/>
      <c r="AVA67" s="182"/>
      <c r="AVB67" s="182"/>
      <c r="AVC67" s="182"/>
      <c r="AVD67" s="182"/>
      <c r="AVE67" s="182"/>
      <c r="AVF67" s="182"/>
      <c r="AVG67" s="182"/>
      <c r="AVH67" s="182"/>
      <c r="AVI67" s="182"/>
      <c r="AVJ67" s="182"/>
      <c r="AVK67" s="182"/>
      <c r="AVL67" s="182"/>
      <c r="AVM67" s="182"/>
      <c r="AVN67" s="182"/>
      <c r="AVO67" s="182"/>
      <c r="AVP67" s="182"/>
      <c r="AVQ67" s="182"/>
      <c r="AVR67" s="182"/>
      <c r="AVS67" s="182"/>
      <c r="AVT67" s="182"/>
      <c r="AVU67" s="182"/>
      <c r="AVV67" s="182"/>
      <c r="AVW67" s="182"/>
      <c r="AVX67" s="182"/>
      <c r="AVY67" s="182"/>
      <c r="AVZ67" s="182"/>
      <c r="AWA67" s="182"/>
      <c r="AWB67" s="182"/>
      <c r="AWC67" s="182"/>
      <c r="AWD67" s="182"/>
      <c r="AWE67" s="182"/>
      <c r="AWF67" s="182"/>
      <c r="AWG67" s="182"/>
      <c r="AWH67" s="182"/>
      <c r="AWI67" s="182"/>
      <c r="AWJ67" s="182"/>
      <c r="AWK67" s="182"/>
      <c r="AWL67" s="182"/>
      <c r="AWM67" s="182"/>
      <c r="AWN67" s="182"/>
      <c r="AWO67" s="182"/>
      <c r="AWP67" s="182"/>
      <c r="AWQ67" s="182"/>
      <c r="AWR67" s="182"/>
      <c r="AWS67" s="182"/>
      <c r="AWT67" s="182"/>
      <c r="AWU67" s="182"/>
      <c r="AWV67" s="182"/>
      <c r="AWW67" s="182"/>
      <c r="AWX67" s="182"/>
      <c r="AWY67" s="182"/>
      <c r="AWZ67" s="182"/>
      <c r="AXA67" s="182"/>
      <c r="AXB67" s="182"/>
      <c r="AXC67" s="182"/>
      <c r="AXD67" s="182"/>
      <c r="AXE67" s="182"/>
      <c r="AXF67" s="182"/>
      <c r="AXG67" s="182"/>
      <c r="AXH67" s="182"/>
      <c r="AXI67" s="182"/>
      <c r="AXJ67" s="182"/>
      <c r="AXK67" s="182"/>
      <c r="AXL67" s="182"/>
      <c r="AXM67" s="182"/>
      <c r="AXN67" s="182"/>
      <c r="AXO67" s="182"/>
      <c r="AXP67" s="182"/>
      <c r="AXQ67" s="182"/>
      <c r="AXR67" s="182"/>
      <c r="AXS67" s="182"/>
      <c r="AXT67" s="182"/>
      <c r="AXU67" s="182"/>
      <c r="AXV67" s="182"/>
      <c r="AXW67" s="182"/>
      <c r="AXX67" s="182"/>
      <c r="AXY67" s="182"/>
      <c r="AXZ67" s="182"/>
      <c r="AYA67" s="182"/>
      <c r="AYB67" s="182"/>
      <c r="AYC67" s="182"/>
      <c r="AYD67" s="182"/>
      <c r="AYE67" s="182"/>
      <c r="AYF67" s="182"/>
      <c r="AYG67" s="182"/>
      <c r="AYH67" s="182"/>
      <c r="AYI67" s="182"/>
      <c r="AYJ67" s="182"/>
      <c r="AYK67" s="182"/>
      <c r="AYL67" s="182"/>
      <c r="AYM67" s="182"/>
      <c r="AYN67" s="182"/>
      <c r="AYO67" s="182"/>
      <c r="AYP67" s="182"/>
      <c r="AYQ67" s="182"/>
      <c r="AYR67" s="182"/>
      <c r="AYS67" s="182"/>
      <c r="AYT67" s="182"/>
      <c r="AYU67" s="182"/>
      <c r="AYV67" s="182"/>
      <c r="AYW67" s="182"/>
      <c r="AYX67" s="182"/>
      <c r="AYY67" s="182"/>
      <c r="AYZ67" s="182"/>
      <c r="AZA67" s="182"/>
      <c r="AZB67" s="182"/>
      <c r="AZC67" s="182"/>
      <c r="AZD67" s="182"/>
      <c r="AZE67" s="182"/>
      <c r="AZF67" s="182"/>
      <c r="AZG67" s="182"/>
      <c r="AZH67" s="182"/>
      <c r="AZI67" s="182"/>
      <c r="AZJ67" s="182"/>
      <c r="AZK67" s="182"/>
      <c r="AZL67" s="182"/>
      <c r="AZM67" s="182"/>
      <c r="AZN67" s="182"/>
      <c r="AZO67" s="182"/>
      <c r="AZP67" s="182"/>
      <c r="AZQ67" s="182"/>
      <c r="AZR67" s="182"/>
      <c r="AZS67" s="182"/>
      <c r="AZT67" s="182"/>
      <c r="AZU67" s="182"/>
      <c r="AZV67" s="182"/>
      <c r="AZW67" s="182"/>
      <c r="AZX67" s="182"/>
      <c r="AZY67" s="182"/>
      <c r="AZZ67" s="182"/>
      <c r="BAA67" s="182"/>
      <c r="BAB67" s="182"/>
      <c r="BAC67" s="182"/>
      <c r="BAD67" s="182"/>
      <c r="BAE67" s="182"/>
      <c r="BAF67" s="182"/>
      <c r="BAG67" s="182"/>
      <c r="BAH67" s="182"/>
      <c r="BAI67" s="182"/>
      <c r="BAJ67" s="182"/>
      <c r="BAK67" s="182"/>
      <c r="BAL67" s="182"/>
      <c r="BAM67" s="182"/>
      <c r="BAN67" s="182"/>
      <c r="BAO67" s="182"/>
      <c r="BAP67" s="182"/>
      <c r="BAQ67" s="182"/>
      <c r="BAR67" s="182"/>
      <c r="BAS67" s="182"/>
      <c r="BAT67" s="182"/>
      <c r="BAU67" s="182"/>
      <c r="BAV67" s="182"/>
      <c r="BAW67" s="182"/>
      <c r="BAX67" s="182"/>
      <c r="BAY67" s="182"/>
      <c r="BAZ67" s="182"/>
      <c r="BBA67" s="182"/>
      <c r="BBB67" s="182"/>
      <c r="BBC67" s="182"/>
      <c r="BBD67" s="182"/>
      <c r="BBE67" s="182"/>
      <c r="BBF67" s="182"/>
      <c r="BBG67" s="182"/>
      <c r="BBH67" s="182"/>
      <c r="BBI67" s="182"/>
      <c r="BBJ67" s="182"/>
      <c r="BBK67" s="182"/>
      <c r="BBL67" s="182"/>
      <c r="BBM67" s="182"/>
      <c r="BBN67" s="182"/>
      <c r="BBO67" s="182"/>
      <c r="BBP67" s="182"/>
      <c r="BBQ67" s="182"/>
      <c r="BBR67" s="182"/>
      <c r="BBS67" s="182"/>
      <c r="BBT67" s="182"/>
      <c r="BBU67" s="182"/>
      <c r="BBV67" s="182"/>
      <c r="BBW67" s="182"/>
      <c r="BBX67" s="182"/>
      <c r="BBY67" s="182"/>
      <c r="BBZ67" s="182"/>
      <c r="BCA67" s="182"/>
      <c r="BCB67" s="182"/>
      <c r="BCC67" s="182"/>
      <c r="BCD67" s="182"/>
      <c r="BCE67" s="182"/>
      <c r="BCF67" s="182"/>
      <c r="BCG67" s="182"/>
      <c r="BCH67" s="182"/>
      <c r="BCI67" s="182"/>
      <c r="BCJ67" s="182"/>
      <c r="BCK67" s="182"/>
      <c r="BCL67" s="182"/>
      <c r="BCM67" s="182"/>
      <c r="BCN67" s="182"/>
      <c r="BCO67" s="182"/>
      <c r="BCP67" s="182"/>
      <c r="BCQ67" s="182"/>
      <c r="BCR67" s="182"/>
      <c r="BCS67" s="182"/>
      <c r="BCT67" s="182"/>
      <c r="BCU67" s="182"/>
      <c r="BCV67" s="182"/>
      <c r="BCW67" s="182"/>
      <c r="BCX67" s="182"/>
      <c r="BCY67" s="182"/>
      <c r="BCZ67" s="182"/>
      <c r="BDA67" s="182"/>
      <c r="BDB67" s="182"/>
      <c r="BDC67" s="182"/>
      <c r="BDD67" s="182"/>
      <c r="BDE67" s="182"/>
      <c r="BDF67" s="182"/>
      <c r="BDG67" s="182"/>
      <c r="BDH67" s="182"/>
      <c r="BDI67" s="182"/>
      <c r="BDJ67" s="182"/>
      <c r="BDK67" s="182"/>
      <c r="BDL67" s="182"/>
      <c r="BDM67" s="182"/>
      <c r="BDN67" s="182"/>
      <c r="BDO67" s="182"/>
      <c r="BDP67" s="182"/>
      <c r="BDQ67" s="182"/>
      <c r="BDR67" s="182"/>
      <c r="BDS67" s="182"/>
      <c r="BDT67" s="182"/>
      <c r="BDU67" s="182"/>
      <c r="BDV67" s="182"/>
      <c r="BDW67" s="182"/>
      <c r="BDX67" s="182"/>
      <c r="BDY67" s="182"/>
      <c r="BDZ67" s="182"/>
      <c r="BEA67" s="182"/>
      <c r="BEB67" s="182"/>
      <c r="BEC67" s="182"/>
      <c r="BED67" s="182"/>
      <c r="BEE67" s="182"/>
      <c r="BEF67" s="182"/>
      <c r="BEG67" s="182"/>
      <c r="BEH67" s="182"/>
      <c r="BEI67" s="182"/>
      <c r="BEJ67" s="182"/>
      <c r="BEK67" s="182"/>
      <c r="BEL67" s="182"/>
      <c r="BEM67" s="182"/>
      <c r="BEN67" s="182"/>
      <c r="BEO67" s="182"/>
      <c r="BEP67" s="182"/>
      <c r="BEQ67" s="182"/>
      <c r="BER67" s="182"/>
      <c r="BES67" s="182"/>
      <c r="BET67" s="182"/>
      <c r="BEU67" s="182"/>
      <c r="BEV67" s="182"/>
      <c r="BEW67" s="182"/>
      <c r="BEX67" s="182"/>
      <c r="BEY67" s="182"/>
      <c r="BEZ67" s="182"/>
      <c r="BFA67" s="182"/>
      <c r="BFB67" s="182"/>
      <c r="BFC67" s="182"/>
      <c r="BFD67" s="182"/>
      <c r="BFE67" s="182"/>
      <c r="BFF67" s="182"/>
      <c r="BFG67" s="182"/>
      <c r="BFH67" s="182"/>
      <c r="BFI67" s="182"/>
      <c r="BFJ67" s="182"/>
      <c r="BFK67" s="182"/>
      <c r="BFL67" s="182"/>
      <c r="BFM67" s="182"/>
      <c r="BFN67" s="182"/>
      <c r="BFO67" s="182"/>
      <c r="BFP67" s="182"/>
      <c r="BFQ67" s="182"/>
      <c r="BFR67" s="182"/>
      <c r="BFS67" s="182"/>
      <c r="BFT67" s="182"/>
      <c r="BFU67" s="182"/>
      <c r="BFV67" s="182"/>
      <c r="BFW67" s="182"/>
      <c r="BFX67" s="182"/>
      <c r="BFY67" s="182"/>
      <c r="BFZ67" s="182"/>
      <c r="BGA67" s="182"/>
      <c r="BGB67" s="182"/>
      <c r="BGC67" s="182"/>
      <c r="BGD67" s="182"/>
      <c r="BGE67" s="182"/>
      <c r="BGF67" s="182"/>
      <c r="BGG67" s="182"/>
      <c r="BGH67" s="182"/>
      <c r="BGI67" s="182"/>
      <c r="BGJ67" s="182"/>
      <c r="BGK67" s="182"/>
      <c r="BGL67" s="182"/>
      <c r="BGM67" s="182"/>
      <c r="BGN67" s="182"/>
      <c r="BGO67" s="182"/>
      <c r="BGP67" s="182"/>
      <c r="BGQ67" s="182"/>
      <c r="BGR67" s="182"/>
      <c r="BGS67" s="182"/>
      <c r="BGT67" s="182"/>
      <c r="BGU67" s="182"/>
      <c r="BGV67" s="182"/>
      <c r="BGW67" s="182"/>
      <c r="BGX67" s="182"/>
      <c r="BGY67" s="182"/>
      <c r="BGZ67" s="182"/>
      <c r="BHA67" s="182"/>
      <c r="BHB67" s="182"/>
      <c r="BHC67" s="182"/>
      <c r="BHD67" s="182"/>
      <c r="BHE67" s="182"/>
      <c r="BHF67" s="182"/>
      <c r="BHG67" s="182"/>
      <c r="BHH67" s="182"/>
      <c r="BHI67" s="182"/>
      <c r="BHJ67" s="182"/>
      <c r="BHK67" s="182"/>
      <c r="BHL67" s="182"/>
      <c r="BHM67" s="182"/>
      <c r="BHN67" s="182"/>
      <c r="BHO67" s="182"/>
      <c r="BHP67" s="182"/>
      <c r="BHQ67" s="182"/>
      <c r="BHR67" s="182"/>
      <c r="BHS67" s="182"/>
      <c r="BHT67" s="182"/>
      <c r="BHU67" s="182"/>
      <c r="BHV67" s="182"/>
      <c r="BHW67" s="182"/>
      <c r="BHX67" s="182"/>
      <c r="BHY67" s="182"/>
      <c r="BHZ67" s="182"/>
      <c r="BIA67" s="182"/>
      <c r="BIB67" s="182"/>
      <c r="BIC67" s="182"/>
      <c r="BID67" s="182"/>
      <c r="BIE67" s="182"/>
      <c r="BIF67" s="182"/>
      <c r="BIG67" s="182"/>
      <c r="BIH67" s="182"/>
      <c r="BII67" s="182"/>
      <c r="BIJ67" s="182"/>
      <c r="BIK67" s="182"/>
      <c r="BIL67" s="182"/>
      <c r="BIM67" s="182"/>
      <c r="BIN67" s="182"/>
      <c r="BIO67" s="182"/>
      <c r="BIP67" s="182"/>
      <c r="BIQ67" s="182"/>
      <c r="BIR67" s="182"/>
      <c r="BIS67" s="182"/>
      <c r="BIT67" s="182"/>
      <c r="BIU67" s="182"/>
      <c r="BIV67" s="182"/>
      <c r="BIW67" s="182"/>
      <c r="BIX67" s="182"/>
      <c r="BIY67" s="182"/>
      <c r="BIZ67" s="182"/>
      <c r="BJA67" s="182"/>
      <c r="BJB67" s="182"/>
      <c r="BJC67" s="182"/>
      <c r="BJD67" s="182"/>
      <c r="BJE67" s="182"/>
      <c r="BJF67" s="182"/>
      <c r="BJG67" s="182"/>
      <c r="BJH67" s="182"/>
      <c r="BJI67" s="182"/>
      <c r="BJJ67" s="182"/>
      <c r="BJK67" s="182"/>
      <c r="BJL67" s="182"/>
      <c r="BJM67" s="182"/>
      <c r="BJN67" s="182"/>
      <c r="BJO67" s="182"/>
      <c r="BJP67" s="182"/>
      <c r="BJQ67" s="182"/>
      <c r="BJR67" s="182"/>
      <c r="BJS67" s="182"/>
      <c r="BJT67" s="182"/>
      <c r="BJU67" s="182"/>
      <c r="BJV67" s="182"/>
      <c r="BJW67" s="182"/>
      <c r="BJX67" s="182"/>
      <c r="BJY67" s="182"/>
      <c r="BJZ67" s="182"/>
      <c r="BKA67" s="182"/>
      <c r="BKB67" s="182"/>
      <c r="BKC67" s="182"/>
      <c r="BKD67" s="182"/>
      <c r="BKE67" s="182"/>
      <c r="BKF67" s="182"/>
      <c r="BKG67" s="182"/>
      <c r="BKH67" s="182"/>
      <c r="BKI67" s="182"/>
      <c r="BKJ67" s="182"/>
      <c r="BKK67" s="182"/>
      <c r="BKL67" s="182"/>
      <c r="BKM67" s="182"/>
      <c r="BKN67" s="182"/>
      <c r="BKO67" s="182"/>
      <c r="BKP67" s="182"/>
      <c r="BKQ67" s="182"/>
      <c r="BKR67" s="182"/>
      <c r="BKS67" s="182"/>
      <c r="BKT67" s="182"/>
      <c r="BKU67" s="182"/>
      <c r="BKV67" s="182"/>
      <c r="BKW67" s="182"/>
      <c r="BKX67" s="182"/>
      <c r="BKY67" s="182"/>
      <c r="BKZ67" s="182"/>
      <c r="BLA67" s="182"/>
      <c r="BLB67" s="182"/>
      <c r="BLC67" s="182"/>
      <c r="BLD67" s="182"/>
      <c r="BLE67" s="182"/>
      <c r="BLF67" s="182"/>
      <c r="BLG67" s="182"/>
      <c r="BLH67" s="182"/>
      <c r="BLI67" s="182"/>
      <c r="BLJ67" s="182"/>
      <c r="BLK67" s="182"/>
      <c r="BLL67" s="182"/>
      <c r="BLM67" s="182"/>
      <c r="BLN67" s="182"/>
      <c r="BLO67" s="182"/>
      <c r="BLP67" s="182"/>
      <c r="BLQ67" s="182"/>
      <c r="BLR67" s="182"/>
      <c r="BLS67" s="182"/>
      <c r="BLT67" s="182"/>
      <c r="BLU67" s="182"/>
      <c r="BLV67" s="182"/>
      <c r="BLW67" s="182"/>
      <c r="BLX67" s="182"/>
      <c r="BLY67" s="182"/>
      <c r="BLZ67" s="182"/>
      <c r="BMA67" s="182"/>
      <c r="BMB67" s="182"/>
      <c r="BMC67" s="182"/>
      <c r="BMD67" s="182"/>
      <c r="BME67" s="182"/>
      <c r="BMF67" s="182"/>
      <c r="BMG67" s="182"/>
      <c r="BMH67" s="182"/>
      <c r="BMI67" s="182"/>
      <c r="BMJ67" s="182"/>
      <c r="BMK67" s="182"/>
      <c r="BML67" s="182"/>
      <c r="BMM67" s="182"/>
      <c r="BMN67" s="182"/>
      <c r="BMO67" s="182"/>
      <c r="BMP67" s="182"/>
      <c r="BMQ67" s="182"/>
      <c r="BMR67" s="182"/>
      <c r="BMS67" s="182"/>
      <c r="BMT67" s="182"/>
      <c r="BMU67" s="182"/>
      <c r="BMV67" s="182"/>
      <c r="BMW67" s="182"/>
      <c r="BMX67" s="182"/>
      <c r="BMY67" s="182"/>
      <c r="BMZ67" s="182"/>
      <c r="BNA67" s="182"/>
      <c r="BNB67" s="182"/>
      <c r="BNC67" s="182"/>
      <c r="BND67" s="182"/>
      <c r="BNE67" s="182"/>
      <c r="BNF67" s="182"/>
      <c r="BNG67" s="182"/>
      <c r="BNH67" s="182"/>
      <c r="BNI67" s="182"/>
      <c r="BNJ67" s="182"/>
      <c r="BNK67" s="182"/>
      <c r="BNL67" s="182"/>
      <c r="BNM67" s="182"/>
      <c r="BNN67" s="182"/>
      <c r="BNO67" s="182"/>
      <c r="BNP67" s="182"/>
      <c r="BNQ67" s="182"/>
      <c r="BNR67" s="182"/>
      <c r="BNS67" s="182"/>
      <c r="BNT67" s="182"/>
      <c r="BNU67" s="182"/>
      <c r="BNV67" s="182"/>
      <c r="BNW67" s="182"/>
      <c r="BNX67" s="182"/>
      <c r="BNY67" s="182"/>
      <c r="BNZ67" s="182"/>
      <c r="BOA67" s="182"/>
      <c r="BOB67" s="182"/>
      <c r="BOC67" s="182"/>
      <c r="BOD67" s="182"/>
      <c r="BOE67" s="182"/>
      <c r="BOF67" s="182"/>
      <c r="BOG67" s="182"/>
      <c r="BOH67" s="182"/>
      <c r="BOI67" s="182"/>
      <c r="BOJ67" s="182"/>
      <c r="BOK67" s="182"/>
      <c r="BOL67" s="182"/>
      <c r="BOM67" s="182"/>
      <c r="BON67" s="182"/>
      <c r="BOO67" s="182"/>
      <c r="BOP67" s="182"/>
      <c r="BOQ67" s="182"/>
      <c r="BOR67" s="182"/>
      <c r="BOS67" s="182"/>
      <c r="BOT67" s="182"/>
      <c r="BOU67" s="182"/>
      <c r="BOV67" s="182"/>
      <c r="BOW67" s="182"/>
      <c r="BOX67" s="182"/>
      <c r="BOY67" s="182"/>
      <c r="BOZ67" s="182"/>
      <c r="BPA67" s="182"/>
      <c r="BPB67" s="182"/>
      <c r="BPC67" s="182"/>
      <c r="BPD67" s="182"/>
      <c r="BPE67" s="182"/>
      <c r="BPF67" s="182"/>
      <c r="BPG67" s="182"/>
      <c r="BPH67" s="182"/>
      <c r="BPI67" s="182"/>
      <c r="BPJ67" s="182"/>
      <c r="BPK67" s="182"/>
      <c r="BPL67" s="182"/>
      <c r="BPM67" s="182"/>
      <c r="BPN67" s="182"/>
      <c r="BPO67" s="182"/>
      <c r="BPP67" s="182"/>
      <c r="BPQ67" s="182"/>
      <c r="BPR67" s="182"/>
      <c r="BPS67" s="182"/>
      <c r="BPT67" s="182"/>
      <c r="BPU67" s="182"/>
      <c r="BPV67" s="182"/>
      <c r="BPW67" s="182"/>
      <c r="BPX67" s="182"/>
      <c r="BPY67" s="182"/>
      <c r="BPZ67" s="182"/>
      <c r="BQA67" s="182"/>
      <c r="BQB67" s="182"/>
      <c r="BQC67" s="182"/>
      <c r="BQD67" s="182"/>
      <c r="BQE67" s="182"/>
      <c r="BQF67" s="182"/>
      <c r="BQG67" s="182"/>
      <c r="BQH67" s="182"/>
      <c r="BQI67" s="182"/>
      <c r="BQJ67" s="182"/>
      <c r="BQK67" s="182"/>
      <c r="BQL67" s="182"/>
      <c r="BQM67" s="182"/>
      <c r="BQN67" s="182"/>
      <c r="BQO67" s="182"/>
      <c r="BQP67" s="182"/>
      <c r="BQQ67" s="182"/>
      <c r="BQR67" s="182"/>
      <c r="BQS67" s="182"/>
      <c r="BQT67" s="182"/>
      <c r="BQU67" s="182"/>
      <c r="BQV67" s="182"/>
      <c r="BQW67" s="182"/>
      <c r="BQX67" s="182"/>
      <c r="BQY67" s="182"/>
      <c r="BQZ67" s="182"/>
      <c r="BRA67" s="182"/>
      <c r="BRB67" s="182"/>
      <c r="BRC67" s="182"/>
      <c r="BRD67" s="182"/>
      <c r="BRE67" s="182"/>
      <c r="BRF67" s="182"/>
      <c r="BRG67" s="182"/>
      <c r="BRH67" s="182"/>
      <c r="BRI67" s="182"/>
      <c r="BRJ67" s="182"/>
      <c r="BRK67" s="182"/>
      <c r="BRL67" s="182"/>
      <c r="BRM67" s="182"/>
      <c r="BRN67" s="182"/>
      <c r="BRO67" s="182"/>
      <c r="BRP67" s="182"/>
      <c r="BRQ67" s="182"/>
      <c r="BRR67" s="182"/>
      <c r="BRS67" s="182"/>
      <c r="BRT67" s="182"/>
      <c r="BRU67" s="182"/>
      <c r="BRV67" s="182"/>
      <c r="BRW67" s="182"/>
      <c r="BRX67" s="182"/>
      <c r="BRY67" s="182"/>
      <c r="BRZ67" s="182"/>
      <c r="BSA67" s="182"/>
      <c r="BSB67" s="182"/>
      <c r="BSC67" s="182"/>
      <c r="BSD67" s="182"/>
      <c r="BSE67" s="182"/>
      <c r="BSF67" s="182"/>
      <c r="BSG67" s="182"/>
      <c r="BSH67" s="182"/>
      <c r="BSI67" s="182"/>
      <c r="BSJ67" s="182"/>
      <c r="BSK67" s="182"/>
      <c r="BSL67" s="182"/>
      <c r="BSM67" s="182"/>
      <c r="BSN67" s="182"/>
      <c r="BSO67" s="182"/>
      <c r="BSP67" s="182"/>
      <c r="BSQ67" s="182"/>
      <c r="BSR67" s="182"/>
      <c r="BSS67" s="182"/>
      <c r="BST67" s="182"/>
      <c r="BSU67" s="182"/>
      <c r="BSV67" s="182"/>
      <c r="BSW67" s="182"/>
      <c r="BSX67" s="182"/>
      <c r="BSY67" s="182"/>
      <c r="BSZ67" s="182"/>
      <c r="BTA67" s="182"/>
      <c r="BTB67" s="182"/>
      <c r="BTC67" s="182"/>
      <c r="BTD67" s="182"/>
      <c r="BTE67" s="182"/>
      <c r="BTF67" s="182"/>
      <c r="BTG67" s="182"/>
      <c r="BTH67" s="182"/>
      <c r="BTI67" s="182"/>
      <c r="BTJ67" s="182"/>
      <c r="BTK67" s="182"/>
      <c r="BTL67" s="182"/>
      <c r="BTM67" s="182"/>
      <c r="BTN67" s="182"/>
      <c r="BTO67" s="182"/>
      <c r="BTP67" s="182"/>
      <c r="BTQ67" s="182"/>
      <c r="BTR67" s="182"/>
      <c r="BTS67" s="182"/>
      <c r="BTT67" s="182"/>
      <c r="BTU67" s="182"/>
      <c r="BTV67" s="182"/>
      <c r="BTW67" s="182"/>
      <c r="BTX67" s="182"/>
      <c r="BTY67" s="182"/>
      <c r="BTZ67" s="182"/>
      <c r="BUA67" s="182"/>
      <c r="BUB67" s="182"/>
      <c r="BUC67" s="182"/>
      <c r="BUD67" s="182"/>
      <c r="BUE67" s="182"/>
      <c r="BUF67" s="182"/>
      <c r="BUG67" s="182"/>
      <c r="BUH67" s="182"/>
      <c r="BUI67" s="182"/>
      <c r="BUJ67" s="182"/>
      <c r="BUK67" s="182"/>
      <c r="BUL67" s="182"/>
      <c r="BUM67" s="182"/>
      <c r="BUN67" s="182"/>
      <c r="BUO67" s="182"/>
      <c r="BUP67" s="182"/>
      <c r="BUQ67" s="182"/>
      <c r="BUR67" s="182"/>
      <c r="BUS67" s="182"/>
      <c r="BUT67" s="182"/>
      <c r="BUU67" s="182"/>
      <c r="BUV67" s="182"/>
      <c r="BUW67" s="182"/>
      <c r="BUX67" s="182"/>
      <c r="BUY67" s="182"/>
      <c r="BUZ67" s="182"/>
      <c r="BVA67" s="182"/>
      <c r="BVB67" s="182"/>
      <c r="BVC67" s="182"/>
      <c r="BVD67" s="182"/>
      <c r="BVE67" s="182"/>
      <c r="BVF67" s="182"/>
      <c r="BVG67" s="182"/>
      <c r="BVH67" s="182"/>
      <c r="BVI67" s="182"/>
      <c r="BVJ67" s="182"/>
      <c r="BVK67" s="182"/>
      <c r="BVL67" s="182"/>
      <c r="BVM67" s="182"/>
      <c r="BVN67" s="182"/>
      <c r="BVO67" s="182"/>
      <c r="BVP67" s="182"/>
      <c r="BVQ67" s="182"/>
      <c r="BVR67" s="182"/>
      <c r="BVS67" s="182"/>
      <c r="BVT67" s="182"/>
      <c r="BVU67" s="182"/>
      <c r="BVV67" s="182"/>
      <c r="BVW67" s="182"/>
      <c r="BVX67" s="182"/>
      <c r="BVY67" s="182"/>
      <c r="BVZ67" s="182"/>
      <c r="BWA67" s="182"/>
      <c r="BWB67" s="182"/>
      <c r="BWC67" s="182"/>
      <c r="BWD67" s="182"/>
      <c r="BWE67" s="182"/>
      <c r="BWF67" s="182"/>
      <c r="BWG67" s="182"/>
      <c r="BWH67" s="182"/>
      <c r="BWI67" s="182"/>
      <c r="BWJ67" s="182"/>
      <c r="BWK67" s="182"/>
      <c r="BWL67" s="182"/>
      <c r="BWM67" s="182"/>
      <c r="BWN67" s="182"/>
      <c r="BWO67" s="182"/>
      <c r="BWP67" s="182"/>
      <c r="BWQ67" s="182"/>
      <c r="BWR67" s="182"/>
      <c r="BWS67" s="182"/>
      <c r="BWT67" s="182"/>
      <c r="BWU67" s="182"/>
      <c r="BWV67" s="182"/>
      <c r="BWW67" s="182"/>
      <c r="BWX67" s="182"/>
      <c r="BWY67" s="182"/>
      <c r="BWZ67" s="182"/>
      <c r="BXA67" s="182"/>
      <c r="BXB67" s="182"/>
      <c r="BXC67" s="182"/>
      <c r="BXD67" s="182"/>
      <c r="BXE67" s="182"/>
      <c r="BXF67" s="182"/>
      <c r="BXG67" s="182"/>
      <c r="BXH67" s="182"/>
      <c r="BXI67" s="182"/>
      <c r="BXJ67" s="182"/>
      <c r="BXK67" s="182"/>
      <c r="BXL67" s="182"/>
      <c r="BXM67" s="182"/>
      <c r="BXN67" s="182"/>
      <c r="BXO67" s="182"/>
      <c r="BXP67" s="182"/>
      <c r="BXQ67" s="182"/>
      <c r="BXR67" s="182"/>
      <c r="BXS67" s="182"/>
      <c r="BXT67" s="182"/>
      <c r="BXU67" s="182"/>
      <c r="BXV67" s="182"/>
      <c r="BXW67" s="182"/>
      <c r="BXX67" s="182"/>
      <c r="BXY67" s="182"/>
      <c r="BXZ67" s="182"/>
      <c r="BYA67" s="182"/>
      <c r="BYB67" s="182"/>
      <c r="BYC67" s="182"/>
      <c r="BYD67" s="182"/>
      <c r="BYE67" s="182"/>
      <c r="BYF67" s="182"/>
      <c r="BYG67" s="182"/>
      <c r="BYH67" s="182"/>
      <c r="BYI67" s="182"/>
      <c r="BYJ67" s="182"/>
      <c r="BYK67" s="182"/>
      <c r="BYL67" s="182"/>
      <c r="BYM67" s="182"/>
      <c r="BYN67" s="182"/>
      <c r="BYO67" s="182"/>
      <c r="BYP67" s="182"/>
      <c r="BYQ67" s="182"/>
      <c r="BYR67" s="182"/>
      <c r="BYS67" s="182"/>
      <c r="BYT67" s="182"/>
      <c r="BYU67" s="182"/>
      <c r="BYV67" s="182"/>
      <c r="BYW67" s="182"/>
      <c r="BYX67" s="182"/>
      <c r="BYY67" s="182"/>
      <c r="BYZ67" s="182"/>
      <c r="BZA67" s="182"/>
      <c r="BZB67" s="182"/>
      <c r="BZC67" s="182"/>
      <c r="BZD67" s="182"/>
      <c r="BZE67" s="182"/>
      <c r="BZF67" s="182"/>
      <c r="BZG67" s="182"/>
      <c r="BZH67" s="182"/>
      <c r="BZI67" s="182"/>
      <c r="BZJ67" s="182"/>
      <c r="BZK67" s="182"/>
      <c r="BZL67" s="182"/>
      <c r="BZM67" s="182"/>
      <c r="BZN67" s="182"/>
      <c r="BZO67" s="182"/>
      <c r="BZP67" s="182"/>
      <c r="BZQ67" s="182"/>
      <c r="BZR67" s="182"/>
      <c r="BZS67" s="182"/>
      <c r="BZT67" s="182"/>
      <c r="BZU67" s="182"/>
      <c r="BZV67" s="182"/>
      <c r="BZW67" s="182"/>
      <c r="BZX67" s="182"/>
      <c r="BZY67" s="182"/>
      <c r="BZZ67" s="182"/>
      <c r="CAA67" s="182"/>
      <c r="CAB67" s="182"/>
      <c r="CAC67" s="182"/>
      <c r="CAD67" s="182"/>
      <c r="CAE67" s="182"/>
      <c r="CAF67" s="182"/>
      <c r="CAG67" s="182"/>
      <c r="CAH67" s="182"/>
      <c r="CAI67" s="182"/>
      <c r="CAJ67" s="182"/>
      <c r="CAK67" s="182"/>
      <c r="CAL67" s="182"/>
      <c r="CAM67" s="182"/>
      <c r="CAN67" s="182"/>
      <c r="CAO67" s="182"/>
      <c r="CAP67" s="182"/>
      <c r="CAQ67" s="182"/>
      <c r="CAR67" s="182"/>
      <c r="CAS67" s="182"/>
      <c r="CAT67" s="182"/>
      <c r="CAU67" s="182"/>
      <c r="CAV67" s="182"/>
      <c r="CAW67" s="182"/>
      <c r="CAX67" s="182"/>
      <c r="CAY67" s="182"/>
      <c r="CAZ67" s="182"/>
      <c r="CBA67" s="182"/>
      <c r="CBB67" s="182"/>
      <c r="CBC67" s="182"/>
      <c r="CBD67" s="182"/>
      <c r="CBE67" s="182"/>
      <c r="CBF67" s="182"/>
      <c r="CBG67" s="182"/>
      <c r="CBH67" s="182"/>
      <c r="CBI67" s="182"/>
      <c r="CBJ67" s="182"/>
      <c r="CBK67" s="182"/>
      <c r="CBL67" s="182"/>
      <c r="CBM67" s="182"/>
      <c r="CBN67" s="182"/>
      <c r="CBO67" s="182"/>
      <c r="CBP67" s="182"/>
      <c r="CBQ67" s="182"/>
      <c r="CBR67" s="182"/>
      <c r="CBS67" s="182"/>
      <c r="CBT67" s="182"/>
      <c r="CBU67" s="182"/>
      <c r="CBV67" s="182"/>
      <c r="CBW67" s="182"/>
      <c r="CBX67" s="182"/>
      <c r="CBY67" s="182"/>
      <c r="CBZ67" s="182"/>
      <c r="CCA67" s="182"/>
      <c r="CCB67" s="182"/>
      <c r="CCC67" s="182"/>
      <c r="CCD67" s="182"/>
      <c r="CCE67" s="182"/>
      <c r="CCF67" s="182"/>
      <c r="CCG67" s="182"/>
      <c r="CCH67" s="182"/>
      <c r="CCI67" s="182"/>
      <c r="CCJ67" s="182"/>
      <c r="CCK67" s="182"/>
      <c r="CCL67" s="182"/>
      <c r="CCM67" s="182"/>
      <c r="CCN67" s="182"/>
      <c r="CCO67" s="182"/>
      <c r="CCP67" s="182"/>
      <c r="CCQ67" s="182"/>
      <c r="CCR67" s="182"/>
      <c r="CCS67" s="182"/>
      <c r="CCT67" s="182"/>
      <c r="CCU67" s="182"/>
      <c r="CCV67" s="182"/>
      <c r="CCW67" s="182"/>
      <c r="CCX67" s="182"/>
      <c r="CCY67" s="182"/>
      <c r="CCZ67" s="182"/>
      <c r="CDA67" s="182"/>
      <c r="CDB67" s="182"/>
      <c r="CDC67" s="182"/>
      <c r="CDD67" s="182"/>
      <c r="CDE67" s="182"/>
      <c r="CDF67" s="182"/>
      <c r="CDG67" s="182"/>
      <c r="CDH67" s="182"/>
      <c r="CDI67" s="182"/>
      <c r="CDJ67" s="182"/>
      <c r="CDK67" s="182"/>
      <c r="CDL67" s="182"/>
      <c r="CDM67" s="182"/>
      <c r="CDN67" s="182"/>
      <c r="CDO67" s="182"/>
      <c r="CDP67" s="182"/>
      <c r="CDQ67" s="182"/>
      <c r="CDR67" s="182"/>
      <c r="CDS67" s="182"/>
      <c r="CDT67" s="182"/>
      <c r="CDU67" s="182"/>
      <c r="CDV67" s="182"/>
      <c r="CDW67" s="182"/>
      <c r="CDX67" s="182"/>
      <c r="CDY67" s="182"/>
      <c r="CDZ67" s="182"/>
      <c r="CEA67" s="182"/>
      <c r="CEB67" s="182"/>
      <c r="CEC67" s="182"/>
      <c r="CED67" s="182"/>
      <c r="CEE67" s="182"/>
      <c r="CEF67" s="182"/>
      <c r="CEG67" s="182"/>
      <c r="CEH67" s="182"/>
      <c r="CEI67" s="182"/>
      <c r="CEJ67" s="182"/>
      <c r="CEK67" s="182"/>
      <c r="CEL67" s="182"/>
      <c r="CEM67" s="182"/>
      <c r="CEN67" s="182"/>
      <c r="CEO67" s="182"/>
      <c r="CEP67" s="182"/>
      <c r="CEQ67" s="182"/>
      <c r="CER67" s="182"/>
      <c r="CES67" s="182"/>
      <c r="CET67" s="182"/>
      <c r="CEU67" s="182"/>
      <c r="CEV67" s="182"/>
      <c r="CEW67" s="182"/>
      <c r="CEX67" s="182"/>
      <c r="CEY67" s="182"/>
      <c r="CEZ67" s="182"/>
      <c r="CFA67" s="182"/>
      <c r="CFB67" s="182"/>
      <c r="CFC67" s="182"/>
      <c r="CFD67" s="182"/>
      <c r="CFE67" s="182"/>
      <c r="CFF67" s="182"/>
      <c r="CFG67" s="182"/>
      <c r="CFH67" s="182"/>
      <c r="CFI67" s="182"/>
      <c r="CFJ67" s="182"/>
      <c r="CFK67" s="182"/>
      <c r="CFL67" s="182"/>
      <c r="CFM67" s="182"/>
      <c r="CFN67" s="182"/>
      <c r="CFO67" s="182"/>
      <c r="CFP67" s="182"/>
      <c r="CFQ67" s="182"/>
      <c r="CFR67" s="182"/>
      <c r="CFS67" s="182"/>
      <c r="CFT67" s="182"/>
      <c r="CFU67" s="182"/>
      <c r="CFV67" s="182"/>
      <c r="CFW67" s="182"/>
      <c r="CFX67" s="182"/>
      <c r="CFY67" s="182"/>
      <c r="CFZ67" s="182"/>
      <c r="CGA67" s="182"/>
      <c r="CGB67" s="182"/>
      <c r="CGC67" s="182"/>
      <c r="CGD67" s="182"/>
      <c r="CGE67" s="182"/>
      <c r="CGF67" s="182"/>
      <c r="CGG67" s="182"/>
      <c r="CGH67" s="182"/>
      <c r="CGI67" s="182"/>
      <c r="CGJ67" s="182"/>
      <c r="CGK67" s="182"/>
      <c r="CGL67" s="182"/>
      <c r="CGM67" s="182"/>
      <c r="CGN67" s="182"/>
      <c r="CGO67" s="182"/>
      <c r="CGP67" s="182"/>
      <c r="CGQ67" s="182"/>
      <c r="CGR67" s="182"/>
      <c r="CGS67" s="182"/>
      <c r="CGT67" s="182"/>
      <c r="CGU67" s="182"/>
      <c r="CGV67" s="182"/>
      <c r="CGW67" s="182"/>
      <c r="CGX67" s="182"/>
      <c r="CGY67" s="182"/>
      <c r="CGZ67" s="182"/>
      <c r="CHA67" s="182"/>
      <c r="CHB67" s="182"/>
      <c r="CHC67" s="182"/>
      <c r="CHD67" s="182"/>
      <c r="CHE67" s="182"/>
      <c r="CHF67" s="182"/>
      <c r="CHG67" s="182"/>
      <c r="CHH67" s="182"/>
      <c r="CHI67" s="182"/>
      <c r="CHJ67" s="182"/>
      <c r="CHK67" s="182"/>
      <c r="CHL67" s="182"/>
      <c r="CHM67" s="182"/>
      <c r="CHN67" s="182"/>
      <c r="CHO67" s="182"/>
      <c r="CHP67" s="182"/>
      <c r="CHQ67" s="182"/>
      <c r="CHR67" s="182"/>
      <c r="CHS67" s="182"/>
      <c r="CHT67" s="182"/>
      <c r="CHU67" s="182"/>
      <c r="CHV67" s="182"/>
      <c r="CHW67" s="182"/>
      <c r="CHX67" s="182"/>
      <c r="CHY67" s="182"/>
      <c r="CHZ67" s="182"/>
      <c r="CIA67" s="182"/>
      <c r="CIB67" s="182"/>
      <c r="CIC67" s="182"/>
      <c r="CID67" s="182"/>
      <c r="CIE67" s="182"/>
      <c r="CIF67" s="182"/>
      <c r="CIG67" s="182"/>
      <c r="CIH67" s="182"/>
      <c r="CII67" s="182"/>
      <c r="CIJ67" s="182"/>
      <c r="CIK67" s="182"/>
      <c r="CIL67" s="182"/>
      <c r="CIM67" s="182"/>
      <c r="CIN67" s="182"/>
      <c r="CIO67" s="182"/>
      <c r="CIP67" s="182"/>
      <c r="CIQ67" s="182"/>
      <c r="CIR67" s="182"/>
      <c r="CIS67" s="182"/>
      <c r="CIT67" s="182"/>
      <c r="CIU67" s="182"/>
      <c r="CIV67" s="182"/>
      <c r="CIW67" s="182"/>
      <c r="CIX67" s="182"/>
      <c r="CIY67" s="182"/>
      <c r="CIZ67" s="182"/>
      <c r="CJA67" s="182"/>
      <c r="CJB67" s="182"/>
      <c r="CJC67" s="182"/>
      <c r="CJD67" s="182"/>
      <c r="CJE67" s="182"/>
      <c r="CJF67" s="182"/>
      <c r="CJG67" s="182"/>
      <c r="CJH67" s="182"/>
      <c r="CJI67" s="182"/>
      <c r="CJJ67" s="182"/>
      <c r="CJK67" s="182"/>
      <c r="CJL67" s="182"/>
      <c r="CJM67" s="182"/>
      <c r="CJN67" s="182"/>
      <c r="CJO67" s="182"/>
      <c r="CJP67" s="182"/>
      <c r="CJQ67" s="182"/>
      <c r="CJR67" s="182"/>
      <c r="CJS67" s="182"/>
      <c r="CJT67" s="182"/>
      <c r="CJU67" s="182"/>
      <c r="CJV67" s="182"/>
      <c r="CJW67" s="182"/>
      <c r="CJX67" s="182"/>
      <c r="CJY67" s="182"/>
      <c r="CJZ67" s="182"/>
      <c r="CKA67" s="182"/>
      <c r="CKB67" s="182"/>
      <c r="CKC67" s="182"/>
      <c r="CKD67" s="182"/>
      <c r="CKE67" s="182"/>
      <c r="CKF67" s="182"/>
      <c r="CKG67" s="182"/>
      <c r="CKH67" s="182"/>
      <c r="CKI67" s="182"/>
      <c r="CKJ67" s="182"/>
      <c r="CKK67" s="182"/>
      <c r="CKL67" s="182"/>
      <c r="CKM67" s="182"/>
      <c r="CKN67" s="182"/>
      <c r="CKO67" s="182"/>
      <c r="CKP67" s="182"/>
      <c r="CKQ67" s="182"/>
      <c r="CKR67" s="182"/>
      <c r="CKS67" s="182"/>
      <c r="CKT67" s="182"/>
      <c r="CKU67" s="182"/>
      <c r="CKV67" s="182"/>
      <c r="CKW67" s="182"/>
      <c r="CKX67" s="182"/>
      <c r="CKY67" s="182"/>
      <c r="CKZ67" s="182"/>
      <c r="CLA67" s="182"/>
      <c r="CLB67" s="182"/>
      <c r="CLC67" s="182"/>
      <c r="CLD67" s="182"/>
      <c r="CLE67" s="182"/>
      <c r="CLF67" s="182"/>
      <c r="CLG67" s="182"/>
      <c r="CLH67" s="182"/>
      <c r="CLI67" s="182"/>
      <c r="CLJ67" s="182"/>
      <c r="CLK67" s="182"/>
      <c r="CLL67" s="182"/>
      <c r="CLM67" s="182"/>
      <c r="CLN67" s="182"/>
      <c r="CLO67" s="182"/>
      <c r="CLP67" s="182"/>
      <c r="CLQ67" s="182"/>
      <c r="CLR67" s="182"/>
      <c r="CLS67" s="182"/>
      <c r="CLT67" s="182"/>
      <c r="CLU67" s="182"/>
      <c r="CLV67" s="182"/>
      <c r="CLW67" s="182"/>
      <c r="CLX67" s="182"/>
      <c r="CLY67" s="182"/>
      <c r="CLZ67" s="182"/>
      <c r="CMA67" s="182"/>
      <c r="CMB67" s="182"/>
      <c r="CMC67" s="182"/>
      <c r="CMD67" s="182"/>
      <c r="CME67" s="182"/>
      <c r="CMF67" s="182"/>
      <c r="CMG67" s="182"/>
      <c r="CMH67" s="182"/>
      <c r="CMI67" s="182"/>
      <c r="CMJ67" s="182"/>
      <c r="CMK67" s="182"/>
      <c r="CML67" s="182"/>
      <c r="CMM67" s="182"/>
      <c r="CMN67" s="182"/>
      <c r="CMO67" s="182"/>
      <c r="CMP67" s="182"/>
      <c r="CMQ67" s="182"/>
      <c r="CMR67" s="182"/>
      <c r="CMS67" s="182"/>
      <c r="CMT67" s="182"/>
      <c r="CMU67" s="182"/>
      <c r="CMV67" s="182"/>
      <c r="CMW67" s="182"/>
      <c r="CMX67" s="182"/>
      <c r="CMY67" s="182"/>
      <c r="CMZ67" s="182"/>
      <c r="CNA67" s="182"/>
      <c r="CNB67" s="182"/>
      <c r="CNC67" s="182"/>
      <c r="CND67" s="182"/>
      <c r="CNE67" s="182"/>
      <c r="CNF67" s="182"/>
      <c r="CNG67" s="182"/>
      <c r="CNH67" s="182"/>
      <c r="CNI67" s="182"/>
      <c r="CNJ67" s="182"/>
      <c r="CNK67" s="182"/>
      <c r="CNL67" s="182"/>
      <c r="CNM67" s="182"/>
      <c r="CNN67" s="182"/>
      <c r="CNO67" s="182"/>
      <c r="CNP67" s="182"/>
      <c r="CNQ67" s="182"/>
      <c r="CNR67" s="182"/>
      <c r="CNS67" s="182"/>
      <c r="CNT67" s="182"/>
      <c r="CNU67" s="182"/>
      <c r="CNV67" s="182"/>
      <c r="CNW67" s="182"/>
      <c r="CNX67" s="182"/>
      <c r="CNY67" s="182"/>
      <c r="CNZ67" s="182"/>
      <c r="COA67" s="182"/>
      <c r="COB67" s="182"/>
      <c r="COC67" s="182"/>
      <c r="COD67" s="182"/>
      <c r="COE67" s="182"/>
      <c r="COF67" s="182"/>
      <c r="COG67" s="182"/>
      <c r="COH67" s="182"/>
      <c r="COI67" s="182"/>
      <c r="COJ67" s="182"/>
      <c r="COK67" s="182"/>
      <c r="COL67" s="182"/>
      <c r="COM67" s="182"/>
      <c r="CON67" s="182"/>
      <c r="COO67" s="182"/>
      <c r="COP67" s="182"/>
      <c r="COQ67" s="182"/>
      <c r="COR67" s="182"/>
      <c r="COS67" s="182"/>
      <c r="COT67" s="182"/>
      <c r="COU67" s="182"/>
      <c r="COV67" s="182"/>
      <c r="COW67" s="182"/>
      <c r="COX67" s="182"/>
      <c r="COY67" s="182"/>
      <c r="COZ67" s="182"/>
      <c r="CPA67" s="182"/>
      <c r="CPB67" s="182"/>
      <c r="CPC67" s="182"/>
      <c r="CPD67" s="182"/>
      <c r="CPE67" s="182"/>
      <c r="CPF67" s="182"/>
      <c r="CPG67" s="182"/>
      <c r="CPH67" s="182"/>
      <c r="CPI67" s="182"/>
      <c r="CPJ67" s="182"/>
      <c r="CPK67" s="182"/>
      <c r="CPL67" s="182"/>
      <c r="CPM67" s="182"/>
      <c r="CPN67" s="182"/>
      <c r="CPO67" s="182"/>
      <c r="CPP67" s="182"/>
      <c r="CPQ67" s="182"/>
      <c r="CPR67" s="182"/>
      <c r="CPS67" s="182"/>
      <c r="CPT67" s="182"/>
      <c r="CPU67" s="182"/>
      <c r="CPV67" s="182"/>
      <c r="CPW67" s="182"/>
      <c r="CPX67" s="182"/>
      <c r="CPY67" s="182"/>
      <c r="CPZ67" s="182"/>
      <c r="CQA67" s="182"/>
      <c r="CQB67" s="182"/>
      <c r="CQC67" s="182"/>
      <c r="CQD67" s="182"/>
      <c r="CQE67" s="182"/>
      <c r="CQF67" s="182"/>
      <c r="CQG67" s="182"/>
      <c r="CQH67" s="182"/>
      <c r="CQI67" s="182"/>
      <c r="CQJ67" s="182"/>
      <c r="CQK67" s="182"/>
      <c r="CQL67" s="182"/>
      <c r="CQM67" s="182"/>
      <c r="CQN67" s="182"/>
      <c r="CQO67" s="182"/>
      <c r="CQP67" s="182"/>
      <c r="CQQ67" s="182"/>
      <c r="CQR67" s="182"/>
      <c r="CQS67" s="182"/>
      <c r="CQT67" s="182"/>
      <c r="CQU67" s="182"/>
      <c r="CQV67" s="182"/>
      <c r="CQW67" s="182"/>
      <c r="CQX67" s="182"/>
      <c r="CQY67" s="182"/>
      <c r="CQZ67" s="182"/>
      <c r="CRA67" s="182"/>
      <c r="CRB67" s="182"/>
      <c r="CRC67" s="182"/>
      <c r="CRD67" s="182"/>
      <c r="CRE67" s="182"/>
      <c r="CRF67" s="182"/>
      <c r="CRG67" s="182"/>
      <c r="CRH67" s="182"/>
      <c r="CRI67" s="182"/>
      <c r="CRJ67" s="182"/>
      <c r="CRK67" s="182"/>
      <c r="CRL67" s="182"/>
      <c r="CRM67" s="182"/>
      <c r="CRN67" s="182"/>
      <c r="CRO67" s="182"/>
      <c r="CRP67" s="182"/>
      <c r="CRQ67" s="182"/>
      <c r="CRR67" s="182"/>
      <c r="CRS67" s="182"/>
      <c r="CRT67" s="182"/>
      <c r="CRU67" s="182"/>
      <c r="CRV67" s="182"/>
      <c r="CRW67" s="182"/>
      <c r="CRX67" s="182"/>
      <c r="CRY67" s="182"/>
      <c r="CRZ67" s="182"/>
      <c r="CSA67" s="182"/>
      <c r="CSB67" s="182"/>
      <c r="CSC67" s="182"/>
      <c r="CSD67" s="182"/>
      <c r="CSE67" s="182"/>
      <c r="CSF67" s="182"/>
      <c r="CSG67" s="182"/>
      <c r="CSH67" s="182"/>
      <c r="CSI67" s="182"/>
      <c r="CSJ67" s="182"/>
      <c r="CSK67" s="182"/>
      <c r="CSL67" s="182"/>
      <c r="CSM67" s="182"/>
      <c r="CSN67" s="182"/>
      <c r="CSO67" s="182"/>
      <c r="CSP67" s="182"/>
      <c r="CSQ67" s="182"/>
      <c r="CSR67" s="182"/>
      <c r="CSS67" s="182"/>
      <c r="CST67" s="182"/>
      <c r="CSU67" s="182"/>
      <c r="CSV67" s="182"/>
      <c r="CSW67" s="182"/>
      <c r="CSX67" s="182"/>
      <c r="CSY67" s="182"/>
      <c r="CSZ67" s="182"/>
      <c r="CTA67" s="182"/>
      <c r="CTB67" s="182"/>
      <c r="CTC67" s="182"/>
      <c r="CTD67" s="182"/>
      <c r="CTE67" s="182"/>
      <c r="CTF67" s="182"/>
      <c r="CTG67" s="182"/>
      <c r="CTH67" s="182"/>
      <c r="CTI67" s="182"/>
      <c r="CTJ67" s="182"/>
      <c r="CTK67" s="182"/>
      <c r="CTL67" s="182"/>
      <c r="CTM67" s="182"/>
      <c r="CTN67" s="182"/>
      <c r="CTO67" s="182"/>
      <c r="CTP67" s="182"/>
      <c r="CTQ67" s="182"/>
      <c r="CTR67" s="182"/>
      <c r="CTS67" s="182"/>
      <c r="CTT67" s="182"/>
      <c r="CTU67" s="182"/>
      <c r="CTV67" s="182"/>
      <c r="CTW67" s="182"/>
      <c r="CTX67" s="182"/>
      <c r="CTY67" s="182"/>
      <c r="CTZ67" s="182"/>
      <c r="CUA67" s="182"/>
      <c r="CUB67" s="182"/>
      <c r="CUC67" s="182"/>
      <c r="CUD67" s="182"/>
      <c r="CUE67" s="182"/>
      <c r="CUF67" s="182"/>
      <c r="CUG67" s="182"/>
      <c r="CUH67" s="182"/>
      <c r="CUI67" s="182"/>
      <c r="CUJ67" s="182"/>
      <c r="CUK67" s="182"/>
      <c r="CUL67" s="182"/>
      <c r="CUM67" s="182"/>
      <c r="CUN67" s="182"/>
      <c r="CUO67" s="182"/>
      <c r="CUP67" s="182"/>
      <c r="CUQ67" s="182"/>
      <c r="CUR67" s="182"/>
      <c r="CUS67" s="182"/>
      <c r="CUT67" s="182"/>
      <c r="CUU67" s="182"/>
      <c r="CUV67" s="182"/>
      <c r="CUW67" s="182"/>
      <c r="CUX67" s="182"/>
      <c r="CUY67" s="182"/>
      <c r="CUZ67" s="182"/>
      <c r="CVA67" s="182"/>
      <c r="CVB67" s="182"/>
      <c r="CVC67" s="182"/>
      <c r="CVD67" s="182"/>
      <c r="CVE67" s="182"/>
      <c r="CVF67" s="182"/>
      <c r="CVG67" s="182"/>
      <c r="CVH67" s="182"/>
      <c r="CVI67" s="182"/>
      <c r="CVJ67" s="182"/>
      <c r="CVK67" s="182"/>
      <c r="CVL67" s="182"/>
      <c r="CVM67" s="182"/>
      <c r="CVN67" s="182"/>
      <c r="CVO67" s="182"/>
      <c r="CVP67" s="182"/>
      <c r="CVQ67" s="182"/>
      <c r="CVR67" s="182"/>
      <c r="CVS67" s="182"/>
      <c r="CVT67" s="182"/>
      <c r="CVU67" s="182"/>
      <c r="CVV67" s="182"/>
      <c r="CVW67" s="182"/>
      <c r="CVX67" s="182"/>
      <c r="CVY67" s="182"/>
      <c r="CVZ67" s="182"/>
      <c r="CWA67" s="182"/>
      <c r="CWB67" s="182"/>
      <c r="CWC67" s="182"/>
      <c r="CWD67" s="182"/>
      <c r="CWE67" s="182"/>
      <c r="CWF67" s="182"/>
      <c r="CWG67" s="182"/>
      <c r="CWH67" s="182"/>
      <c r="CWI67" s="182"/>
      <c r="CWJ67" s="182"/>
      <c r="CWK67" s="182"/>
      <c r="CWL67" s="182"/>
      <c r="CWM67" s="182"/>
      <c r="CWN67" s="182"/>
      <c r="CWO67" s="182"/>
      <c r="CWP67" s="182"/>
      <c r="CWQ67" s="182"/>
      <c r="CWR67" s="182"/>
      <c r="CWS67" s="182"/>
      <c r="CWT67" s="182"/>
      <c r="CWU67" s="182"/>
      <c r="CWV67" s="182"/>
      <c r="CWW67" s="182"/>
      <c r="CWX67" s="182"/>
      <c r="CWY67" s="182"/>
      <c r="CWZ67" s="182"/>
      <c r="CXA67" s="182"/>
      <c r="CXB67" s="182"/>
      <c r="CXC67" s="182"/>
      <c r="CXD67" s="182"/>
      <c r="CXE67" s="182"/>
      <c r="CXF67" s="182"/>
      <c r="CXG67" s="182"/>
      <c r="CXH67" s="182"/>
      <c r="CXI67" s="182"/>
      <c r="CXJ67" s="182"/>
      <c r="CXK67" s="182"/>
      <c r="CXL67" s="182"/>
      <c r="CXM67" s="182"/>
      <c r="CXN67" s="182"/>
      <c r="CXO67" s="182"/>
      <c r="CXP67" s="182"/>
      <c r="CXQ67" s="182"/>
      <c r="CXR67" s="182"/>
      <c r="CXS67" s="182"/>
      <c r="CXT67" s="182"/>
      <c r="CXU67" s="182"/>
      <c r="CXV67" s="182"/>
      <c r="CXW67" s="182"/>
      <c r="CXX67" s="182"/>
      <c r="CXY67" s="182"/>
      <c r="CXZ67" s="182"/>
      <c r="CYA67" s="182"/>
      <c r="CYB67" s="182"/>
      <c r="CYC67" s="182"/>
      <c r="CYD67" s="182"/>
      <c r="CYE67" s="182"/>
      <c r="CYF67" s="182"/>
      <c r="CYG67" s="182"/>
      <c r="CYH67" s="182"/>
      <c r="CYI67" s="182"/>
      <c r="CYJ67" s="182"/>
      <c r="CYK67" s="182"/>
      <c r="CYL67" s="182"/>
      <c r="CYM67" s="182"/>
      <c r="CYN67" s="182"/>
      <c r="CYO67" s="182"/>
      <c r="CYP67" s="182"/>
      <c r="CYQ67" s="182"/>
      <c r="CYR67" s="182"/>
      <c r="CYS67" s="182"/>
      <c r="CYT67" s="182"/>
      <c r="CYU67" s="182"/>
      <c r="CYV67" s="182"/>
      <c r="CYW67" s="182"/>
      <c r="CYX67" s="182"/>
      <c r="CYY67" s="182"/>
      <c r="CYZ67" s="182"/>
      <c r="CZA67" s="182"/>
      <c r="CZB67" s="182"/>
      <c r="CZC67" s="182"/>
      <c r="CZD67" s="182"/>
      <c r="CZE67" s="182"/>
      <c r="CZF67" s="182"/>
      <c r="CZG67" s="182"/>
      <c r="CZH67" s="182"/>
      <c r="CZI67" s="182"/>
      <c r="CZJ67" s="182"/>
      <c r="CZK67" s="182"/>
      <c r="CZL67" s="182"/>
      <c r="CZM67" s="182"/>
      <c r="CZN67" s="182"/>
      <c r="CZO67" s="182"/>
      <c r="CZP67" s="182"/>
      <c r="CZQ67" s="182"/>
      <c r="CZR67" s="182"/>
      <c r="CZS67" s="182"/>
      <c r="CZT67" s="182"/>
      <c r="CZU67" s="182"/>
      <c r="CZV67" s="182"/>
      <c r="CZW67" s="182"/>
      <c r="CZX67" s="182"/>
      <c r="CZY67" s="182"/>
      <c r="CZZ67" s="182"/>
      <c r="DAA67" s="182"/>
      <c r="DAB67" s="182"/>
      <c r="DAC67" s="182"/>
      <c r="DAD67" s="182"/>
      <c r="DAE67" s="182"/>
      <c r="DAF67" s="182"/>
      <c r="DAG67" s="182"/>
      <c r="DAH67" s="182"/>
      <c r="DAI67" s="182"/>
      <c r="DAJ67" s="182"/>
      <c r="DAK67" s="182"/>
      <c r="DAL67" s="182"/>
      <c r="DAM67" s="182"/>
      <c r="DAN67" s="182"/>
      <c r="DAO67" s="182"/>
      <c r="DAP67" s="182"/>
      <c r="DAQ67" s="182"/>
      <c r="DAR67" s="182"/>
      <c r="DAS67" s="182"/>
      <c r="DAT67" s="182"/>
      <c r="DAU67" s="182"/>
      <c r="DAV67" s="182"/>
      <c r="DAW67" s="182"/>
      <c r="DAX67" s="182"/>
      <c r="DAY67" s="182"/>
      <c r="DAZ67" s="182"/>
      <c r="DBA67" s="182"/>
      <c r="DBB67" s="182"/>
      <c r="DBC67" s="182"/>
      <c r="DBD67" s="182"/>
      <c r="DBE67" s="182"/>
      <c r="DBF67" s="182"/>
      <c r="DBG67" s="182"/>
      <c r="DBH67" s="182"/>
      <c r="DBI67" s="182"/>
      <c r="DBJ67" s="182"/>
      <c r="DBK67" s="182"/>
      <c r="DBL67" s="182"/>
      <c r="DBM67" s="182"/>
      <c r="DBN67" s="182"/>
      <c r="DBO67" s="182"/>
      <c r="DBP67" s="182"/>
      <c r="DBQ67" s="182"/>
      <c r="DBR67" s="182"/>
      <c r="DBS67" s="182"/>
      <c r="DBT67" s="182"/>
      <c r="DBU67" s="182"/>
      <c r="DBV67" s="182"/>
      <c r="DBW67" s="182"/>
      <c r="DBX67" s="182"/>
      <c r="DBY67" s="182"/>
      <c r="DBZ67" s="182"/>
      <c r="DCA67" s="182"/>
      <c r="DCB67" s="182"/>
      <c r="DCC67" s="182"/>
      <c r="DCD67" s="182"/>
      <c r="DCE67" s="182"/>
      <c r="DCF67" s="182"/>
      <c r="DCG67" s="182"/>
      <c r="DCH67" s="182"/>
      <c r="DCI67" s="182"/>
      <c r="DCJ67" s="182"/>
      <c r="DCK67" s="182"/>
      <c r="DCL67" s="182"/>
      <c r="DCM67" s="182"/>
      <c r="DCN67" s="182"/>
      <c r="DCO67" s="182"/>
      <c r="DCP67" s="182"/>
      <c r="DCQ67" s="182"/>
      <c r="DCR67" s="182"/>
      <c r="DCS67" s="182"/>
      <c r="DCT67" s="182"/>
      <c r="DCU67" s="182"/>
      <c r="DCV67" s="182"/>
      <c r="DCW67" s="182"/>
      <c r="DCX67" s="182"/>
      <c r="DCY67" s="182"/>
      <c r="DCZ67" s="182"/>
      <c r="DDA67" s="182"/>
      <c r="DDB67" s="182"/>
      <c r="DDC67" s="182"/>
      <c r="DDD67" s="182"/>
      <c r="DDE67" s="182"/>
      <c r="DDF67" s="182"/>
      <c r="DDG67" s="182"/>
      <c r="DDH67" s="182"/>
      <c r="DDI67" s="182"/>
      <c r="DDJ67" s="182"/>
      <c r="DDK67" s="182"/>
      <c r="DDL67" s="182"/>
      <c r="DDM67" s="182"/>
      <c r="DDN67" s="182"/>
      <c r="DDO67" s="182"/>
      <c r="DDP67" s="182"/>
      <c r="DDQ67" s="182"/>
      <c r="DDR67" s="182"/>
      <c r="DDS67" s="182"/>
      <c r="DDT67" s="182"/>
      <c r="DDU67" s="182"/>
      <c r="DDV67" s="182"/>
      <c r="DDW67" s="182"/>
      <c r="DDX67" s="182"/>
      <c r="DDY67" s="182"/>
      <c r="DDZ67" s="182"/>
      <c r="DEA67" s="182"/>
      <c r="DEB67" s="182"/>
      <c r="DEC67" s="182"/>
      <c r="DED67" s="182"/>
      <c r="DEE67" s="182"/>
      <c r="DEF67" s="182"/>
      <c r="DEG67" s="182"/>
      <c r="DEH67" s="182"/>
      <c r="DEI67" s="182"/>
      <c r="DEJ67" s="182"/>
      <c r="DEK67" s="182"/>
      <c r="DEL67" s="182"/>
      <c r="DEM67" s="182"/>
      <c r="DEN67" s="182"/>
      <c r="DEO67" s="182"/>
      <c r="DEP67" s="182"/>
      <c r="DEQ67" s="182"/>
      <c r="DER67" s="182"/>
      <c r="DES67" s="182"/>
      <c r="DET67" s="182"/>
      <c r="DEU67" s="182"/>
      <c r="DEV67" s="182"/>
      <c r="DEW67" s="182"/>
      <c r="DEX67" s="182"/>
      <c r="DEY67" s="182"/>
      <c r="DEZ67" s="182"/>
      <c r="DFA67" s="182"/>
      <c r="DFB67" s="182"/>
      <c r="DFC67" s="182"/>
      <c r="DFD67" s="182"/>
      <c r="DFE67" s="182"/>
      <c r="DFF67" s="182"/>
      <c r="DFG67" s="182"/>
      <c r="DFH67" s="182"/>
      <c r="DFI67" s="182"/>
      <c r="DFJ67" s="182"/>
      <c r="DFK67" s="182"/>
      <c r="DFL67" s="182"/>
      <c r="DFM67" s="182"/>
      <c r="DFN67" s="182"/>
      <c r="DFO67" s="182"/>
      <c r="DFP67" s="182"/>
      <c r="DFQ67" s="182"/>
      <c r="DFR67" s="182"/>
      <c r="DFS67" s="182"/>
      <c r="DFT67" s="182"/>
      <c r="DFU67" s="182"/>
      <c r="DFV67" s="182"/>
      <c r="DFW67" s="182"/>
      <c r="DFX67" s="182"/>
      <c r="DFY67" s="182"/>
      <c r="DFZ67" s="182"/>
      <c r="DGA67" s="182"/>
      <c r="DGB67" s="182"/>
      <c r="DGC67" s="182"/>
      <c r="DGD67" s="182"/>
      <c r="DGE67" s="182"/>
      <c r="DGF67" s="182"/>
      <c r="DGG67" s="182"/>
      <c r="DGH67" s="182"/>
      <c r="DGI67" s="182"/>
      <c r="DGJ67" s="182"/>
      <c r="DGK67" s="182"/>
      <c r="DGL67" s="182"/>
      <c r="DGM67" s="182"/>
      <c r="DGN67" s="182"/>
      <c r="DGO67" s="182"/>
      <c r="DGP67" s="182"/>
      <c r="DGQ67" s="182"/>
      <c r="DGR67" s="182"/>
      <c r="DGS67" s="182"/>
      <c r="DGT67" s="182"/>
      <c r="DGU67" s="182"/>
      <c r="DGV67" s="182"/>
      <c r="DGW67" s="182"/>
      <c r="DGX67" s="182"/>
      <c r="DGY67" s="182"/>
      <c r="DGZ67" s="182"/>
      <c r="DHA67" s="182"/>
      <c r="DHB67" s="182"/>
      <c r="DHC67" s="182"/>
      <c r="DHD67" s="182"/>
      <c r="DHE67" s="182"/>
      <c r="DHF67" s="182"/>
      <c r="DHG67" s="182"/>
      <c r="DHH67" s="182"/>
      <c r="DHI67" s="182"/>
      <c r="DHJ67" s="182"/>
      <c r="DHK67" s="182"/>
      <c r="DHL67" s="182"/>
      <c r="DHM67" s="182"/>
      <c r="DHN67" s="182"/>
      <c r="DHO67" s="182"/>
      <c r="DHP67" s="182"/>
      <c r="DHQ67" s="182"/>
      <c r="DHR67" s="182"/>
      <c r="DHS67" s="182"/>
      <c r="DHT67" s="182"/>
      <c r="DHU67" s="182"/>
      <c r="DHV67" s="182"/>
      <c r="DHW67" s="182"/>
      <c r="DHX67" s="182"/>
      <c r="DHY67" s="182"/>
      <c r="DHZ67" s="182"/>
      <c r="DIA67" s="182"/>
      <c r="DIB67" s="182"/>
      <c r="DIC67" s="182"/>
      <c r="DID67" s="182"/>
      <c r="DIE67" s="182"/>
      <c r="DIF67" s="182"/>
      <c r="DIG67" s="182"/>
      <c r="DIH67" s="182"/>
      <c r="DII67" s="182"/>
      <c r="DIJ67" s="182"/>
      <c r="DIK67" s="182"/>
      <c r="DIL67" s="182"/>
      <c r="DIM67" s="182"/>
      <c r="DIN67" s="182"/>
      <c r="DIO67" s="182"/>
      <c r="DIP67" s="182"/>
      <c r="DIQ67" s="182"/>
      <c r="DIR67" s="182"/>
      <c r="DIS67" s="182"/>
      <c r="DIT67" s="182"/>
      <c r="DIU67" s="182"/>
      <c r="DIV67" s="182"/>
      <c r="DIW67" s="182"/>
      <c r="DIX67" s="182"/>
      <c r="DIY67" s="182"/>
      <c r="DIZ67" s="182"/>
      <c r="DJA67" s="182"/>
      <c r="DJB67" s="182"/>
      <c r="DJC67" s="182"/>
      <c r="DJD67" s="182"/>
      <c r="DJE67" s="182"/>
      <c r="DJF67" s="182"/>
      <c r="DJG67" s="182"/>
      <c r="DJH67" s="182"/>
      <c r="DJI67" s="182"/>
      <c r="DJJ67" s="182"/>
      <c r="DJK67" s="182"/>
      <c r="DJL67" s="182"/>
      <c r="DJM67" s="182"/>
      <c r="DJN67" s="182"/>
      <c r="DJO67" s="182"/>
      <c r="DJP67" s="182"/>
      <c r="DJQ67" s="182"/>
      <c r="DJR67" s="182"/>
      <c r="DJS67" s="182"/>
      <c r="DJT67" s="182"/>
      <c r="DJU67" s="182"/>
      <c r="DJV67" s="182"/>
      <c r="DJW67" s="182"/>
      <c r="DJX67" s="182"/>
      <c r="DJY67" s="182"/>
      <c r="DJZ67" s="182"/>
      <c r="DKA67" s="182"/>
      <c r="DKB67" s="182"/>
      <c r="DKC67" s="182"/>
      <c r="DKD67" s="182"/>
      <c r="DKE67" s="182"/>
      <c r="DKF67" s="182"/>
      <c r="DKG67" s="182"/>
      <c r="DKH67" s="182"/>
      <c r="DKI67" s="182"/>
      <c r="DKJ67" s="182"/>
      <c r="DKK67" s="182"/>
      <c r="DKL67" s="182"/>
      <c r="DKM67" s="182"/>
      <c r="DKN67" s="182"/>
      <c r="DKO67" s="182"/>
      <c r="DKP67" s="182"/>
      <c r="DKQ67" s="182"/>
      <c r="DKR67" s="182"/>
      <c r="DKS67" s="182"/>
      <c r="DKT67" s="182"/>
      <c r="DKU67" s="182"/>
      <c r="DKV67" s="182"/>
      <c r="DKW67" s="182"/>
      <c r="DKX67" s="182"/>
      <c r="DKY67" s="182"/>
      <c r="DKZ67" s="182"/>
      <c r="DLA67" s="182"/>
      <c r="DLB67" s="182"/>
      <c r="DLC67" s="182"/>
      <c r="DLD67" s="182"/>
      <c r="DLE67" s="182"/>
      <c r="DLF67" s="182"/>
      <c r="DLG67" s="182"/>
      <c r="DLH67" s="182"/>
      <c r="DLI67" s="182"/>
      <c r="DLJ67" s="182"/>
      <c r="DLK67" s="182"/>
      <c r="DLL67" s="182"/>
      <c r="DLM67" s="182"/>
      <c r="DLN67" s="182"/>
      <c r="DLO67" s="182"/>
      <c r="DLP67" s="182"/>
      <c r="DLQ67" s="182"/>
      <c r="DLR67" s="182"/>
      <c r="DLS67" s="182"/>
      <c r="DLT67" s="182"/>
      <c r="DLU67" s="182"/>
      <c r="DLV67" s="182"/>
      <c r="DLW67" s="182"/>
      <c r="DLX67" s="182"/>
      <c r="DLY67" s="182"/>
      <c r="DLZ67" s="182"/>
      <c r="DMA67" s="182"/>
      <c r="DMB67" s="182"/>
      <c r="DMC67" s="182"/>
      <c r="DMD67" s="182"/>
      <c r="DME67" s="182"/>
      <c r="DMF67" s="182"/>
      <c r="DMG67" s="182"/>
      <c r="DMH67" s="182"/>
      <c r="DMI67" s="182"/>
      <c r="DMJ67" s="182"/>
      <c r="DMK67" s="182"/>
      <c r="DML67" s="182"/>
      <c r="DMM67" s="182"/>
      <c r="DMN67" s="182"/>
      <c r="DMO67" s="182"/>
      <c r="DMP67" s="182"/>
      <c r="DMQ67" s="182"/>
      <c r="DMR67" s="182"/>
      <c r="DMS67" s="182"/>
      <c r="DMT67" s="182"/>
      <c r="DMU67" s="182"/>
      <c r="DMV67" s="182"/>
      <c r="DMW67" s="182"/>
      <c r="DMX67" s="182"/>
      <c r="DMY67" s="182"/>
      <c r="DMZ67" s="182"/>
      <c r="DNA67" s="182"/>
      <c r="DNB67" s="182"/>
      <c r="DNC67" s="182"/>
      <c r="DND67" s="182"/>
      <c r="DNE67" s="182"/>
      <c r="DNF67" s="182"/>
      <c r="DNG67" s="182"/>
      <c r="DNH67" s="182"/>
      <c r="DNI67" s="182"/>
      <c r="DNJ67" s="182"/>
      <c r="DNK67" s="182"/>
      <c r="DNL67" s="182"/>
      <c r="DNM67" s="182"/>
      <c r="DNN67" s="182"/>
      <c r="DNO67" s="182"/>
      <c r="DNP67" s="182"/>
      <c r="DNQ67" s="182"/>
      <c r="DNR67" s="182"/>
      <c r="DNS67" s="182"/>
      <c r="DNT67" s="182"/>
      <c r="DNU67" s="182"/>
      <c r="DNV67" s="182"/>
      <c r="DNW67" s="182"/>
      <c r="DNX67" s="182"/>
      <c r="DNY67" s="182"/>
      <c r="DNZ67" s="182"/>
      <c r="DOA67" s="182"/>
      <c r="DOB67" s="182"/>
      <c r="DOC67" s="182"/>
      <c r="DOD67" s="182"/>
      <c r="DOE67" s="182"/>
      <c r="DOF67" s="182"/>
      <c r="DOG67" s="182"/>
      <c r="DOH67" s="182"/>
      <c r="DOI67" s="182"/>
      <c r="DOJ67" s="182"/>
      <c r="DOK67" s="182"/>
      <c r="DOL67" s="182"/>
      <c r="DOM67" s="182"/>
      <c r="DON67" s="182"/>
      <c r="DOO67" s="182"/>
      <c r="DOP67" s="182"/>
      <c r="DOQ67" s="182"/>
      <c r="DOR67" s="182"/>
      <c r="DOS67" s="182"/>
      <c r="DOT67" s="182"/>
      <c r="DOU67" s="182"/>
      <c r="DOV67" s="182"/>
      <c r="DOW67" s="182"/>
      <c r="DOX67" s="182"/>
      <c r="DOY67" s="182"/>
      <c r="DOZ67" s="182"/>
      <c r="DPA67" s="182"/>
      <c r="DPB67" s="182"/>
      <c r="DPC67" s="182"/>
      <c r="DPD67" s="182"/>
      <c r="DPE67" s="182"/>
      <c r="DPF67" s="182"/>
      <c r="DPG67" s="182"/>
      <c r="DPH67" s="182"/>
      <c r="DPI67" s="182"/>
      <c r="DPJ67" s="182"/>
      <c r="DPK67" s="182"/>
      <c r="DPL67" s="182"/>
      <c r="DPM67" s="182"/>
      <c r="DPN67" s="182"/>
      <c r="DPO67" s="182"/>
      <c r="DPP67" s="182"/>
      <c r="DPQ67" s="182"/>
      <c r="DPR67" s="182"/>
      <c r="DPS67" s="182"/>
      <c r="DPT67" s="182"/>
      <c r="DPU67" s="182"/>
      <c r="DPV67" s="182"/>
      <c r="DPW67" s="182"/>
      <c r="DPX67" s="182"/>
      <c r="DPY67" s="182"/>
      <c r="DPZ67" s="182"/>
      <c r="DQA67" s="182"/>
      <c r="DQB67" s="182"/>
      <c r="DQC67" s="182"/>
      <c r="DQD67" s="182"/>
      <c r="DQE67" s="182"/>
      <c r="DQF67" s="182"/>
      <c r="DQG67" s="182"/>
      <c r="DQH67" s="182"/>
      <c r="DQI67" s="182"/>
      <c r="DQJ67" s="182"/>
      <c r="DQK67" s="182"/>
      <c r="DQL67" s="182"/>
      <c r="DQM67" s="182"/>
      <c r="DQN67" s="182"/>
      <c r="DQO67" s="182"/>
      <c r="DQP67" s="182"/>
      <c r="DQQ67" s="182"/>
      <c r="DQR67" s="182"/>
      <c r="DQS67" s="182"/>
      <c r="DQT67" s="182"/>
      <c r="DQU67" s="182"/>
      <c r="DQV67" s="182"/>
      <c r="DQW67" s="182"/>
      <c r="DQX67" s="182"/>
      <c r="DQY67" s="182"/>
      <c r="DQZ67" s="182"/>
      <c r="DRA67" s="182"/>
      <c r="DRB67" s="182"/>
      <c r="DRC67" s="182"/>
      <c r="DRD67" s="182"/>
      <c r="DRE67" s="182"/>
      <c r="DRF67" s="182"/>
      <c r="DRG67" s="182"/>
      <c r="DRH67" s="182"/>
      <c r="DRI67" s="182"/>
      <c r="DRJ67" s="182"/>
      <c r="DRK67" s="182"/>
      <c r="DRL67" s="182"/>
      <c r="DRM67" s="182"/>
      <c r="DRN67" s="182"/>
      <c r="DRO67" s="182"/>
      <c r="DRP67" s="182"/>
      <c r="DRQ67" s="182"/>
      <c r="DRR67" s="182"/>
      <c r="DRS67" s="182"/>
      <c r="DRT67" s="182"/>
      <c r="DRU67" s="182"/>
      <c r="DRV67" s="182"/>
      <c r="DRW67" s="182"/>
      <c r="DRX67" s="182"/>
      <c r="DRY67" s="182"/>
      <c r="DRZ67" s="182"/>
      <c r="DSA67" s="182"/>
      <c r="DSB67" s="182"/>
      <c r="DSC67" s="182"/>
      <c r="DSD67" s="182"/>
      <c r="DSE67" s="182"/>
      <c r="DSF67" s="182"/>
      <c r="DSG67" s="182"/>
      <c r="DSH67" s="182"/>
      <c r="DSI67" s="182"/>
      <c r="DSJ67" s="182"/>
      <c r="DSK67" s="182"/>
      <c r="DSL67" s="182"/>
      <c r="DSM67" s="182"/>
      <c r="DSN67" s="182"/>
      <c r="DSO67" s="182"/>
      <c r="DSP67" s="182"/>
      <c r="DSQ67" s="182"/>
      <c r="DSR67" s="182"/>
      <c r="DSS67" s="182"/>
      <c r="DST67" s="182"/>
      <c r="DSU67" s="182"/>
      <c r="DSV67" s="182"/>
      <c r="DSW67" s="182"/>
      <c r="DSX67" s="182"/>
      <c r="DSY67" s="182"/>
      <c r="DSZ67" s="182"/>
      <c r="DTA67" s="182"/>
      <c r="DTB67" s="182"/>
      <c r="DTC67" s="182"/>
      <c r="DTD67" s="182"/>
      <c r="DTE67" s="182"/>
      <c r="DTF67" s="182"/>
      <c r="DTG67" s="182"/>
      <c r="DTH67" s="182"/>
      <c r="DTI67" s="182"/>
      <c r="DTJ67" s="182"/>
      <c r="DTK67" s="182"/>
      <c r="DTL67" s="182"/>
      <c r="DTM67" s="182"/>
      <c r="DTN67" s="182"/>
      <c r="DTO67" s="182"/>
      <c r="DTP67" s="182"/>
      <c r="DTQ67" s="182"/>
      <c r="DTR67" s="182"/>
      <c r="DTS67" s="182"/>
      <c r="DTT67" s="182"/>
      <c r="DTU67" s="182"/>
      <c r="DTV67" s="182"/>
      <c r="DTW67" s="182"/>
      <c r="DTX67" s="182"/>
      <c r="DTY67" s="182"/>
      <c r="DTZ67" s="182"/>
      <c r="DUA67" s="182"/>
      <c r="DUB67" s="182"/>
      <c r="DUC67" s="182"/>
      <c r="DUD67" s="182"/>
      <c r="DUE67" s="182"/>
      <c r="DUF67" s="182"/>
      <c r="DUG67" s="182"/>
      <c r="DUH67" s="182"/>
      <c r="DUI67" s="182"/>
      <c r="DUJ67" s="182"/>
      <c r="DUK67" s="182"/>
      <c r="DUL67" s="182"/>
      <c r="DUM67" s="182"/>
      <c r="DUN67" s="182"/>
      <c r="DUO67" s="182"/>
      <c r="DUP67" s="182"/>
      <c r="DUQ67" s="182"/>
      <c r="DUR67" s="182"/>
      <c r="DUS67" s="182"/>
      <c r="DUT67" s="182"/>
      <c r="DUU67" s="182"/>
      <c r="DUV67" s="182"/>
      <c r="DUW67" s="182"/>
      <c r="DUX67" s="182"/>
      <c r="DUY67" s="182"/>
      <c r="DUZ67" s="182"/>
      <c r="DVA67" s="182"/>
      <c r="DVB67" s="182"/>
      <c r="DVC67" s="182"/>
      <c r="DVD67" s="182"/>
      <c r="DVE67" s="182"/>
      <c r="DVF67" s="182"/>
      <c r="DVG67" s="182"/>
      <c r="DVH67" s="182"/>
      <c r="DVI67" s="182"/>
      <c r="DVJ67" s="182"/>
      <c r="DVK67" s="182"/>
      <c r="DVL67" s="182"/>
      <c r="DVM67" s="182"/>
      <c r="DVN67" s="182"/>
      <c r="DVO67" s="182"/>
      <c r="DVP67" s="182"/>
      <c r="DVQ67" s="182"/>
      <c r="DVR67" s="182"/>
      <c r="DVS67" s="182"/>
      <c r="DVT67" s="182"/>
      <c r="DVU67" s="182"/>
      <c r="DVV67" s="182"/>
      <c r="DVW67" s="182"/>
      <c r="DVX67" s="182"/>
      <c r="DVY67" s="182"/>
      <c r="DVZ67" s="182"/>
      <c r="DWA67" s="182"/>
      <c r="DWB67" s="182"/>
      <c r="DWC67" s="182"/>
      <c r="DWD67" s="182"/>
      <c r="DWE67" s="182"/>
      <c r="DWF67" s="182"/>
      <c r="DWG67" s="182"/>
      <c r="DWH67" s="182"/>
      <c r="DWI67" s="182"/>
      <c r="DWJ67" s="182"/>
      <c r="DWK67" s="182"/>
      <c r="DWL67" s="182"/>
      <c r="DWM67" s="182"/>
      <c r="DWN67" s="182"/>
      <c r="DWO67" s="182"/>
      <c r="DWP67" s="182"/>
      <c r="DWQ67" s="182"/>
      <c r="DWR67" s="182"/>
      <c r="DWS67" s="182"/>
      <c r="DWT67" s="182"/>
      <c r="DWU67" s="182"/>
      <c r="DWV67" s="182"/>
      <c r="DWW67" s="182"/>
      <c r="DWX67" s="182"/>
      <c r="DWY67" s="182"/>
      <c r="DWZ67" s="182"/>
      <c r="DXA67" s="182"/>
      <c r="DXB67" s="182"/>
      <c r="DXC67" s="182"/>
      <c r="DXD67" s="182"/>
      <c r="DXE67" s="182"/>
      <c r="DXF67" s="182"/>
      <c r="DXG67" s="182"/>
      <c r="DXH67" s="182"/>
      <c r="DXI67" s="182"/>
      <c r="DXJ67" s="182"/>
      <c r="DXK67" s="182"/>
      <c r="DXL67" s="182"/>
      <c r="DXM67" s="182"/>
      <c r="DXN67" s="182"/>
      <c r="DXO67" s="182"/>
      <c r="DXP67" s="182"/>
      <c r="DXQ67" s="182"/>
      <c r="DXR67" s="182"/>
      <c r="DXS67" s="182"/>
      <c r="DXT67" s="182"/>
      <c r="DXU67" s="182"/>
      <c r="DXV67" s="182"/>
      <c r="DXW67" s="182"/>
      <c r="DXX67" s="182"/>
      <c r="DXY67" s="182"/>
      <c r="DXZ67" s="182"/>
      <c r="DYA67" s="182"/>
      <c r="DYB67" s="182"/>
      <c r="DYC67" s="182"/>
      <c r="DYD67" s="182"/>
      <c r="DYE67" s="182"/>
      <c r="DYF67" s="182"/>
      <c r="DYG67" s="182"/>
      <c r="DYH67" s="182"/>
      <c r="DYI67" s="182"/>
      <c r="DYJ67" s="182"/>
      <c r="DYK67" s="182"/>
      <c r="DYL67" s="182"/>
      <c r="DYM67" s="182"/>
      <c r="DYN67" s="182"/>
      <c r="DYO67" s="182"/>
      <c r="DYP67" s="182"/>
      <c r="DYQ67" s="182"/>
      <c r="DYR67" s="182"/>
      <c r="DYS67" s="182"/>
      <c r="DYT67" s="182"/>
      <c r="DYU67" s="182"/>
      <c r="DYV67" s="182"/>
      <c r="DYW67" s="182"/>
      <c r="DYX67" s="182"/>
      <c r="DYY67" s="182"/>
      <c r="DYZ67" s="182"/>
      <c r="DZA67" s="182"/>
      <c r="DZB67" s="182"/>
      <c r="DZC67" s="182"/>
      <c r="DZD67" s="182"/>
      <c r="DZE67" s="182"/>
      <c r="DZF67" s="182"/>
      <c r="DZG67" s="182"/>
      <c r="DZH67" s="182"/>
      <c r="DZI67" s="182"/>
      <c r="DZJ67" s="182"/>
      <c r="DZK67" s="182"/>
      <c r="DZL67" s="182"/>
      <c r="DZM67" s="182"/>
      <c r="DZN67" s="182"/>
      <c r="DZO67" s="182"/>
      <c r="DZP67" s="182"/>
      <c r="DZQ67" s="182"/>
      <c r="DZR67" s="182"/>
      <c r="DZS67" s="182"/>
      <c r="DZT67" s="182"/>
      <c r="DZU67" s="182"/>
      <c r="DZV67" s="182"/>
      <c r="DZW67" s="182"/>
      <c r="DZX67" s="182"/>
      <c r="DZY67" s="182"/>
      <c r="DZZ67" s="182"/>
      <c r="EAA67" s="182"/>
      <c r="EAB67" s="182"/>
      <c r="EAC67" s="182"/>
      <c r="EAD67" s="182"/>
      <c r="EAE67" s="182"/>
      <c r="EAF67" s="182"/>
      <c r="EAG67" s="182"/>
      <c r="EAH67" s="182"/>
      <c r="EAI67" s="182"/>
      <c r="EAJ67" s="182"/>
      <c r="EAK67" s="182"/>
      <c r="EAL67" s="182"/>
      <c r="EAM67" s="182"/>
      <c r="EAN67" s="182"/>
      <c r="EAO67" s="182"/>
      <c r="EAP67" s="182"/>
      <c r="EAQ67" s="182"/>
      <c r="EAR67" s="182"/>
      <c r="EAS67" s="182"/>
      <c r="EAT67" s="182"/>
      <c r="EAU67" s="182"/>
      <c r="EAV67" s="182"/>
      <c r="EAW67" s="182"/>
      <c r="EAX67" s="182"/>
      <c r="EAY67" s="182"/>
      <c r="EAZ67" s="182"/>
      <c r="EBA67" s="182"/>
      <c r="EBB67" s="182"/>
      <c r="EBC67" s="182"/>
      <c r="EBD67" s="182"/>
      <c r="EBE67" s="182"/>
      <c r="EBF67" s="182"/>
      <c r="EBG67" s="182"/>
      <c r="EBH67" s="182"/>
      <c r="EBI67" s="182"/>
      <c r="EBJ67" s="182"/>
      <c r="EBK67" s="182"/>
      <c r="EBL67" s="182"/>
      <c r="EBM67" s="182"/>
      <c r="EBN67" s="182"/>
      <c r="EBO67" s="182"/>
      <c r="EBP67" s="182"/>
      <c r="EBQ67" s="182"/>
      <c r="EBR67" s="182"/>
      <c r="EBS67" s="182"/>
      <c r="EBT67" s="182"/>
      <c r="EBU67" s="182"/>
      <c r="EBV67" s="182"/>
      <c r="EBW67" s="182"/>
      <c r="EBX67" s="182"/>
      <c r="EBY67" s="182"/>
      <c r="EBZ67" s="182"/>
      <c r="ECA67" s="182"/>
      <c r="ECB67" s="182"/>
      <c r="ECC67" s="182"/>
      <c r="ECD67" s="182"/>
      <c r="ECE67" s="182"/>
      <c r="ECF67" s="182"/>
      <c r="ECG67" s="182"/>
      <c r="ECH67" s="182"/>
      <c r="ECI67" s="182"/>
      <c r="ECJ67" s="182"/>
      <c r="ECK67" s="182"/>
      <c r="ECL67" s="182"/>
      <c r="ECM67" s="182"/>
      <c r="ECN67" s="182"/>
      <c r="ECO67" s="182"/>
      <c r="ECP67" s="182"/>
      <c r="ECQ67" s="182"/>
      <c r="ECR67" s="182"/>
      <c r="ECS67" s="182"/>
      <c r="ECT67" s="182"/>
      <c r="ECU67" s="182"/>
      <c r="ECV67" s="182"/>
      <c r="ECW67" s="182"/>
      <c r="ECX67" s="182"/>
      <c r="ECY67" s="182"/>
      <c r="ECZ67" s="182"/>
      <c r="EDA67" s="182"/>
      <c r="EDB67" s="182"/>
      <c r="EDC67" s="182"/>
      <c r="EDD67" s="182"/>
      <c r="EDE67" s="182"/>
      <c r="EDF67" s="182"/>
      <c r="EDG67" s="182"/>
      <c r="EDH67" s="182"/>
      <c r="EDI67" s="182"/>
      <c r="EDJ67" s="182"/>
      <c r="EDK67" s="182"/>
      <c r="EDL67" s="182"/>
      <c r="EDM67" s="182"/>
      <c r="EDN67" s="182"/>
      <c r="EDO67" s="182"/>
      <c r="EDP67" s="182"/>
      <c r="EDQ67" s="182"/>
      <c r="EDR67" s="182"/>
      <c r="EDS67" s="182"/>
      <c r="EDT67" s="182"/>
      <c r="EDU67" s="182"/>
      <c r="EDV67" s="182"/>
      <c r="EDW67" s="182"/>
      <c r="EDX67" s="182"/>
      <c r="EDY67" s="182"/>
      <c r="EDZ67" s="182"/>
      <c r="EEA67" s="182"/>
      <c r="EEB67" s="182"/>
      <c r="EEC67" s="182"/>
      <c r="EED67" s="182"/>
      <c r="EEE67" s="182"/>
      <c r="EEF67" s="182"/>
      <c r="EEG67" s="182"/>
      <c r="EEH67" s="182"/>
      <c r="EEI67" s="182"/>
      <c r="EEJ67" s="182"/>
      <c r="EEK67" s="182"/>
      <c r="EEL67" s="182"/>
      <c r="EEM67" s="182"/>
      <c r="EEN67" s="182"/>
      <c r="EEO67" s="182"/>
      <c r="EEP67" s="182"/>
      <c r="EEQ67" s="182"/>
      <c r="EER67" s="182"/>
      <c r="EES67" s="182"/>
      <c r="EET67" s="182"/>
      <c r="EEU67" s="182"/>
      <c r="EEV67" s="182"/>
      <c r="EEW67" s="182"/>
      <c r="EEX67" s="182"/>
      <c r="EEY67" s="182"/>
      <c r="EEZ67" s="182"/>
      <c r="EFA67" s="182"/>
      <c r="EFB67" s="182"/>
      <c r="EFC67" s="182"/>
      <c r="EFD67" s="182"/>
      <c r="EFE67" s="182"/>
      <c r="EFF67" s="182"/>
      <c r="EFG67" s="182"/>
      <c r="EFH67" s="182"/>
      <c r="EFI67" s="182"/>
      <c r="EFJ67" s="182"/>
      <c r="EFK67" s="182"/>
      <c r="EFL67" s="182"/>
      <c r="EFM67" s="182"/>
      <c r="EFN67" s="182"/>
      <c r="EFO67" s="182"/>
      <c r="EFP67" s="182"/>
      <c r="EFQ67" s="182"/>
      <c r="EFR67" s="182"/>
      <c r="EFS67" s="182"/>
      <c r="EFT67" s="182"/>
      <c r="EFU67" s="182"/>
      <c r="EFV67" s="182"/>
      <c r="EFW67" s="182"/>
      <c r="EFX67" s="182"/>
      <c r="EFY67" s="182"/>
      <c r="EFZ67" s="182"/>
      <c r="EGA67" s="182"/>
      <c r="EGB67" s="182"/>
      <c r="EGC67" s="182"/>
      <c r="EGD67" s="182"/>
      <c r="EGE67" s="182"/>
      <c r="EGF67" s="182"/>
      <c r="EGG67" s="182"/>
      <c r="EGH67" s="182"/>
      <c r="EGI67" s="182"/>
      <c r="EGJ67" s="182"/>
      <c r="EGK67" s="182"/>
      <c r="EGL67" s="182"/>
      <c r="EGM67" s="182"/>
      <c r="EGN67" s="182"/>
      <c r="EGO67" s="182"/>
      <c r="EGP67" s="182"/>
      <c r="EGQ67" s="182"/>
      <c r="EGR67" s="182"/>
      <c r="EGS67" s="182"/>
      <c r="EGT67" s="182"/>
      <c r="EGU67" s="182"/>
      <c r="EGV67" s="182"/>
      <c r="EGW67" s="182"/>
      <c r="EGX67" s="182"/>
      <c r="EGY67" s="182"/>
      <c r="EGZ67" s="182"/>
      <c r="EHA67" s="182"/>
      <c r="EHB67" s="182"/>
      <c r="EHC67" s="182"/>
      <c r="EHD67" s="182"/>
      <c r="EHE67" s="182"/>
      <c r="EHF67" s="182"/>
      <c r="EHG67" s="182"/>
      <c r="EHH67" s="182"/>
      <c r="EHI67" s="182"/>
      <c r="EHJ67" s="182"/>
      <c r="EHK67" s="182"/>
      <c r="EHL67" s="182"/>
      <c r="EHM67" s="182"/>
      <c r="EHN67" s="182"/>
      <c r="EHO67" s="182"/>
      <c r="EHP67" s="182"/>
      <c r="EHQ67" s="182"/>
      <c r="EHR67" s="182"/>
      <c r="EHS67" s="182"/>
      <c r="EHT67" s="182"/>
      <c r="EHU67" s="182"/>
      <c r="EHV67" s="182"/>
      <c r="EHW67" s="182"/>
      <c r="EHX67" s="182"/>
      <c r="EHY67" s="182"/>
      <c r="EHZ67" s="182"/>
      <c r="EIA67" s="182"/>
      <c r="EIB67" s="182"/>
      <c r="EIC67" s="182"/>
      <c r="EID67" s="182"/>
      <c r="EIE67" s="182"/>
      <c r="EIF67" s="182"/>
      <c r="EIG67" s="182"/>
      <c r="EIH67" s="182"/>
      <c r="EII67" s="182"/>
      <c r="EIJ67" s="182"/>
      <c r="EIK67" s="182"/>
      <c r="EIL67" s="182"/>
      <c r="EIM67" s="182"/>
      <c r="EIN67" s="182"/>
      <c r="EIO67" s="182"/>
      <c r="EIP67" s="182"/>
      <c r="EIQ67" s="182"/>
      <c r="EIR67" s="182"/>
      <c r="EIS67" s="182"/>
      <c r="EIT67" s="182"/>
      <c r="EIU67" s="182"/>
      <c r="EIV67" s="182"/>
      <c r="EIW67" s="182"/>
      <c r="EIX67" s="182"/>
      <c r="EIY67" s="182"/>
      <c r="EIZ67" s="182"/>
      <c r="EJA67" s="182"/>
      <c r="EJB67" s="182"/>
      <c r="EJC67" s="182"/>
      <c r="EJD67" s="182"/>
      <c r="EJE67" s="182"/>
      <c r="EJF67" s="182"/>
      <c r="EJG67" s="182"/>
      <c r="EJH67" s="182"/>
      <c r="EJI67" s="182"/>
      <c r="EJJ67" s="182"/>
      <c r="EJK67" s="182"/>
      <c r="EJL67" s="182"/>
      <c r="EJM67" s="182"/>
      <c r="EJN67" s="182"/>
      <c r="EJO67" s="182"/>
      <c r="EJP67" s="182"/>
      <c r="EJQ67" s="182"/>
      <c r="EJR67" s="182"/>
      <c r="EJS67" s="182"/>
      <c r="EJT67" s="182"/>
      <c r="EJU67" s="182"/>
      <c r="EJV67" s="182"/>
      <c r="EJW67" s="182"/>
      <c r="EJX67" s="182"/>
      <c r="EJY67" s="182"/>
      <c r="EJZ67" s="182"/>
      <c r="EKA67" s="182"/>
      <c r="EKB67" s="182"/>
      <c r="EKC67" s="182"/>
      <c r="EKD67" s="182"/>
      <c r="EKE67" s="182"/>
      <c r="EKF67" s="182"/>
      <c r="EKG67" s="182"/>
      <c r="EKH67" s="182"/>
      <c r="EKI67" s="182"/>
      <c r="EKJ67" s="182"/>
      <c r="EKK67" s="182"/>
      <c r="EKL67" s="182"/>
      <c r="EKM67" s="182"/>
      <c r="EKN67" s="182"/>
      <c r="EKO67" s="182"/>
      <c r="EKP67" s="182"/>
      <c r="EKQ67" s="182"/>
      <c r="EKR67" s="182"/>
      <c r="EKS67" s="182"/>
      <c r="EKT67" s="182"/>
      <c r="EKU67" s="182"/>
      <c r="EKV67" s="182"/>
      <c r="EKW67" s="182"/>
      <c r="EKX67" s="182"/>
      <c r="EKY67" s="182"/>
      <c r="EKZ67" s="182"/>
      <c r="ELA67" s="182"/>
      <c r="ELB67" s="182"/>
      <c r="ELC67" s="182"/>
      <c r="ELD67" s="182"/>
      <c r="ELE67" s="182"/>
      <c r="ELF67" s="182"/>
      <c r="ELG67" s="182"/>
      <c r="ELH67" s="182"/>
      <c r="ELI67" s="182"/>
      <c r="ELJ67" s="182"/>
      <c r="ELK67" s="182"/>
      <c r="ELL67" s="182"/>
      <c r="ELM67" s="182"/>
      <c r="ELN67" s="182"/>
      <c r="ELO67" s="182"/>
      <c r="ELP67" s="182"/>
      <c r="ELQ67" s="182"/>
      <c r="ELR67" s="182"/>
      <c r="ELS67" s="182"/>
      <c r="ELT67" s="182"/>
      <c r="ELU67" s="182"/>
      <c r="ELV67" s="182"/>
      <c r="ELW67" s="182"/>
      <c r="ELX67" s="182"/>
      <c r="ELY67" s="182"/>
      <c r="ELZ67" s="182"/>
      <c r="EMA67" s="182"/>
      <c r="EMB67" s="182"/>
      <c r="EMC67" s="182"/>
      <c r="EMD67" s="182"/>
      <c r="EME67" s="182"/>
      <c r="EMF67" s="182"/>
      <c r="EMG67" s="182"/>
      <c r="EMH67" s="182"/>
      <c r="EMI67" s="182"/>
      <c r="EMJ67" s="182"/>
      <c r="EMK67" s="182"/>
      <c r="EML67" s="182"/>
      <c r="EMM67" s="182"/>
      <c r="EMN67" s="182"/>
      <c r="EMO67" s="182"/>
      <c r="EMP67" s="182"/>
      <c r="EMQ67" s="182"/>
      <c r="EMR67" s="182"/>
      <c r="EMS67" s="182"/>
      <c r="EMT67" s="182"/>
      <c r="EMU67" s="182"/>
      <c r="EMV67" s="182"/>
      <c r="EMW67" s="182"/>
      <c r="EMX67" s="182"/>
      <c r="EMY67" s="182"/>
      <c r="EMZ67" s="182"/>
      <c r="ENA67" s="182"/>
      <c r="ENB67" s="182"/>
      <c r="ENC67" s="182"/>
      <c r="END67" s="182"/>
      <c r="ENE67" s="182"/>
      <c r="ENF67" s="182"/>
      <c r="ENG67" s="182"/>
      <c r="ENH67" s="182"/>
      <c r="ENI67" s="182"/>
      <c r="ENJ67" s="182"/>
      <c r="ENK67" s="182"/>
      <c r="ENL67" s="182"/>
      <c r="ENM67" s="182"/>
      <c r="ENN67" s="182"/>
      <c r="ENO67" s="182"/>
      <c r="ENP67" s="182"/>
      <c r="ENQ67" s="182"/>
      <c r="ENR67" s="182"/>
      <c r="ENS67" s="182"/>
      <c r="ENT67" s="182"/>
      <c r="ENU67" s="182"/>
      <c r="ENV67" s="182"/>
      <c r="ENW67" s="182"/>
      <c r="ENX67" s="182"/>
      <c r="ENY67" s="182"/>
      <c r="ENZ67" s="182"/>
      <c r="EOA67" s="182"/>
      <c r="EOB67" s="182"/>
      <c r="EOC67" s="182"/>
      <c r="EOD67" s="182"/>
      <c r="EOE67" s="182"/>
      <c r="EOF67" s="182"/>
      <c r="EOG67" s="182"/>
      <c r="EOH67" s="182"/>
      <c r="EOI67" s="182"/>
      <c r="EOJ67" s="182"/>
      <c r="EOK67" s="182"/>
      <c r="EOL67" s="182"/>
      <c r="EOM67" s="182"/>
      <c r="EON67" s="182"/>
      <c r="EOO67" s="182"/>
      <c r="EOP67" s="182"/>
      <c r="EOQ67" s="182"/>
      <c r="EOR67" s="182"/>
      <c r="EOS67" s="182"/>
      <c r="EOT67" s="182"/>
      <c r="EOU67" s="182"/>
      <c r="EOV67" s="182"/>
      <c r="EOW67" s="182"/>
      <c r="EOX67" s="182"/>
      <c r="EOY67" s="182"/>
      <c r="EOZ67" s="182"/>
      <c r="EPA67" s="182"/>
      <c r="EPB67" s="182"/>
      <c r="EPC67" s="182"/>
      <c r="EPD67" s="182"/>
      <c r="EPE67" s="182"/>
      <c r="EPF67" s="182"/>
      <c r="EPG67" s="182"/>
      <c r="EPH67" s="182"/>
      <c r="EPI67" s="182"/>
      <c r="EPJ67" s="182"/>
      <c r="EPK67" s="182"/>
      <c r="EPL67" s="182"/>
      <c r="EPM67" s="182"/>
      <c r="EPN67" s="182"/>
      <c r="EPO67" s="182"/>
      <c r="EPP67" s="182"/>
      <c r="EPQ67" s="182"/>
      <c r="EPR67" s="182"/>
      <c r="EPS67" s="182"/>
      <c r="EPT67" s="182"/>
      <c r="EPU67" s="182"/>
      <c r="EPV67" s="182"/>
      <c r="EPW67" s="182"/>
      <c r="EPX67" s="182"/>
      <c r="EPY67" s="182"/>
      <c r="EPZ67" s="182"/>
      <c r="EQA67" s="182"/>
      <c r="EQB67" s="182"/>
      <c r="EQC67" s="182"/>
      <c r="EQD67" s="182"/>
      <c r="EQE67" s="182"/>
      <c r="EQF67" s="182"/>
      <c r="EQG67" s="182"/>
      <c r="EQH67" s="182"/>
      <c r="EQI67" s="182"/>
      <c r="EQJ67" s="182"/>
      <c r="EQK67" s="182"/>
      <c r="EQL67" s="182"/>
      <c r="EQM67" s="182"/>
      <c r="EQN67" s="182"/>
      <c r="EQO67" s="182"/>
      <c r="EQP67" s="182"/>
      <c r="EQQ67" s="182"/>
      <c r="EQR67" s="182"/>
      <c r="EQS67" s="182"/>
      <c r="EQT67" s="182"/>
      <c r="EQU67" s="182"/>
      <c r="EQV67" s="182"/>
      <c r="EQW67" s="182"/>
      <c r="EQX67" s="182"/>
      <c r="EQY67" s="182"/>
      <c r="EQZ67" s="182"/>
      <c r="ERA67" s="182"/>
      <c r="ERB67" s="182"/>
      <c r="ERC67" s="182"/>
      <c r="ERD67" s="182"/>
      <c r="ERE67" s="182"/>
      <c r="ERF67" s="182"/>
      <c r="ERG67" s="182"/>
      <c r="ERH67" s="182"/>
      <c r="ERI67" s="182"/>
      <c r="ERJ67" s="182"/>
      <c r="ERK67" s="182"/>
      <c r="ERL67" s="182"/>
      <c r="ERM67" s="182"/>
      <c r="ERN67" s="182"/>
      <c r="ERO67" s="182"/>
      <c r="ERP67" s="182"/>
      <c r="ERQ67" s="182"/>
      <c r="ERR67" s="182"/>
      <c r="ERS67" s="182"/>
      <c r="ERT67" s="182"/>
      <c r="ERU67" s="182"/>
      <c r="ERV67" s="182"/>
      <c r="ERW67" s="182"/>
      <c r="ERX67" s="182"/>
      <c r="ERY67" s="182"/>
      <c r="ERZ67" s="182"/>
      <c r="ESA67" s="182"/>
      <c r="ESB67" s="182"/>
      <c r="ESC67" s="182"/>
      <c r="ESD67" s="182"/>
      <c r="ESE67" s="182"/>
      <c r="ESF67" s="182"/>
      <c r="ESG67" s="182"/>
      <c r="ESH67" s="182"/>
      <c r="ESI67" s="182"/>
      <c r="ESJ67" s="182"/>
      <c r="ESK67" s="182"/>
      <c r="ESL67" s="182"/>
      <c r="ESM67" s="182"/>
      <c r="ESN67" s="182"/>
      <c r="ESO67" s="182"/>
      <c r="ESP67" s="182"/>
      <c r="ESQ67" s="182"/>
      <c r="ESR67" s="182"/>
      <c r="ESS67" s="182"/>
      <c r="EST67" s="182"/>
      <c r="ESU67" s="182"/>
      <c r="ESV67" s="182"/>
      <c r="ESW67" s="182"/>
      <c r="ESX67" s="182"/>
      <c r="ESY67" s="182"/>
      <c r="ESZ67" s="182"/>
      <c r="ETA67" s="182"/>
      <c r="ETB67" s="182"/>
      <c r="ETC67" s="182"/>
      <c r="ETD67" s="182"/>
      <c r="ETE67" s="182"/>
      <c r="ETF67" s="182"/>
      <c r="ETG67" s="182"/>
      <c r="ETH67" s="182"/>
      <c r="ETI67" s="182"/>
      <c r="ETJ67" s="182"/>
      <c r="ETK67" s="182"/>
      <c r="ETL67" s="182"/>
      <c r="ETM67" s="182"/>
      <c r="ETN67" s="182"/>
      <c r="ETO67" s="182"/>
      <c r="ETP67" s="182"/>
      <c r="ETQ67" s="182"/>
      <c r="ETR67" s="182"/>
      <c r="ETS67" s="182"/>
      <c r="ETT67" s="182"/>
      <c r="ETU67" s="182"/>
      <c r="ETV67" s="182"/>
      <c r="ETW67" s="182"/>
      <c r="ETX67" s="182"/>
      <c r="ETY67" s="182"/>
      <c r="ETZ67" s="182"/>
      <c r="EUA67" s="182"/>
      <c r="EUB67" s="182"/>
      <c r="EUC67" s="182"/>
      <c r="EUD67" s="182"/>
      <c r="EUE67" s="182"/>
      <c r="EUF67" s="182"/>
      <c r="EUG67" s="182"/>
      <c r="EUH67" s="182"/>
      <c r="EUI67" s="182"/>
      <c r="EUJ67" s="182"/>
      <c r="EUK67" s="182"/>
      <c r="EUL67" s="182"/>
      <c r="EUM67" s="182"/>
      <c r="EUN67" s="182"/>
      <c r="EUO67" s="182"/>
      <c r="EUP67" s="182"/>
      <c r="EUQ67" s="182"/>
      <c r="EUR67" s="182"/>
      <c r="EUS67" s="182"/>
      <c r="EUT67" s="182"/>
      <c r="EUU67" s="182"/>
      <c r="EUV67" s="182"/>
      <c r="EUW67" s="182"/>
      <c r="EUX67" s="182"/>
      <c r="EUY67" s="182"/>
      <c r="EUZ67" s="182"/>
      <c r="EVA67" s="182"/>
      <c r="EVB67" s="182"/>
      <c r="EVC67" s="182"/>
      <c r="EVD67" s="182"/>
      <c r="EVE67" s="182"/>
      <c r="EVF67" s="182"/>
      <c r="EVG67" s="182"/>
      <c r="EVH67" s="182"/>
      <c r="EVI67" s="182"/>
      <c r="EVJ67" s="182"/>
      <c r="EVK67" s="182"/>
      <c r="EVL67" s="182"/>
      <c r="EVM67" s="182"/>
      <c r="EVN67" s="182"/>
      <c r="EVO67" s="182"/>
      <c r="EVP67" s="182"/>
      <c r="EVQ67" s="182"/>
      <c r="EVR67" s="182"/>
      <c r="EVS67" s="182"/>
      <c r="EVT67" s="182"/>
      <c r="EVU67" s="182"/>
      <c r="EVV67" s="182"/>
      <c r="EVW67" s="182"/>
      <c r="EVX67" s="182"/>
      <c r="EVY67" s="182"/>
      <c r="EVZ67" s="182"/>
      <c r="EWA67" s="182"/>
      <c r="EWB67" s="182"/>
      <c r="EWC67" s="182"/>
      <c r="EWD67" s="182"/>
      <c r="EWE67" s="182"/>
      <c r="EWF67" s="182"/>
      <c r="EWG67" s="182"/>
      <c r="EWH67" s="182"/>
      <c r="EWI67" s="182"/>
      <c r="EWJ67" s="182"/>
      <c r="EWK67" s="182"/>
      <c r="EWL67" s="182"/>
      <c r="EWM67" s="182"/>
      <c r="EWN67" s="182"/>
      <c r="EWO67" s="182"/>
      <c r="EWP67" s="182"/>
      <c r="EWQ67" s="182"/>
      <c r="EWR67" s="182"/>
      <c r="EWS67" s="182"/>
      <c r="EWT67" s="182"/>
      <c r="EWU67" s="182"/>
      <c r="EWV67" s="182"/>
      <c r="EWW67" s="182"/>
      <c r="EWX67" s="182"/>
      <c r="EWY67" s="182"/>
      <c r="EWZ67" s="182"/>
      <c r="EXA67" s="182"/>
      <c r="EXB67" s="182"/>
      <c r="EXC67" s="182"/>
      <c r="EXD67" s="182"/>
      <c r="EXE67" s="182"/>
      <c r="EXF67" s="182"/>
      <c r="EXG67" s="182"/>
      <c r="EXH67" s="182"/>
      <c r="EXI67" s="182"/>
      <c r="EXJ67" s="182"/>
      <c r="EXK67" s="182"/>
      <c r="EXL67" s="182"/>
      <c r="EXM67" s="182"/>
      <c r="EXN67" s="182"/>
      <c r="EXO67" s="182"/>
      <c r="EXP67" s="182"/>
      <c r="EXQ67" s="182"/>
      <c r="EXR67" s="182"/>
      <c r="EXS67" s="182"/>
      <c r="EXT67" s="182"/>
      <c r="EXU67" s="182"/>
      <c r="EXV67" s="182"/>
      <c r="EXW67" s="182"/>
      <c r="EXX67" s="182"/>
      <c r="EXY67" s="182"/>
      <c r="EXZ67" s="182"/>
      <c r="EYA67" s="182"/>
      <c r="EYB67" s="182"/>
      <c r="EYC67" s="182"/>
      <c r="EYD67" s="182"/>
      <c r="EYE67" s="182"/>
      <c r="EYF67" s="182"/>
      <c r="EYG67" s="182"/>
      <c r="EYH67" s="182"/>
      <c r="EYI67" s="182"/>
      <c r="EYJ67" s="182"/>
      <c r="EYK67" s="182"/>
      <c r="EYL67" s="182"/>
      <c r="EYM67" s="182"/>
      <c r="EYN67" s="182"/>
      <c r="EYO67" s="182"/>
      <c r="EYP67" s="182"/>
      <c r="EYQ67" s="182"/>
      <c r="EYR67" s="182"/>
      <c r="EYS67" s="182"/>
      <c r="EYT67" s="182"/>
      <c r="EYU67" s="182"/>
      <c r="EYV67" s="182"/>
      <c r="EYW67" s="182"/>
      <c r="EYX67" s="182"/>
      <c r="EYY67" s="182"/>
      <c r="EYZ67" s="182"/>
      <c r="EZA67" s="182"/>
      <c r="EZB67" s="182"/>
      <c r="EZC67" s="182"/>
      <c r="EZD67" s="182"/>
      <c r="EZE67" s="182"/>
      <c r="EZF67" s="182"/>
      <c r="EZG67" s="182"/>
      <c r="EZH67" s="182"/>
      <c r="EZI67" s="182"/>
      <c r="EZJ67" s="182"/>
      <c r="EZK67" s="182"/>
      <c r="EZL67" s="182"/>
      <c r="EZM67" s="182"/>
      <c r="EZN67" s="182"/>
      <c r="EZO67" s="182"/>
      <c r="EZP67" s="182"/>
      <c r="EZQ67" s="182"/>
      <c r="EZR67" s="182"/>
      <c r="EZS67" s="182"/>
      <c r="EZT67" s="182"/>
      <c r="EZU67" s="182"/>
      <c r="EZV67" s="182"/>
      <c r="EZW67" s="182"/>
      <c r="EZX67" s="182"/>
      <c r="EZY67" s="182"/>
      <c r="EZZ67" s="182"/>
      <c r="FAA67" s="182"/>
      <c r="FAB67" s="182"/>
      <c r="FAC67" s="182"/>
      <c r="FAD67" s="182"/>
      <c r="FAE67" s="182"/>
      <c r="FAF67" s="182"/>
      <c r="FAG67" s="182"/>
      <c r="FAH67" s="182"/>
      <c r="FAI67" s="182"/>
      <c r="FAJ67" s="182"/>
      <c r="FAK67" s="182"/>
      <c r="FAL67" s="182"/>
      <c r="FAM67" s="182"/>
      <c r="FAN67" s="182"/>
      <c r="FAO67" s="182"/>
      <c r="FAP67" s="182"/>
      <c r="FAQ67" s="182"/>
      <c r="FAR67" s="182"/>
      <c r="FAS67" s="182"/>
      <c r="FAT67" s="182"/>
      <c r="FAU67" s="182"/>
      <c r="FAV67" s="182"/>
      <c r="FAW67" s="182"/>
      <c r="FAX67" s="182"/>
      <c r="FAY67" s="182"/>
      <c r="FAZ67" s="182"/>
      <c r="FBA67" s="182"/>
      <c r="FBB67" s="182"/>
      <c r="FBC67" s="182"/>
      <c r="FBD67" s="182"/>
      <c r="FBE67" s="182"/>
      <c r="FBF67" s="182"/>
      <c r="FBG67" s="182"/>
      <c r="FBH67" s="182"/>
      <c r="FBI67" s="182"/>
      <c r="FBJ67" s="182"/>
      <c r="FBK67" s="182"/>
      <c r="FBL67" s="182"/>
      <c r="FBM67" s="182"/>
      <c r="FBN67" s="182"/>
      <c r="FBO67" s="182"/>
      <c r="FBP67" s="182"/>
      <c r="FBQ67" s="182"/>
      <c r="FBR67" s="182"/>
      <c r="FBS67" s="182"/>
      <c r="FBT67" s="182"/>
      <c r="FBU67" s="182"/>
      <c r="FBV67" s="182"/>
      <c r="FBW67" s="182"/>
      <c r="FBX67" s="182"/>
      <c r="FBY67" s="182"/>
      <c r="FBZ67" s="182"/>
      <c r="FCA67" s="182"/>
      <c r="FCB67" s="182"/>
      <c r="FCC67" s="182"/>
      <c r="FCD67" s="182"/>
      <c r="FCE67" s="182"/>
      <c r="FCF67" s="182"/>
      <c r="FCG67" s="182"/>
      <c r="FCH67" s="182"/>
      <c r="FCI67" s="182"/>
      <c r="FCJ67" s="182"/>
      <c r="FCK67" s="182"/>
      <c r="FCL67" s="182"/>
      <c r="FCM67" s="182"/>
      <c r="FCN67" s="182"/>
      <c r="FCO67" s="182"/>
      <c r="FCP67" s="182"/>
      <c r="FCQ67" s="182"/>
      <c r="FCR67" s="182"/>
      <c r="FCS67" s="182"/>
      <c r="FCT67" s="182"/>
      <c r="FCU67" s="182"/>
      <c r="FCV67" s="182"/>
      <c r="FCW67" s="182"/>
      <c r="FCX67" s="182"/>
      <c r="FCY67" s="182"/>
      <c r="FCZ67" s="182"/>
      <c r="FDA67" s="182"/>
      <c r="FDB67" s="182"/>
      <c r="FDC67" s="182"/>
      <c r="FDD67" s="182"/>
      <c r="FDE67" s="182"/>
      <c r="FDF67" s="182"/>
      <c r="FDG67" s="182"/>
      <c r="FDH67" s="182"/>
      <c r="FDI67" s="182"/>
      <c r="FDJ67" s="182"/>
      <c r="FDK67" s="182"/>
      <c r="FDL67" s="182"/>
      <c r="FDM67" s="182"/>
      <c r="FDN67" s="182"/>
      <c r="FDO67" s="182"/>
      <c r="FDP67" s="182"/>
      <c r="FDQ67" s="182"/>
      <c r="FDR67" s="182"/>
      <c r="FDS67" s="182"/>
      <c r="FDT67" s="182"/>
      <c r="FDU67" s="182"/>
      <c r="FDV67" s="182"/>
      <c r="FDW67" s="182"/>
      <c r="FDX67" s="182"/>
      <c r="FDY67" s="182"/>
      <c r="FDZ67" s="182"/>
      <c r="FEA67" s="182"/>
      <c r="FEB67" s="182"/>
      <c r="FEC67" s="182"/>
      <c r="FED67" s="182"/>
      <c r="FEE67" s="182"/>
      <c r="FEF67" s="182"/>
      <c r="FEG67" s="182"/>
      <c r="FEH67" s="182"/>
      <c r="FEI67" s="182"/>
      <c r="FEJ67" s="182"/>
      <c r="FEK67" s="182"/>
      <c r="FEL67" s="182"/>
      <c r="FEM67" s="182"/>
      <c r="FEN67" s="182"/>
      <c r="FEO67" s="182"/>
      <c r="FEP67" s="182"/>
      <c r="FEQ67" s="182"/>
      <c r="FER67" s="182"/>
      <c r="FES67" s="182"/>
      <c r="FET67" s="182"/>
      <c r="FEU67" s="182"/>
      <c r="FEV67" s="182"/>
      <c r="FEW67" s="182"/>
      <c r="FEX67" s="182"/>
      <c r="FEY67" s="182"/>
      <c r="FEZ67" s="182"/>
      <c r="FFA67" s="182"/>
      <c r="FFB67" s="182"/>
      <c r="FFC67" s="182"/>
      <c r="FFD67" s="182"/>
      <c r="FFE67" s="182"/>
      <c r="FFF67" s="182"/>
      <c r="FFG67" s="182"/>
      <c r="FFH67" s="182"/>
      <c r="FFI67" s="182"/>
      <c r="FFJ67" s="182"/>
      <c r="FFK67" s="182"/>
      <c r="FFL67" s="182"/>
      <c r="FFM67" s="182"/>
      <c r="FFN67" s="182"/>
      <c r="FFO67" s="182"/>
      <c r="FFP67" s="182"/>
      <c r="FFQ67" s="182"/>
      <c r="FFR67" s="182"/>
      <c r="FFS67" s="182"/>
      <c r="FFT67" s="182"/>
      <c r="FFU67" s="182"/>
      <c r="FFV67" s="182"/>
      <c r="FFW67" s="182"/>
      <c r="FFX67" s="182"/>
      <c r="FFY67" s="182"/>
      <c r="FFZ67" s="182"/>
      <c r="FGA67" s="182"/>
      <c r="FGB67" s="182"/>
      <c r="FGC67" s="182"/>
      <c r="FGD67" s="182"/>
      <c r="FGE67" s="182"/>
      <c r="FGF67" s="182"/>
      <c r="FGG67" s="182"/>
      <c r="FGH67" s="182"/>
      <c r="FGI67" s="182"/>
      <c r="FGJ67" s="182"/>
      <c r="FGK67" s="182"/>
      <c r="FGL67" s="182"/>
      <c r="FGM67" s="182"/>
      <c r="FGN67" s="182"/>
      <c r="FGO67" s="182"/>
      <c r="FGP67" s="182"/>
      <c r="FGQ67" s="182"/>
      <c r="FGR67" s="182"/>
      <c r="FGS67" s="182"/>
      <c r="FGT67" s="182"/>
      <c r="FGU67" s="182"/>
      <c r="FGV67" s="182"/>
      <c r="FGW67" s="182"/>
      <c r="FGX67" s="182"/>
      <c r="FGY67" s="182"/>
      <c r="FGZ67" s="182"/>
      <c r="FHA67" s="182"/>
      <c r="FHB67" s="182"/>
      <c r="FHC67" s="182"/>
      <c r="FHD67" s="182"/>
      <c r="FHE67" s="182"/>
      <c r="FHF67" s="182"/>
      <c r="FHG67" s="182"/>
      <c r="FHH67" s="182"/>
      <c r="FHI67" s="182"/>
      <c r="FHJ67" s="182"/>
      <c r="FHK67" s="182"/>
      <c r="FHL67" s="182"/>
      <c r="FHM67" s="182"/>
      <c r="FHN67" s="182"/>
      <c r="FHO67" s="182"/>
      <c r="FHP67" s="182"/>
      <c r="FHQ67" s="182"/>
      <c r="FHR67" s="182"/>
      <c r="FHS67" s="182"/>
      <c r="FHT67" s="182"/>
      <c r="FHU67" s="182"/>
      <c r="FHV67" s="182"/>
      <c r="FHW67" s="182"/>
      <c r="FHX67" s="182"/>
      <c r="FHY67" s="182"/>
      <c r="FHZ67" s="182"/>
      <c r="FIA67" s="182"/>
      <c r="FIB67" s="182"/>
      <c r="FIC67" s="182"/>
      <c r="FID67" s="182"/>
      <c r="FIE67" s="182"/>
      <c r="FIF67" s="182"/>
      <c r="FIG67" s="182"/>
      <c r="FIH67" s="182"/>
      <c r="FII67" s="182"/>
      <c r="FIJ67" s="182"/>
      <c r="FIK67" s="182"/>
      <c r="FIL67" s="182"/>
      <c r="FIM67" s="182"/>
      <c r="FIN67" s="182"/>
      <c r="FIO67" s="182"/>
      <c r="FIP67" s="182"/>
      <c r="FIQ67" s="182"/>
      <c r="FIR67" s="182"/>
      <c r="FIS67" s="182"/>
      <c r="FIT67" s="182"/>
      <c r="FIU67" s="182"/>
      <c r="FIV67" s="182"/>
      <c r="FIW67" s="182"/>
      <c r="FIX67" s="182"/>
      <c r="FIY67" s="182"/>
      <c r="FIZ67" s="182"/>
      <c r="FJA67" s="182"/>
      <c r="FJB67" s="182"/>
      <c r="FJC67" s="182"/>
      <c r="FJD67" s="182"/>
      <c r="FJE67" s="182"/>
      <c r="FJF67" s="182"/>
      <c r="FJG67" s="182"/>
      <c r="FJH67" s="182"/>
      <c r="FJI67" s="182"/>
      <c r="FJJ67" s="182"/>
      <c r="FJK67" s="182"/>
      <c r="FJL67" s="182"/>
      <c r="FJM67" s="182"/>
      <c r="FJN67" s="182"/>
      <c r="FJO67" s="182"/>
      <c r="FJP67" s="182"/>
      <c r="FJQ67" s="182"/>
      <c r="FJR67" s="182"/>
      <c r="FJS67" s="182"/>
      <c r="FJT67" s="182"/>
      <c r="FJU67" s="182"/>
      <c r="FJV67" s="182"/>
      <c r="FJW67" s="182"/>
      <c r="FJX67" s="182"/>
      <c r="FJY67" s="182"/>
      <c r="FJZ67" s="182"/>
      <c r="FKA67" s="182"/>
      <c r="FKB67" s="182"/>
      <c r="FKC67" s="182"/>
      <c r="FKD67" s="182"/>
      <c r="FKE67" s="182"/>
      <c r="FKF67" s="182"/>
      <c r="FKG67" s="182"/>
      <c r="FKH67" s="182"/>
      <c r="FKI67" s="182"/>
      <c r="FKJ67" s="182"/>
      <c r="FKK67" s="182"/>
      <c r="FKL67" s="182"/>
      <c r="FKM67" s="182"/>
      <c r="FKN67" s="182"/>
      <c r="FKO67" s="182"/>
      <c r="FKP67" s="182"/>
      <c r="FKQ67" s="182"/>
      <c r="FKR67" s="182"/>
      <c r="FKS67" s="182"/>
      <c r="FKT67" s="182"/>
      <c r="FKU67" s="182"/>
      <c r="FKV67" s="182"/>
      <c r="FKW67" s="182"/>
      <c r="FKX67" s="182"/>
      <c r="FKY67" s="182"/>
      <c r="FKZ67" s="182"/>
      <c r="FLA67" s="182"/>
      <c r="FLB67" s="182"/>
      <c r="FLC67" s="182"/>
      <c r="FLD67" s="182"/>
      <c r="FLE67" s="182"/>
      <c r="FLF67" s="182"/>
      <c r="FLG67" s="182"/>
      <c r="FLH67" s="182"/>
      <c r="FLI67" s="182"/>
      <c r="FLJ67" s="182"/>
      <c r="FLK67" s="182"/>
      <c r="FLL67" s="182"/>
      <c r="FLM67" s="182"/>
      <c r="FLN67" s="182"/>
      <c r="FLO67" s="182"/>
      <c r="FLP67" s="182"/>
      <c r="FLQ67" s="182"/>
      <c r="FLR67" s="182"/>
      <c r="FLS67" s="182"/>
      <c r="FLT67" s="182"/>
      <c r="FLU67" s="182"/>
      <c r="FLV67" s="182"/>
      <c r="FLW67" s="182"/>
      <c r="FLX67" s="182"/>
      <c r="FLY67" s="182"/>
      <c r="FLZ67" s="182"/>
      <c r="FMA67" s="182"/>
      <c r="FMB67" s="182"/>
      <c r="FMC67" s="182"/>
      <c r="FMD67" s="182"/>
      <c r="FME67" s="182"/>
      <c r="FMF67" s="182"/>
      <c r="FMG67" s="182"/>
      <c r="FMH67" s="182"/>
      <c r="FMI67" s="182"/>
      <c r="FMJ67" s="182"/>
      <c r="FMK67" s="182"/>
      <c r="FML67" s="182"/>
      <c r="FMM67" s="182"/>
      <c r="FMN67" s="182"/>
      <c r="FMO67" s="182"/>
      <c r="FMP67" s="182"/>
      <c r="FMQ67" s="182"/>
      <c r="FMR67" s="182"/>
      <c r="FMS67" s="182"/>
      <c r="FMT67" s="182"/>
      <c r="FMU67" s="182"/>
      <c r="FMV67" s="182"/>
      <c r="FMW67" s="182"/>
      <c r="FMX67" s="182"/>
      <c r="FMY67" s="182"/>
      <c r="FMZ67" s="182"/>
      <c r="FNA67" s="182"/>
      <c r="FNB67" s="182"/>
      <c r="FNC67" s="182"/>
      <c r="FND67" s="182"/>
      <c r="FNE67" s="182"/>
      <c r="FNF67" s="182"/>
      <c r="FNG67" s="182"/>
      <c r="FNH67" s="182"/>
      <c r="FNI67" s="182"/>
      <c r="FNJ67" s="182"/>
      <c r="FNK67" s="182"/>
      <c r="FNL67" s="182"/>
      <c r="FNM67" s="182"/>
      <c r="FNN67" s="182"/>
      <c r="FNO67" s="182"/>
      <c r="FNP67" s="182"/>
      <c r="FNQ67" s="182"/>
      <c r="FNR67" s="182"/>
      <c r="FNS67" s="182"/>
      <c r="FNT67" s="182"/>
      <c r="FNU67" s="182"/>
      <c r="FNV67" s="182"/>
      <c r="FNW67" s="182"/>
      <c r="FNX67" s="182"/>
      <c r="FNY67" s="182"/>
      <c r="FNZ67" s="182"/>
      <c r="FOA67" s="182"/>
      <c r="FOB67" s="182"/>
      <c r="FOC67" s="182"/>
      <c r="FOD67" s="182"/>
      <c r="FOE67" s="182"/>
      <c r="FOF67" s="182"/>
      <c r="FOG67" s="182"/>
      <c r="FOH67" s="182"/>
      <c r="FOI67" s="182"/>
      <c r="FOJ67" s="182"/>
      <c r="FOK67" s="182"/>
      <c r="FOL67" s="182"/>
      <c r="FOM67" s="182"/>
      <c r="FON67" s="182"/>
      <c r="FOO67" s="182"/>
      <c r="FOP67" s="182"/>
      <c r="FOQ67" s="182"/>
      <c r="FOR67" s="182"/>
      <c r="FOS67" s="182"/>
      <c r="FOT67" s="182"/>
      <c r="FOU67" s="182"/>
      <c r="FOV67" s="182"/>
      <c r="FOW67" s="182"/>
      <c r="FOX67" s="182"/>
      <c r="FOY67" s="182"/>
      <c r="FOZ67" s="182"/>
      <c r="FPA67" s="182"/>
      <c r="FPB67" s="182"/>
      <c r="FPC67" s="182"/>
      <c r="FPD67" s="182"/>
      <c r="FPE67" s="182"/>
      <c r="FPF67" s="182"/>
      <c r="FPG67" s="182"/>
      <c r="FPH67" s="182"/>
      <c r="FPI67" s="182"/>
      <c r="FPJ67" s="182"/>
      <c r="FPK67" s="182"/>
      <c r="FPL67" s="182"/>
      <c r="FPM67" s="182"/>
      <c r="FPN67" s="182"/>
      <c r="FPO67" s="182"/>
      <c r="FPP67" s="182"/>
      <c r="FPQ67" s="182"/>
      <c r="FPR67" s="182"/>
      <c r="FPS67" s="182"/>
      <c r="FPT67" s="182"/>
      <c r="FPU67" s="182"/>
      <c r="FPV67" s="182"/>
      <c r="FPW67" s="182"/>
      <c r="FPX67" s="182"/>
      <c r="FPY67" s="182"/>
      <c r="FPZ67" s="182"/>
      <c r="FQA67" s="182"/>
      <c r="FQB67" s="182"/>
      <c r="FQC67" s="182"/>
      <c r="FQD67" s="182"/>
      <c r="FQE67" s="182"/>
      <c r="FQF67" s="182"/>
      <c r="FQG67" s="182"/>
      <c r="FQH67" s="182"/>
      <c r="FQI67" s="182"/>
      <c r="FQJ67" s="182"/>
      <c r="FQK67" s="182"/>
      <c r="FQL67" s="182"/>
      <c r="FQM67" s="182"/>
      <c r="FQN67" s="182"/>
      <c r="FQO67" s="182"/>
      <c r="FQP67" s="182"/>
      <c r="FQQ67" s="182"/>
      <c r="FQR67" s="182"/>
      <c r="FQS67" s="182"/>
      <c r="FQT67" s="182"/>
      <c r="FQU67" s="182"/>
      <c r="FQV67" s="182"/>
      <c r="FQW67" s="182"/>
      <c r="FQX67" s="182"/>
      <c r="FQY67" s="182"/>
      <c r="FQZ67" s="182"/>
      <c r="FRA67" s="182"/>
      <c r="FRB67" s="182"/>
      <c r="FRC67" s="182"/>
      <c r="FRD67" s="182"/>
      <c r="FRE67" s="182"/>
      <c r="FRF67" s="182"/>
      <c r="FRG67" s="182"/>
      <c r="FRH67" s="182"/>
      <c r="FRI67" s="182"/>
      <c r="FRJ67" s="182"/>
      <c r="FRK67" s="182"/>
      <c r="FRL67" s="182"/>
      <c r="FRM67" s="182"/>
      <c r="FRN67" s="182"/>
      <c r="FRO67" s="182"/>
      <c r="FRP67" s="182"/>
      <c r="FRQ67" s="182"/>
      <c r="FRR67" s="182"/>
      <c r="FRS67" s="182"/>
      <c r="FRT67" s="182"/>
      <c r="FRU67" s="182"/>
      <c r="FRV67" s="182"/>
      <c r="FRW67" s="182"/>
      <c r="FRX67" s="182"/>
      <c r="FRY67" s="182"/>
      <c r="FRZ67" s="182"/>
      <c r="FSA67" s="182"/>
      <c r="FSB67" s="182"/>
      <c r="FSC67" s="182"/>
      <c r="FSD67" s="182"/>
      <c r="FSE67" s="182"/>
      <c r="FSF67" s="182"/>
      <c r="FSG67" s="182"/>
      <c r="FSH67" s="182"/>
      <c r="FSI67" s="182"/>
      <c r="FSJ67" s="182"/>
      <c r="FSK67" s="182"/>
      <c r="FSL67" s="182"/>
      <c r="FSM67" s="182"/>
      <c r="FSN67" s="182"/>
      <c r="FSO67" s="182"/>
      <c r="FSP67" s="182"/>
      <c r="FSQ67" s="182"/>
      <c r="FSR67" s="182"/>
      <c r="FSS67" s="182"/>
      <c r="FST67" s="182"/>
      <c r="FSU67" s="182"/>
      <c r="FSV67" s="182"/>
      <c r="FSW67" s="182"/>
      <c r="FSX67" s="182"/>
      <c r="FSY67" s="182"/>
      <c r="FSZ67" s="182"/>
      <c r="FTA67" s="182"/>
      <c r="FTB67" s="182"/>
      <c r="FTC67" s="182"/>
      <c r="FTD67" s="182"/>
      <c r="FTE67" s="182"/>
      <c r="FTF67" s="182"/>
      <c r="FTG67" s="182"/>
      <c r="FTH67" s="182"/>
      <c r="FTI67" s="182"/>
      <c r="FTJ67" s="182"/>
      <c r="FTK67" s="182"/>
      <c r="FTL67" s="182"/>
      <c r="FTM67" s="182"/>
      <c r="FTN67" s="182"/>
      <c r="FTO67" s="182"/>
      <c r="FTP67" s="182"/>
      <c r="FTQ67" s="182"/>
      <c r="FTR67" s="182"/>
      <c r="FTS67" s="182"/>
      <c r="FTT67" s="182"/>
      <c r="FTU67" s="182"/>
      <c r="FTV67" s="182"/>
      <c r="FTW67" s="182"/>
      <c r="FTX67" s="182"/>
      <c r="FTY67" s="182"/>
      <c r="FTZ67" s="182"/>
      <c r="FUA67" s="182"/>
      <c r="FUB67" s="182"/>
      <c r="FUC67" s="182"/>
      <c r="FUD67" s="182"/>
      <c r="FUE67" s="182"/>
      <c r="FUF67" s="182"/>
      <c r="FUG67" s="182"/>
      <c r="FUH67" s="182"/>
      <c r="FUI67" s="182"/>
      <c r="FUJ67" s="182"/>
      <c r="FUK67" s="182"/>
      <c r="FUL67" s="182"/>
      <c r="FUM67" s="182"/>
      <c r="FUN67" s="182"/>
      <c r="FUO67" s="182"/>
      <c r="FUP67" s="182"/>
      <c r="FUQ67" s="182"/>
      <c r="FUR67" s="182"/>
      <c r="FUS67" s="182"/>
      <c r="FUT67" s="182"/>
      <c r="FUU67" s="182"/>
      <c r="FUV67" s="182"/>
      <c r="FUW67" s="182"/>
      <c r="FUX67" s="182"/>
      <c r="FUY67" s="182"/>
      <c r="FUZ67" s="182"/>
      <c r="FVA67" s="182"/>
      <c r="FVB67" s="182"/>
      <c r="FVC67" s="182"/>
      <c r="FVD67" s="182"/>
      <c r="FVE67" s="182"/>
      <c r="FVF67" s="182"/>
      <c r="FVG67" s="182"/>
      <c r="FVH67" s="182"/>
      <c r="FVI67" s="182"/>
      <c r="FVJ67" s="182"/>
      <c r="FVK67" s="182"/>
      <c r="FVL67" s="182"/>
      <c r="FVM67" s="182"/>
      <c r="FVN67" s="182"/>
      <c r="FVO67" s="182"/>
      <c r="FVP67" s="182"/>
      <c r="FVQ67" s="182"/>
      <c r="FVR67" s="182"/>
      <c r="FVS67" s="182"/>
      <c r="FVT67" s="182"/>
      <c r="FVU67" s="182"/>
      <c r="FVV67" s="182"/>
      <c r="FVW67" s="182"/>
      <c r="FVX67" s="182"/>
      <c r="FVY67" s="182"/>
      <c r="FVZ67" s="182"/>
      <c r="FWA67" s="182"/>
      <c r="FWB67" s="182"/>
      <c r="FWC67" s="182"/>
      <c r="FWD67" s="182"/>
      <c r="FWE67" s="182"/>
      <c r="FWF67" s="182"/>
      <c r="FWG67" s="182"/>
      <c r="FWH67" s="182"/>
      <c r="FWI67" s="182"/>
      <c r="FWJ67" s="182"/>
      <c r="FWK67" s="182"/>
      <c r="FWL67" s="182"/>
      <c r="FWM67" s="182"/>
      <c r="FWN67" s="182"/>
      <c r="FWO67" s="182"/>
      <c r="FWP67" s="182"/>
      <c r="FWQ67" s="182"/>
      <c r="FWR67" s="182"/>
      <c r="FWS67" s="182"/>
      <c r="FWT67" s="182"/>
      <c r="FWU67" s="182"/>
      <c r="FWV67" s="182"/>
      <c r="FWW67" s="182"/>
      <c r="FWX67" s="182"/>
      <c r="FWY67" s="182"/>
      <c r="FWZ67" s="182"/>
      <c r="FXA67" s="182"/>
      <c r="FXB67" s="182"/>
      <c r="FXC67" s="182"/>
      <c r="FXD67" s="182"/>
      <c r="FXE67" s="182"/>
      <c r="FXF67" s="182"/>
      <c r="FXG67" s="182"/>
      <c r="FXH67" s="182"/>
      <c r="FXI67" s="182"/>
      <c r="FXJ67" s="182"/>
      <c r="FXK67" s="182"/>
      <c r="FXL67" s="182"/>
      <c r="FXM67" s="182"/>
      <c r="FXN67" s="182"/>
      <c r="FXO67" s="182"/>
      <c r="FXP67" s="182"/>
      <c r="FXQ67" s="182"/>
      <c r="FXR67" s="182"/>
      <c r="FXS67" s="182"/>
      <c r="FXT67" s="182"/>
      <c r="FXU67" s="182"/>
      <c r="FXV67" s="182"/>
      <c r="FXW67" s="182"/>
      <c r="FXX67" s="182"/>
      <c r="FXY67" s="182"/>
      <c r="FXZ67" s="182"/>
      <c r="FYA67" s="182"/>
      <c r="FYB67" s="182"/>
      <c r="FYC67" s="182"/>
      <c r="FYD67" s="182"/>
      <c r="FYE67" s="182"/>
      <c r="FYF67" s="182"/>
      <c r="FYG67" s="182"/>
      <c r="FYH67" s="182"/>
      <c r="FYI67" s="182"/>
      <c r="FYJ67" s="182"/>
      <c r="FYK67" s="182"/>
      <c r="FYL67" s="182"/>
      <c r="FYM67" s="182"/>
      <c r="FYN67" s="182"/>
      <c r="FYO67" s="182"/>
      <c r="FYP67" s="182"/>
      <c r="FYQ67" s="182"/>
      <c r="FYR67" s="182"/>
      <c r="FYS67" s="182"/>
      <c r="FYT67" s="182"/>
      <c r="FYU67" s="182"/>
      <c r="FYV67" s="182"/>
      <c r="FYW67" s="182"/>
      <c r="FYX67" s="182"/>
      <c r="FYY67" s="182"/>
      <c r="FYZ67" s="182"/>
      <c r="FZA67" s="182"/>
      <c r="FZB67" s="182"/>
      <c r="FZC67" s="182"/>
      <c r="FZD67" s="182"/>
      <c r="FZE67" s="182"/>
      <c r="FZF67" s="182"/>
      <c r="FZG67" s="182"/>
      <c r="FZH67" s="182"/>
      <c r="FZI67" s="182"/>
      <c r="FZJ67" s="182"/>
      <c r="FZK67" s="182"/>
      <c r="FZL67" s="182"/>
      <c r="FZM67" s="182"/>
      <c r="FZN67" s="182"/>
      <c r="FZO67" s="182"/>
      <c r="FZP67" s="182"/>
      <c r="FZQ67" s="182"/>
      <c r="FZR67" s="182"/>
      <c r="FZS67" s="182"/>
      <c r="FZT67" s="182"/>
      <c r="FZU67" s="182"/>
      <c r="FZV67" s="182"/>
      <c r="FZW67" s="182"/>
      <c r="FZX67" s="182"/>
      <c r="FZY67" s="182"/>
      <c r="FZZ67" s="182"/>
      <c r="GAA67" s="182"/>
      <c r="GAB67" s="182"/>
      <c r="GAC67" s="182"/>
      <c r="GAD67" s="182"/>
      <c r="GAE67" s="182"/>
      <c r="GAF67" s="182"/>
      <c r="GAG67" s="182"/>
      <c r="GAH67" s="182"/>
      <c r="GAI67" s="182"/>
      <c r="GAJ67" s="182"/>
      <c r="GAK67" s="182"/>
      <c r="GAL67" s="182"/>
      <c r="GAM67" s="182"/>
      <c r="GAN67" s="182"/>
      <c r="GAO67" s="182"/>
      <c r="GAP67" s="182"/>
      <c r="GAQ67" s="182"/>
      <c r="GAR67" s="182"/>
      <c r="GAS67" s="182"/>
      <c r="GAT67" s="182"/>
      <c r="GAU67" s="182"/>
      <c r="GAV67" s="182"/>
      <c r="GAW67" s="182"/>
      <c r="GAX67" s="182"/>
      <c r="GAY67" s="182"/>
      <c r="GAZ67" s="182"/>
      <c r="GBA67" s="182"/>
      <c r="GBB67" s="182"/>
      <c r="GBC67" s="182"/>
      <c r="GBD67" s="182"/>
      <c r="GBE67" s="182"/>
      <c r="GBF67" s="182"/>
      <c r="GBG67" s="182"/>
      <c r="GBH67" s="182"/>
      <c r="GBI67" s="182"/>
      <c r="GBJ67" s="182"/>
      <c r="GBK67" s="182"/>
      <c r="GBL67" s="182"/>
      <c r="GBM67" s="182"/>
      <c r="GBN67" s="182"/>
      <c r="GBO67" s="182"/>
      <c r="GBP67" s="182"/>
      <c r="GBQ67" s="182"/>
      <c r="GBR67" s="182"/>
      <c r="GBS67" s="182"/>
      <c r="GBT67" s="182"/>
      <c r="GBU67" s="182"/>
      <c r="GBV67" s="182"/>
      <c r="GBW67" s="182"/>
      <c r="GBX67" s="182"/>
      <c r="GBY67" s="182"/>
      <c r="GBZ67" s="182"/>
      <c r="GCA67" s="182"/>
      <c r="GCB67" s="182"/>
      <c r="GCC67" s="182"/>
      <c r="GCD67" s="182"/>
      <c r="GCE67" s="182"/>
      <c r="GCF67" s="182"/>
      <c r="GCG67" s="182"/>
      <c r="GCH67" s="182"/>
      <c r="GCI67" s="182"/>
      <c r="GCJ67" s="182"/>
      <c r="GCK67" s="182"/>
      <c r="GCL67" s="182"/>
      <c r="GCM67" s="182"/>
      <c r="GCN67" s="182"/>
      <c r="GCO67" s="182"/>
      <c r="GCP67" s="182"/>
      <c r="GCQ67" s="182"/>
      <c r="GCR67" s="182"/>
      <c r="GCS67" s="182"/>
      <c r="GCT67" s="182"/>
      <c r="GCU67" s="182"/>
      <c r="GCV67" s="182"/>
      <c r="GCW67" s="182"/>
      <c r="GCX67" s="182"/>
      <c r="GCY67" s="182"/>
      <c r="GCZ67" s="182"/>
      <c r="GDA67" s="182"/>
      <c r="GDB67" s="182"/>
      <c r="GDC67" s="182"/>
      <c r="GDD67" s="182"/>
      <c r="GDE67" s="182"/>
      <c r="GDF67" s="182"/>
      <c r="GDG67" s="182"/>
      <c r="GDH67" s="182"/>
      <c r="GDI67" s="182"/>
      <c r="GDJ67" s="182"/>
      <c r="GDK67" s="182"/>
      <c r="GDL67" s="182"/>
      <c r="GDM67" s="182"/>
      <c r="GDN67" s="182"/>
      <c r="GDO67" s="182"/>
      <c r="GDP67" s="182"/>
      <c r="GDQ67" s="182"/>
      <c r="GDR67" s="182"/>
      <c r="GDS67" s="182"/>
      <c r="GDT67" s="182"/>
      <c r="GDU67" s="182"/>
      <c r="GDV67" s="182"/>
      <c r="GDW67" s="182"/>
      <c r="GDX67" s="182"/>
      <c r="GDY67" s="182"/>
      <c r="GDZ67" s="182"/>
      <c r="GEA67" s="182"/>
      <c r="GEB67" s="182"/>
      <c r="GEC67" s="182"/>
      <c r="GED67" s="182"/>
      <c r="GEE67" s="182"/>
      <c r="GEF67" s="182"/>
      <c r="GEG67" s="182"/>
      <c r="GEH67" s="182"/>
      <c r="GEI67" s="182"/>
      <c r="GEJ67" s="182"/>
      <c r="GEK67" s="182"/>
      <c r="GEL67" s="182"/>
      <c r="GEM67" s="182"/>
      <c r="GEN67" s="182"/>
      <c r="GEO67" s="182"/>
      <c r="GEP67" s="182"/>
      <c r="GEQ67" s="182"/>
      <c r="GER67" s="182"/>
      <c r="GES67" s="182"/>
      <c r="GET67" s="182"/>
      <c r="GEU67" s="182"/>
      <c r="GEV67" s="182"/>
      <c r="GEW67" s="182"/>
      <c r="GEX67" s="182"/>
      <c r="GEY67" s="182"/>
      <c r="GEZ67" s="182"/>
      <c r="GFA67" s="182"/>
      <c r="GFB67" s="182"/>
      <c r="GFC67" s="182"/>
      <c r="GFD67" s="182"/>
      <c r="GFE67" s="182"/>
      <c r="GFF67" s="182"/>
      <c r="GFG67" s="182"/>
      <c r="GFH67" s="182"/>
      <c r="GFI67" s="182"/>
      <c r="GFJ67" s="182"/>
      <c r="GFK67" s="182"/>
      <c r="GFL67" s="182"/>
      <c r="GFM67" s="182"/>
      <c r="GFN67" s="182"/>
      <c r="GFO67" s="182"/>
      <c r="GFP67" s="182"/>
      <c r="GFQ67" s="182"/>
      <c r="GFR67" s="182"/>
      <c r="GFS67" s="182"/>
      <c r="GFT67" s="182"/>
      <c r="GFU67" s="182"/>
      <c r="GFV67" s="182"/>
      <c r="GFW67" s="182"/>
      <c r="GFX67" s="182"/>
      <c r="GFY67" s="182"/>
      <c r="GFZ67" s="182"/>
      <c r="GGA67" s="182"/>
      <c r="GGB67" s="182"/>
      <c r="GGC67" s="182"/>
      <c r="GGD67" s="182"/>
      <c r="GGE67" s="182"/>
      <c r="GGF67" s="182"/>
      <c r="GGG67" s="182"/>
      <c r="GGH67" s="182"/>
      <c r="GGI67" s="182"/>
      <c r="GGJ67" s="182"/>
      <c r="GGK67" s="182"/>
      <c r="GGL67" s="182"/>
      <c r="GGM67" s="182"/>
      <c r="GGN67" s="182"/>
      <c r="GGO67" s="182"/>
      <c r="GGP67" s="182"/>
      <c r="GGQ67" s="182"/>
      <c r="GGR67" s="182"/>
      <c r="GGS67" s="182"/>
      <c r="GGT67" s="182"/>
      <c r="GGU67" s="182"/>
      <c r="GGV67" s="182"/>
      <c r="GGW67" s="182"/>
      <c r="GGX67" s="182"/>
      <c r="GGY67" s="182"/>
      <c r="GGZ67" s="182"/>
      <c r="GHA67" s="182"/>
      <c r="GHB67" s="182"/>
      <c r="GHC67" s="182"/>
      <c r="GHD67" s="182"/>
      <c r="GHE67" s="182"/>
      <c r="GHF67" s="182"/>
      <c r="GHG67" s="182"/>
      <c r="GHH67" s="182"/>
      <c r="GHI67" s="182"/>
      <c r="GHJ67" s="182"/>
      <c r="GHK67" s="182"/>
      <c r="GHL67" s="182"/>
      <c r="GHM67" s="182"/>
      <c r="GHN67" s="182"/>
      <c r="GHO67" s="182"/>
      <c r="GHP67" s="182"/>
      <c r="GHQ67" s="182"/>
      <c r="GHR67" s="182"/>
      <c r="GHS67" s="182"/>
      <c r="GHT67" s="182"/>
      <c r="GHU67" s="182"/>
      <c r="GHV67" s="182"/>
      <c r="GHW67" s="182"/>
      <c r="GHX67" s="182"/>
      <c r="GHY67" s="182"/>
      <c r="GHZ67" s="182"/>
      <c r="GIA67" s="182"/>
      <c r="GIB67" s="182"/>
      <c r="GIC67" s="182"/>
      <c r="GID67" s="182"/>
      <c r="GIE67" s="182"/>
      <c r="GIF67" s="182"/>
      <c r="GIG67" s="182"/>
      <c r="GIH67" s="182"/>
      <c r="GII67" s="182"/>
      <c r="GIJ67" s="182"/>
      <c r="GIK67" s="182"/>
      <c r="GIL67" s="182"/>
      <c r="GIM67" s="182"/>
      <c r="GIN67" s="182"/>
      <c r="GIO67" s="182"/>
      <c r="GIP67" s="182"/>
      <c r="GIQ67" s="182"/>
      <c r="GIR67" s="182"/>
      <c r="GIS67" s="182"/>
      <c r="GIT67" s="182"/>
      <c r="GIU67" s="182"/>
      <c r="GIV67" s="182"/>
      <c r="GIW67" s="182"/>
      <c r="GIX67" s="182"/>
      <c r="GIY67" s="182"/>
      <c r="GIZ67" s="182"/>
      <c r="GJA67" s="182"/>
      <c r="GJB67" s="182"/>
      <c r="GJC67" s="182"/>
      <c r="GJD67" s="182"/>
      <c r="GJE67" s="182"/>
      <c r="GJF67" s="182"/>
      <c r="GJG67" s="182"/>
      <c r="GJH67" s="182"/>
      <c r="GJI67" s="182"/>
      <c r="GJJ67" s="182"/>
      <c r="GJK67" s="182"/>
      <c r="GJL67" s="182"/>
      <c r="GJM67" s="182"/>
      <c r="GJN67" s="182"/>
      <c r="GJO67" s="182"/>
      <c r="GJP67" s="182"/>
      <c r="GJQ67" s="182"/>
      <c r="GJR67" s="182"/>
      <c r="GJS67" s="182"/>
      <c r="GJT67" s="182"/>
      <c r="GJU67" s="182"/>
      <c r="GJV67" s="182"/>
      <c r="GJW67" s="182"/>
      <c r="GJX67" s="182"/>
      <c r="GJY67" s="182"/>
      <c r="GJZ67" s="182"/>
      <c r="GKA67" s="182"/>
      <c r="GKB67" s="182"/>
      <c r="GKC67" s="182"/>
      <c r="GKD67" s="182"/>
      <c r="GKE67" s="182"/>
      <c r="GKF67" s="182"/>
      <c r="GKG67" s="182"/>
      <c r="GKH67" s="182"/>
      <c r="GKI67" s="182"/>
      <c r="GKJ67" s="182"/>
      <c r="GKK67" s="182"/>
      <c r="GKL67" s="182"/>
      <c r="GKM67" s="182"/>
      <c r="GKN67" s="182"/>
      <c r="GKO67" s="182"/>
      <c r="GKP67" s="182"/>
      <c r="GKQ67" s="182"/>
      <c r="GKR67" s="182"/>
      <c r="GKS67" s="182"/>
      <c r="GKT67" s="182"/>
      <c r="GKU67" s="182"/>
      <c r="GKV67" s="182"/>
      <c r="GKW67" s="182"/>
      <c r="GKX67" s="182"/>
      <c r="GKY67" s="182"/>
      <c r="GKZ67" s="182"/>
      <c r="GLA67" s="182"/>
      <c r="GLB67" s="182"/>
      <c r="GLC67" s="182"/>
      <c r="GLD67" s="182"/>
      <c r="GLE67" s="182"/>
      <c r="GLF67" s="182"/>
      <c r="GLG67" s="182"/>
      <c r="GLH67" s="182"/>
      <c r="GLI67" s="182"/>
      <c r="GLJ67" s="182"/>
      <c r="GLK67" s="182"/>
      <c r="GLL67" s="182"/>
      <c r="GLM67" s="182"/>
      <c r="GLN67" s="182"/>
      <c r="GLO67" s="182"/>
      <c r="GLP67" s="182"/>
      <c r="GLQ67" s="182"/>
      <c r="GLR67" s="182"/>
      <c r="GLS67" s="182"/>
      <c r="GLT67" s="182"/>
      <c r="GLU67" s="182"/>
      <c r="GLV67" s="182"/>
      <c r="GLW67" s="182"/>
      <c r="GLX67" s="182"/>
      <c r="GLY67" s="182"/>
      <c r="GLZ67" s="182"/>
      <c r="GMA67" s="182"/>
      <c r="GMB67" s="182"/>
      <c r="GMC67" s="182"/>
      <c r="GMD67" s="182"/>
      <c r="GME67" s="182"/>
      <c r="GMF67" s="182"/>
      <c r="GMG67" s="182"/>
      <c r="GMH67" s="182"/>
      <c r="GMI67" s="182"/>
      <c r="GMJ67" s="182"/>
      <c r="GMK67" s="182"/>
      <c r="GML67" s="182"/>
      <c r="GMM67" s="182"/>
      <c r="GMN67" s="182"/>
      <c r="GMO67" s="182"/>
      <c r="GMP67" s="182"/>
      <c r="GMQ67" s="182"/>
      <c r="GMR67" s="182"/>
      <c r="GMS67" s="182"/>
      <c r="GMT67" s="182"/>
      <c r="GMU67" s="182"/>
      <c r="GMV67" s="182"/>
      <c r="GMW67" s="182"/>
      <c r="GMX67" s="182"/>
      <c r="GMY67" s="182"/>
      <c r="GMZ67" s="182"/>
      <c r="GNA67" s="182"/>
      <c r="GNB67" s="182"/>
      <c r="GNC67" s="182"/>
      <c r="GND67" s="182"/>
      <c r="GNE67" s="182"/>
      <c r="GNF67" s="182"/>
      <c r="GNG67" s="182"/>
      <c r="GNH67" s="182"/>
      <c r="GNI67" s="182"/>
      <c r="GNJ67" s="182"/>
      <c r="GNK67" s="182"/>
      <c r="GNL67" s="182"/>
      <c r="GNM67" s="182"/>
      <c r="GNN67" s="182"/>
      <c r="GNO67" s="182"/>
      <c r="GNP67" s="182"/>
      <c r="GNQ67" s="182"/>
      <c r="GNR67" s="182"/>
      <c r="GNS67" s="182"/>
      <c r="GNT67" s="182"/>
      <c r="GNU67" s="182"/>
      <c r="GNV67" s="182"/>
      <c r="GNW67" s="182"/>
      <c r="GNX67" s="182"/>
      <c r="GNY67" s="182"/>
      <c r="GNZ67" s="182"/>
      <c r="GOA67" s="182"/>
      <c r="GOB67" s="182"/>
      <c r="GOC67" s="182"/>
      <c r="GOD67" s="182"/>
      <c r="GOE67" s="182"/>
      <c r="GOF67" s="182"/>
      <c r="GOG67" s="182"/>
      <c r="GOH67" s="182"/>
      <c r="GOI67" s="182"/>
      <c r="GOJ67" s="182"/>
      <c r="GOK67" s="182"/>
      <c r="GOL67" s="182"/>
      <c r="GOM67" s="182"/>
      <c r="GON67" s="182"/>
      <c r="GOO67" s="182"/>
      <c r="GOP67" s="182"/>
      <c r="GOQ67" s="182"/>
      <c r="GOR67" s="182"/>
      <c r="GOS67" s="182"/>
      <c r="GOT67" s="182"/>
      <c r="GOU67" s="182"/>
      <c r="GOV67" s="182"/>
      <c r="GOW67" s="182"/>
      <c r="GOX67" s="182"/>
      <c r="GOY67" s="182"/>
      <c r="GOZ67" s="182"/>
      <c r="GPA67" s="182"/>
      <c r="GPB67" s="182"/>
      <c r="GPC67" s="182"/>
      <c r="GPD67" s="182"/>
      <c r="GPE67" s="182"/>
      <c r="GPF67" s="182"/>
      <c r="GPG67" s="182"/>
      <c r="GPH67" s="182"/>
      <c r="GPI67" s="182"/>
      <c r="GPJ67" s="182"/>
      <c r="GPK67" s="182"/>
      <c r="GPL67" s="182"/>
      <c r="GPM67" s="182"/>
      <c r="GPN67" s="182"/>
      <c r="GPO67" s="182"/>
      <c r="GPP67" s="182"/>
      <c r="GPQ67" s="182"/>
      <c r="GPR67" s="182"/>
      <c r="GPS67" s="182"/>
      <c r="GPT67" s="182"/>
      <c r="GPU67" s="182"/>
      <c r="GPV67" s="182"/>
      <c r="GPW67" s="182"/>
      <c r="GPX67" s="182"/>
      <c r="GPY67" s="182"/>
      <c r="GPZ67" s="182"/>
      <c r="GQA67" s="182"/>
      <c r="GQB67" s="182"/>
      <c r="GQC67" s="182"/>
      <c r="GQD67" s="182"/>
      <c r="GQE67" s="182"/>
      <c r="GQF67" s="182"/>
      <c r="GQG67" s="182"/>
      <c r="GQH67" s="182"/>
      <c r="GQI67" s="182"/>
      <c r="GQJ67" s="182"/>
      <c r="GQK67" s="182"/>
      <c r="GQL67" s="182"/>
      <c r="GQM67" s="182"/>
      <c r="GQN67" s="182"/>
      <c r="GQO67" s="182"/>
      <c r="GQP67" s="182"/>
      <c r="GQQ67" s="182"/>
      <c r="GQR67" s="182"/>
      <c r="GQS67" s="182"/>
      <c r="GQT67" s="182"/>
      <c r="GQU67" s="182"/>
      <c r="GQV67" s="182"/>
      <c r="GQW67" s="182"/>
      <c r="GQX67" s="182"/>
      <c r="GQY67" s="182"/>
      <c r="GQZ67" s="182"/>
      <c r="GRA67" s="182"/>
      <c r="GRB67" s="182"/>
      <c r="GRC67" s="182"/>
      <c r="GRD67" s="182"/>
      <c r="GRE67" s="182"/>
      <c r="GRF67" s="182"/>
      <c r="GRG67" s="182"/>
      <c r="GRH67" s="182"/>
      <c r="GRI67" s="182"/>
      <c r="GRJ67" s="182"/>
      <c r="GRK67" s="182"/>
      <c r="GRL67" s="182"/>
      <c r="GRM67" s="182"/>
      <c r="GRN67" s="182"/>
      <c r="GRO67" s="182"/>
      <c r="GRP67" s="182"/>
      <c r="GRQ67" s="182"/>
      <c r="GRR67" s="182"/>
      <c r="GRS67" s="182"/>
      <c r="GRT67" s="182"/>
      <c r="GRU67" s="182"/>
      <c r="GRV67" s="182"/>
      <c r="GRW67" s="182"/>
      <c r="GRX67" s="182"/>
      <c r="GRY67" s="182"/>
      <c r="GRZ67" s="182"/>
      <c r="GSA67" s="182"/>
      <c r="GSB67" s="182"/>
      <c r="GSC67" s="182"/>
      <c r="GSD67" s="182"/>
      <c r="GSE67" s="182"/>
      <c r="GSF67" s="182"/>
      <c r="GSG67" s="182"/>
      <c r="GSH67" s="182"/>
      <c r="GSI67" s="182"/>
      <c r="GSJ67" s="182"/>
      <c r="GSK67" s="182"/>
      <c r="GSL67" s="182"/>
      <c r="GSM67" s="182"/>
      <c r="GSN67" s="182"/>
      <c r="GSO67" s="182"/>
      <c r="GSP67" s="182"/>
      <c r="GSQ67" s="182"/>
      <c r="GSR67" s="182"/>
      <c r="GSS67" s="182"/>
      <c r="GST67" s="182"/>
      <c r="GSU67" s="182"/>
      <c r="GSV67" s="182"/>
      <c r="GSW67" s="182"/>
      <c r="GSX67" s="182"/>
      <c r="GSY67" s="182"/>
      <c r="GSZ67" s="182"/>
      <c r="GTA67" s="182"/>
      <c r="GTB67" s="182"/>
      <c r="GTC67" s="182"/>
      <c r="GTD67" s="182"/>
      <c r="GTE67" s="182"/>
      <c r="GTF67" s="182"/>
      <c r="GTG67" s="182"/>
      <c r="GTH67" s="182"/>
      <c r="GTI67" s="182"/>
      <c r="GTJ67" s="182"/>
      <c r="GTK67" s="182"/>
      <c r="GTL67" s="182"/>
      <c r="GTM67" s="182"/>
      <c r="GTN67" s="182"/>
      <c r="GTO67" s="182"/>
      <c r="GTP67" s="182"/>
      <c r="GTQ67" s="182"/>
      <c r="GTR67" s="182"/>
      <c r="GTS67" s="182"/>
      <c r="GTT67" s="182"/>
      <c r="GTU67" s="182"/>
      <c r="GTV67" s="182"/>
      <c r="GTW67" s="182"/>
      <c r="GTX67" s="182"/>
      <c r="GTY67" s="182"/>
      <c r="GTZ67" s="182"/>
      <c r="GUA67" s="182"/>
      <c r="GUB67" s="182"/>
      <c r="GUC67" s="182"/>
      <c r="GUD67" s="182"/>
      <c r="GUE67" s="182"/>
      <c r="GUF67" s="182"/>
      <c r="GUG67" s="182"/>
      <c r="GUH67" s="182"/>
      <c r="GUI67" s="182"/>
      <c r="GUJ67" s="182"/>
      <c r="GUK67" s="182"/>
      <c r="GUL67" s="182"/>
      <c r="GUM67" s="182"/>
      <c r="GUN67" s="182"/>
      <c r="GUO67" s="182"/>
      <c r="GUP67" s="182"/>
      <c r="GUQ67" s="182"/>
      <c r="GUR67" s="182"/>
      <c r="GUS67" s="182"/>
      <c r="GUT67" s="182"/>
      <c r="GUU67" s="182"/>
      <c r="GUV67" s="182"/>
      <c r="GUW67" s="182"/>
      <c r="GUX67" s="182"/>
      <c r="GUY67" s="182"/>
      <c r="GUZ67" s="182"/>
      <c r="GVA67" s="182"/>
      <c r="GVB67" s="182"/>
      <c r="GVC67" s="182"/>
      <c r="GVD67" s="182"/>
      <c r="GVE67" s="182"/>
      <c r="GVF67" s="182"/>
      <c r="GVG67" s="182"/>
      <c r="GVH67" s="182"/>
      <c r="GVI67" s="182"/>
      <c r="GVJ67" s="182"/>
      <c r="GVK67" s="182"/>
      <c r="GVL67" s="182"/>
      <c r="GVM67" s="182"/>
      <c r="GVN67" s="182"/>
      <c r="GVO67" s="182"/>
      <c r="GVP67" s="182"/>
      <c r="GVQ67" s="182"/>
      <c r="GVR67" s="182"/>
      <c r="GVS67" s="182"/>
      <c r="GVT67" s="182"/>
      <c r="GVU67" s="182"/>
      <c r="GVV67" s="182"/>
      <c r="GVW67" s="182"/>
      <c r="GVX67" s="182"/>
      <c r="GVY67" s="182"/>
      <c r="GVZ67" s="182"/>
      <c r="GWA67" s="182"/>
      <c r="GWB67" s="182"/>
      <c r="GWC67" s="182"/>
      <c r="GWD67" s="182"/>
      <c r="GWE67" s="182"/>
      <c r="GWF67" s="182"/>
      <c r="GWG67" s="182"/>
      <c r="GWH67" s="182"/>
      <c r="GWI67" s="182"/>
      <c r="GWJ67" s="182"/>
      <c r="GWK67" s="182"/>
      <c r="GWL67" s="182"/>
      <c r="GWM67" s="182"/>
      <c r="GWN67" s="182"/>
      <c r="GWO67" s="182"/>
      <c r="GWP67" s="182"/>
      <c r="GWQ67" s="182"/>
      <c r="GWR67" s="182"/>
      <c r="GWS67" s="182"/>
      <c r="GWT67" s="182"/>
      <c r="GWU67" s="182"/>
      <c r="GWV67" s="182"/>
      <c r="GWW67" s="182"/>
      <c r="GWX67" s="182"/>
      <c r="GWY67" s="182"/>
      <c r="GWZ67" s="182"/>
      <c r="GXA67" s="182"/>
      <c r="GXB67" s="182"/>
      <c r="GXC67" s="182"/>
      <c r="GXD67" s="182"/>
      <c r="GXE67" s="182"/>
      <c r="GXF67" s="182"/>
      <c r="GXG67" s="182"/>
      <c r="GXH67" s="182"/>
      <c r="GXI67" s="182"/>
      <c r="GXJ67" s="182"/>
      <c r="GXK67" s="182"/>
      <c r="GXL67" s="182"/>
      <c r="GXM67" s="182"/>
      <c r="GXN67" s="182"/>
      <c r="GXO67" s="182"/>
      <c r="GXP67" s="182"/>
      <c r="GXQ67" s="182"/>
      <c r="GXR67" s="182"/>
      <c r="GXS67" s="182"/>
      <c r="GXT67" s="182"/>
      <c r="GXU67" s="182"/>
      <c r="GXV67" s="182"/>
      <c r="GXW67" s="182"/>
      <c r="GXX67" s="182"/>
      <c r="GXY67" s="182"/>
      <c r="GXZ67" s="182"/>
      <c r="GYA67" s="182"/>
      <c r="GYB67" s="182"/>
      <c r="GYC67" s="182"/>
      <c r="GYD67" s="182"/>
      <c r="GYE67" s="182"/>
      <c r="GYF67" s="182"/>
      <c r="GYG67" s="182"/>
      <c r="GYH67" s="182"/>
      <c r="GYI67" s="182"/>
      <c r="GYJ67" s="182"/>
      <c r="GYK67" s="182"/>
      <c r="GYL67" s="182"/>
      <c r="GYM67" s="182"/>
      <c r="GYN67" s="182"/>
      <c r="GYO67" s="182"/>
      <c r="GYP67" s="182"/>
      <c r="GYQ67" s="182"/>
      <c r="GYR67" s="182"/>
      <c r="GYS67" s="182"/>
      <c r="GYT67" s="182"/>
      <c r="GYU67" s="182"/>
      <c r="GYV67" s="182"/>
      <c r="GYW67" s="182"/>
      <c r="GYX67" s="182"/>
      <c r="GYY67" s="182"/>
      <c r="GYZ67" s="182"/>
      <c r="GZA67" s="182"/>
      <c r="GZB67" s="182"/>
      <c r="GZC67" s="182"/>
      <c r="GZD67" s="182"/>
      <c r="GZE67" s="182"/>
      <c r="GZF67" s="182"/>
      <c r="GZG67" s="182"/>
      <c r="GZH67" s="182"/>
      <c r="GZI67" s="182"/>
      <c r="GZJ67" s="182"/>
      <c r="GZK67" s="182"/>
      <c r="GZL67" s="182"/>
      <c r="GZM67" s="182"/>
      <c r="GZN67" s="182"/>
      <c r="GZO67" s="182"/>
      <c r="GZP67" s="182"/>
      <c r="GZQ67" s="182"/>
      <c r="GZR67" s="182"/>
      <c r="GZS67" s="182"/>
      <c r="GZT67" s="182"/>
      <c r="GZU67" s="182"/>
      <c r="GZV67" s="182"/>
      <c r="GZW67" s="182"/>
      <c r="GZX67" s="182"/>
      <c r="GZY67" s="182"/>
      <c r="GZZ67" s="182"/>
      <c r="HAA67" s="182"/>
      <c r="HAB67" s="182"/>
      <c r="HAC67" s="182"/>
      <c r="HAD67" s="182"/>
      <c r="HAE67" s="182"/>
      <c r="HAF67" s="182"/>
      <c r="HAG67" s="182"/>
      <c r="HAH67" s="182"/>
      <c r="HAI67" s="182"/>
      <c r="HAJ67" s="182"/>
      <c r="HAK67" s="182"/>
      <c r="HAL67" s="182"/>
      <c r="HAM67" s="182"/>
      <c r="HAN67" s="182"/>
      <c r="HAO67" s="182"/>
      <c r="HAP67" s="182"/>
      <c r="HAQ67" s="182"/>
      <c r="HAR67" s="182"/>
      <c r="HAS67" s="182"/>
      <c r="HAT67" s="182"/>
      <c r="HAU67" s="182"/>
      <c r="HAV67" s="182"/>
      <c r="HAW67" s="182"/>
      <c r="HAX67" s="182"/>
      <c r="HAY67" s="182"/>
      <c r="HAZ67" s="182"/>
      <c r="HBA67" s="182"/>
      <c r="HBB67" s="182"/>
      <c r="HBC67" s="182"/>
      <c r="HBD67" s="182"/>
      <c r="HBE67" s="182"/>
      <c r="HBF67" s="182"/>
      <c r="HBG67" s="182"/>
      <c r="HBH67" s="182"/>
      <c r="HBI67" s="182"/>
      <c r="HBJ67" s="182"/>
      <c r="HBK67" s="182"/>
      <c r="HBL67" s="182"/>
      <c r="HBM67" s="182"/>
      <c r="HBN67" s="182"/>
      <c r="HBO67" s="182"/>
      <c r="HBP67" s="182"/>
      <c r="HBQ67" s="182"/>
      <c r="HBR67" s="182"/>
      <c r="HBS67" s="182"/>
      <c r="HBT67" s="182"/>
      <c r="HBU67" s="182"/>
      <c r="HBV67" s="182"/>
      <c r="HBW67" s="182"/>
      <c r="HBX67" s="182"/>
      <c r="HBY67" s="182"/>
      <c r="HBZ67" s="182"/>
      <c r="HCA67" s="182"/>
      <c r="HCB67" s="182"/>
      <c r="HCC67" s="182"/>
      <c r="HCD67" s="182"/>
      <c r="HCE67" s="182"/>
      <c r="HCF67" s="182"/>
      <c r="HCG67" s="182"/>
      <c r="HCH67" s="182"/>
      <c r="HCI67" s="182"/>
      <c r="HCJ67" s="182"/>
      <c r="HCK67" s="182"/>
      <c r="HCL67" s="182"/>
      <c r="HCM67" s="182"/>
      <c r="HCN67" s="182"/>
      <c r="HCO67" s="182"/>
      <c r="HCP67" s="182"/>
      <c r="HCQ67" s="182"/>
      <c r="HCR67" s="182"/>
      <c r="HCS67" s="182"/>
      <c r="HCT67" s="182"/>
      <c r="HCU67" s="182"/>
      <c r="HCV67" s="182"/>
      <c r="HCW67" s="182"/>
      <c r="HCX67" s="182"/>
      <c r="HCY67" s="182"/>
      <c r="HCZ67" s="182"/>
      <c r="HDA67" s="182"/>
      <c r="HDB67" s="182"/>
      <c r="HDC67" s="182"/>
      <c r="HDD67" s="182"/>
      <c r="HDE67" s="182"/>
      <c r="HDF67" s="182"/>
      <c r="HDG67" s="182"/>
      <c r="HDH67" s="182"/>
      <c r="HDI67" s="182"/>
      <c r="HDJ67" s="182"/>
      <c r="HDK67" s="182"/>
      <c r="HDL67" s="182"/>
      <c r="HDM67" s="182"/>
      <c r="HDN67" s="182"/>
      <c r="HDO67" s="182"/>
      <c r="HDP67" s="182"/>
      <c r="HDQ67" s="182"/>
      <c r="HDR67" s="182"/>
      <c r="HDS67" s="182"/>
      <c r="HDT67" s="182"/>
      <c r="HDU67" s="182"/>
      <c r="HDV67" s="182"/>
      <c r="HDW67" s="182"/>
      <c r="HDX67" s="182"/>
      <c r="HDY67" s="182"/>
      <c r="HDZ67" s="182"/>
      <c r="HEA67" s="182"/>
      <c r="HEB67" s="182"/>
      <c r="HEC67" s="182"/>
      <c r="HED67" s="182"/>
      <c r="HEE67" s="182"/>
      <c r="HEF67" s="182"/>
      <c r="HEG67" s="182"/>
      <c r="HEH67" s="182"/>
      <c r="HEI67" s="182"/>
      <c r="HEJ67" s="182"/>
      <c r="HEK67" s="182"/>
      <c r="HEL67" s="182"/>
      <c r="HEM67" s="182"/>
      <c r="HEN67" s="182"/>
      <c r="HEO67" s="182"/>
      <c r="HEP67" s="182"/>
      <c r="HEQ67" s="182"/>
      <c r="HER67" s="182"/>
      <c r="HES67" s="182"/>
      <c r="HET67" s="182"/>
      <c r="HEU67" s="182"/>
      <c r="HEV67" s="182"/>
      <c r="HEW67" s="182"/>
      <c r="HEX67" s="182"/>
      <c r="HEY67" s="182"/>
      <c r="HEZ67" s="182"/>
      <c r="HFA67" s="182"/>
      <c r="HFB67" s="182"/>
      <c r="HFC67" s="182"/>
      <c r="HFD67" s="182"/>
      <c r="HFE67" s="182"/>
      <c r="HFF67" s="182"/>
      <c r="HFG67" s="182"/>
      <c r="HFH67" s="182"/>
      <c r="HFI67" s="182"/>
      <c r="HFJ67" s="182"/>
      <c r="HFK67" s="182"/>
      <c r="HFL67" s="182"/>
      <c r="HFM67" s="182"/>
      <c r="HFN67" s="182"/>
      <c r="HFO67" s="182"/>
      <c r="HFP67" s="182"/>
      <c r="HFQ67" s="182"/>
      <c r="HFR67" s="182"/>
      <c r="HFS67" s="182"/>
      <c r="HFT67" s="182"/>
      <c r="HFU67" s="182"/>
      <c r="HFV67" s="182"/>
      <c r="HFW67" s="182"/>
      <c r="HFX67" s="182"/>
      <c r="HFY67" s="182"/>
      <c r="HFZ67" s="182"/>
      <c r="HGA67" s="182"/>
      <c r="HGB67" s="182"/>
      <c r="HGC67" s="182"/>
      <c r="HGD67" s="182"/>
      <c r="HGE67" s="182"/>
      <c r="HGF67" s="182"/>
      <c r="HGG67" s="182"/>
      <c r="HGH67" s="182"/>
      <c r="HGI67" s="182"/>
      <c r="HGJ67" s="182"/>
      <c r="HGK67" s="182"/>
      <c r="HGL67" s="182"/>
      <c r="HGM67" s="182"/>
      <c r="HGN67" s="182"/>
      <c r="HGO67" s="182"/>
      <c r="HGP67" s="182"/>
      <c r="HGQ67" s="182"/>
      <c r="HGR67" s="182"/>
      <c r="HGS67" s="182"/>
      <c r="HGT67" s="182"/>
      <c r="HGU67" s="182"/>
      <c r="HGV67" s="182"/>
      <c r="HGW67" s="182"/>
      <c r="HGX67" s="182"/>
      <c r="HGY67" s="182"/>
      <c r="HGZ67" s="182"/>
      <c r="HHA67" s="182"/>
      <c r="HHB67" s="182"/>
      <c r="HHC67" s="182"/>
      <c r="HHD67" s="182"/>
      <c r="HHE67" s="182"/>
      <c r="HHF67" s="182"/>
      <c r="HHG67" s="182"/>
      <c r="HHH67" s="182"/>
      <c r="HHI67" s="182"/>
      <c r="HHJ67" s="182"/>
      <c r="HHK67" s="182"/>
      <c r="HHL67" s="182"/>
      <c r="HHM67" s="182"/>
      <c r="HHN67" s="182"/>
      <c r="HHO67" s="182"/>
      <c r="HHP67" s="182"/>
      <c r="HHQ67" s="182"/>
      <c r="HHR67" s="182"/>
      <c r="HHS67" s="182"/>
      <c r="HHT67" s="182"/>
      <c r="HHU67" s="182"/>
      <c r="HHV67" s="182"/>
      <c r="HHW67" s="182"/>
      <c r="HHX67" s="182"/>
      <c r="HHY67" s="182"/>
      <c r="HHZ67" s="182"/>
      <c r="HIA67" s="182"/>
      <c r="HIB67" s="182"/>
      <c r="HIC67" s="182"/>
      <c r="HID67" s="182"/>
      <c r="HIE67" s="182"/>
      <c r="HIF67" s="182"/>
      <c r="HIG67" s="182"/>
      <c r="HIH67" s="182"/>
      <c r="HII67" s="182"/>
      <c r="HIJ67" s="182"/>
      <c r="HIK67" s="182"/>
      <c r="HIL67" s="182"/>
      <c r="HIM67" s="182"/>
      <c r="HIN67" s="182"/>
      <c r="HIO67" s="182"/>
      <c r="HIP67" s="182"/>
      <c r="HIQ67" s="182"/>
      <c r="HIR67" s="182"/>
      <c r="HIS67" s="182"/>
      <c r="HIT67" s="182"/>
      <c r="HIU67" s="182"/>
      <c r="HIV67" s="182"/>
      <c r="HIW67" s="182"/>
      <c r="HIX67" s="182"/>
      <c r="HIY67" s="182"/>
      <c r="HIZ67" s="182"/>
      <c r="HJA67" s="182"/>
      <c r="HJB67" s="182"/>
      <c r="HJC67" s="182"/>
      <c r="HJD67" s="182"/>
      <c r="HJE67" s="182"/>
      <c r="HJF67" s="182"/>
      <c r="HJG67" s="182"/>
      <c r="HJH67" s="182"/>
      <c r="HJI67" s="182"/>
      <c r="HJJ67" s="182"/>
      <c r="HJK67" s="182"/>
      <c r="HJL67" s="182"/>
      <c r="HJM67" s="182"/>
      <c r="HJN67" s="182"/>
      <c r="HJO67" s="182"/>
      <c r="HJP67" s="182"/>
      <c r="HJQ67" s="182"/>
      <c r="HJR67" s="182"/>
      <c r="HJS67" s="182"/>
      <c r="HJT67" s="182"/>
      <c r="HJU67" s="182"/>
      <c r="HJV67" s="182"/>
      <c r="HJW67" s="182"/>
      <c r="HJX67" s="182"/>
      <c r="HJY67" s="182"/>
      <c r="HJZ67" s="182"/>
      <c r="HKA67" s="182"/>
      <c r="HKB67" s="182"/>
      <c r="HKC67" s="182"/>
      <c r="HKD67" s="182"/>
      <c r="HKE67" s="182"/>
      <c r="HKF67" s="182"/>
      <c r="HKG67" s="182"/>
      <c r="HKH67" s="182"/>
      <c r="HKI67" s="182"/>
      <c r="HKJ67" s="182"/>
      <c r="HKK67" s="182"/>
      <c r="HKL67" s="182"/>
      <c r="HKM67" s="182"/>
      <c r="HKN67" s="182"/>
      <c r="HKO67" s="182"/>
      <c r="HKP67" s="182"/>
      <c r="HKQ67" s="182"/>
      <c r="HKR67" s="182"/>
      <c r="HKS67" s="182"/>
      <c r="HKT67" s="182"/>
      <c r="HKU67" s="182"/>
      <c r="HKV67" s="182"/>
      <c r="HKW67" s="182"/>
      <c r="HKX67" s="182"/>
      <c r="HKY67" s="182"/>
      <c r="HKZ67" s="182"/>
      <c r="HLA67" s="182"/>
      <c r="HLB67" s="182"/>
      <c r="HLC67" s="182"/>
      <c r="HLD67" s="182"/>
      <c r="HLE67" s="182"/>
      <c r="HLF67" s="182"/>
      <c r="HLG67" s="182"/>
      <c r="HLH67" s="182"/>
      <c r="HLI67" s="182"/>
      <c r="HLJ67" s="182"/>
      <c r="HLK67" s="182"/>
      <c r="HLL67" s="182"/>
      <c r="HLM67" s="182"/>
      <c r="HLN67" s="182"/>
      <c r="HLO67" s="182"/>
      <c r="HLP67" s="182"/>
      <c r="HLQ67" s="182"/>
      <c r="HLR67" s="182"/>
      <c r="HLS67" s="182"/>
      <c r="HLT67" s="182"/>
      <c r="HLU67" s="182"/>
      <c r="HLV67" s="182"/>
      <c r="HLW67" s="182"/>
      <c r="HLX67" s="182"/>
      <c r="HLY67" s="182"/>
      <c r="HLZ67" s="182"/>
      <c r="HMA67" s="182"/>
      <c r="HMB67" s="182"/>
      <c r="HMC67" s="182"/>
      <c r="HMD67" s="182"/>
      <c r="HME67" s="182"/>
      <c r="HMF67" s="182"/>
      <c r="HMG67" s="182"/>
      <c r="HMH67" s="182"/>
      <c r="HMI67" s="182"/>
      <c r="HMJ67" s="182"/>
      <c r="HMK67" s="182"/>
      <c r="HML67" s="182"/>
      <c r="HMM67" s="182"/>
      <c r="HMN67" s="182"/>
      <c r="HMO67" s="182"/>
      <c r="HMP67" s="182"/>
      <c r="HMQ67" s="182"/>
      <c r="HMR67" s="182"/>
      <c r="HMS67" s="182"/>
      <c r="HMT67" s="182"/>
      <c r="HMU67" s="182"/>
      <c r="HMV67" s="182"/>
      <c r="HMW67" s="182"/>
      <c r="HMX67" s="182"/>
      <c r="HMY67" s="182"/>
      <c r="HMZ67" s="182"/>
      <c r="HNA67" s="182"/>
      <c r="HNB67" s="182"/>
      <c r="HNC67" s="182"/>
      <c r="HND67" s="182"/>
      <c r="HNE67" s="182"/>
      <c r="HNF67" s="182"/>
      <c r="HNG67" s="182"/>
      <c r="HNH67" s="182"/>
      <c r="HNI67" s="182"/>
      <c r="HNJ67" s="182"/>
      <c r="HNK67" s="182"/>
      <c r="HNL67" s="182"/>
      <c r="HNM67" s="182"/>
      <c r="HNN67" s="182"/>
      <c r="HNO67" s="182"/>
      <c r="HNP67" s="182"/>
      <c r="HNQ67" s="182"/>
      <c r="HNR67" s="182"/>
      <c r="HNS67" s="182"/>
      <c r="HNT67" s="182"/>
      <c r="HNU67" s="182"/>
      <c r="HNV67" s="182"/>
      <c r="HNW67" s="182"/>
      <c r="HNX67" s="182"/>
      <c r="HNY67" s="182"/>
      <c r="HNZ67" s="182"/>
      <c r="HOA67" s="182"/>
      <c r="HOB67" s="182"/>
      <c r="HOC67" s="182"/>
      <c r="HOD67" s="182"/>
      <c r="HOE67" s="182"/>
      <c r="HOF67" s="182"/>
      <c r="HOG67" s="182"/>
      <c r="HOH67" s="182"/>
      <c r="HOI67" s="182"/>
      <c r="HOJ67" s="182"/>
      <c r="HOK67" s="182"/>
      <c r="HOL67" s="182"/>
      <c r="HOM67" s="182"/>
      <c r="HON67" s="182"/>
      <c r="HOO67" s="182"/>
      <c r="HOP67" s="182"/>
      <c r="HOQ67" s="182"/>
      <c r="HOR67" s="182"/>
      <c r="HOS67" s="182"/>
      <c r="HOT67" s="182"/>
      <c r="HOU67" s="182"/>
      <c r="HOV67" s="182"/>
      <c r="HOW67" s="182"/>
      <c r="HOX67" s="182"/>
      <c r="HOY67" s="182"/>
      <c r="HOZ67" s="182"/>
      <c r="HPA67" s="182"/>
      <c r="HPB67" s="182"/>
      <c r="HPC67" s="182"/>
      <c r="HPD67" s="182"/>
      <c r="HPE67" s="182"/>
      <c r="HPF67" s="182"/>
      <c r="HPG67" s="182"/>
      <c r="HPH67" s="182"/>
      <c r="HPI67" s="182"/>
      <c r="HPJ67" s="182"/>
      <c r="HPK67" s="182"/>
      <c r="HPL67" s="182"/>
      <c r="HPM67" s="182"/>
      <c r="HPN67" s="182"/>
      <c r="HPO67" s="182"/>
      <c r="HPP67" s="182"/>
      <c r="HPQ67" s="182"/>
      <c r="HPR67" s="182"/>
      <c r="HPS67" s="182"/>
      <c r="HPT67" s="182"/>
      <c r="HPU67" s="182"/>
      <c r="HPV67" s="182"/>
      <c r="HPW67" s="182"/>
      <c r="HPX67" s="182"/>
      <c r="HPY67" s="182"/>
      <c r="HPZ67" s="182"/>
      <c r="HQA67" s="182"/>
      <c r="HQB67" s="182"/>
      <c r="HQC67" s="182"/>
      <c r="HQD67" s="182"/>
      <c r="HQE67" s="182"/>
      <c r="HQF67" s="182"/>
      <c r="HQG67" s="182"/>
      <c r="HQH67" s="182"/>
      <c r="HQI67" s="182"/>
      <c r="HQJ67" s="182"/>
      <c r="HQK67" s="182"/>
      <c r="HQL67" s="182"/>
      <c r="HQM67" s="182"/>
      <c r="HQN67" s="182"/>
      <c r="HQO67" s="182"/>
      <c r="HQP67" s="182"/>
      <c r="HQQ67" s="182"/>
      <c r="HQR67" s="182"/>
      <c r="HQS67" s="182"/>
      <c r="HQT67" s="182"/>
      <c r="HQU67" s="182"/>
      <c r="HQV67" s="182"/>
      <c r="HQW67" s="182"/>
      <c r="HQX67" s="182"/>
      <c r="HQY67" s="182"/>
      <c r="HQZ67" s="182"/>
      <c r="HRA67" s="182"/>
      <c r="HRB67" s="182"/>
      <c r="HRC67" s="182"/>
      <c r="HRD67" s="182"/>
      <c r="HRE67" s="182"/>
      <c r="HRF67" s="182"/>
      <c r="HRG67" s="182"/>
      <c r="HRH67" s="182"/>
      <c r="HRI67" s="182"/>
      <c r="HRJ67" s="182"/>
      <c r="HRK67" s="182"/>
      <c r="HRL67" s="182"/>
      <c r="HRM67" s="182"/>
      <c r="HRN67" s="182"/>
      <c r="HRO67" s="182"/>
      <c r="HRP67" s="182"/>
      <c r="HRQ67" s="182"/>
      <c r="HRR67" s="182"/>
      <c r="HRS67" s="182"/>
      <c r="HRT67" s="182"/>
      <c r="HRU67" s="182"/>
      <c r="HRV67" s="182"/>
      <c r="HRW67" s="182"/>
      <c r="HRX67" s="182"/>
      <c r="HRY67" s="182"/>
      <c r="HRZ67" s="182"/>
      <c r="HSA67" s="182"/>
      <c r="HSB67" s="182"/>
      <c r="HSC67" s="182"/>
      <c r="HSD67" s="182"/>
      <c r="HSE67" s="182"/>
      <c r="HSF67" s="182"/>
      <c r="HSG67" s="182"/>
      <c r="HSH67" s="182"/>
      <c r="HSI67" s="182"/>
      <c r="HSJ67" s="182"/>
      <c r="HSK67" s="182"/>
      <c r="HSL67" s="182"/>
      <c r="HSM67" s="182"/>
      <c r="HSN67" s="182"/>
      <c r="HSO67" s="182"/>
      <c r="HSP67" s="182"/>
      <c r="HSQ67" s="182"/>
      <c r="HSR67" s="182"/>
      <c r="HSS67" s="182"/>
      <c r="HST67" s="182"/>
      <c r="HSU67" s="182"/>
      <c r="HSV67" s="182"/>
      <c r="HSW67" s="182"/>
      <c r="HSX67" s="182"/>
      <c r="HSY67" s="182"/>
      <c r="HSZ67" s="182"/>
      <c r="HTA67" s="182"/>
      <c r="HTB67" s="182"/>
      <c r="HTC67" s="182"/>
      <c r="HTD67" s="182"/>
      <c r="HTE67" s="182"/>
      <c r="HTF67" s="182"/>
      <c r="HTG67" s="182"/>
      <c r="HTH67" s="182"/>
      <c r="HTI67" s="182"/>
      <c r="HTJ67" s="182"/>
      <c r="HTK67" s="182"/>
      <c r="HTL67" s="182"/>
      <c r="HTM67" s="182"/>
      <c r="HTN67" s="182"/>
      <c r="HTO67" s="182"/>
      <c r="HTP67" s="182"/>
      <c r="HTQ67" s="182"/>
      <c r="HTR67" s="182"/>
      <c r="HTS67" s="182"/>
      <c r="HTT67" s="182"/>
      <c r="HTU67" s="182"/>
      <c r="HTV67" s="182"/>
      <c r="HTW67" s="182"/>
      <c r="HTX67" s="182"/>
      <c r="HTY67" s="182"/>
      <c r="HTZ67" s="182"/>
      <c r="HUA67" s="182"/>
      <c r="HUB67" s="182"/>
      <c r="HUC67" s="182"/>
      <c r="HUD67" s="182"/>
      <c r="HUE67" s="182"/>
      <c r="HUF67" s="182"/>
      <c r="HUG67" s="182"/>
      <c r="HUH67" s="182"/>
      <c r="HUI67" s="182"/>
      <c r="HUJ67" s="182"/>
      <c r="HUK67" s="182"/>
      <c r="HUL67" s="182"/>
      <c r="HUM67" s="182"/>
      <c r="HUN67" s="182"/>
      <c r="HUO67" s="182"/>
      <c r="HUP67" s="182"/>
      <c r="HUQ67" s="182"/>
      <c r="HUR67" s="182"/>
      <c r="HUS67" s="182"/>
      <c r="HUT67" s="182"/>
      <c r="HUU67" s="182"/>
      <c r="HUV67" s="182"/>
      <c r="HUW67" s="182"/>
      <c r="HUX67" s="182"/>
      <c r="HUY67" s="182"/>
      <c r="HUZ67" s="182"/>
      <c r="HVA67" s="182"/>
      <c r="HVB67" s="182"/>
      <c r="HVC67" s="182"/>
      <c r="HVD67" s="182"/>
      <c r="HVE67" s="182"/>
      <c r="HVF67" s="182"/>
      <c r="HVG67" s="182"/>
      <c r="HVH67" s="182"/>
      <c r="HVI67" s="182"/>
      <c r="HVJ67" s="182"/>
      <c r="HVK67" s="182"/>
      <c r="HVL67" s="182"/>
      <c r="HVM67" s="182"/>
      <c r="HVN67" s="182"/>
      <c r="HVO67" s="182"/>
      <c r="HVP67" s="182"/>
      <c r="HVQ67" s="182"/>
      <c r="HVR67" s="182"/>
      <c r="HVS67" s="182"/>
      <c r="HVT67" s="182"/>
      <c r="HVU67" s="182"/>
      <c r="HVV67" s="182"/>
      <c r="HVW67" s="182"/>
      <c r="HVX67" s="182"/>
      <c r="HVY67" s="182"/>
      <c r="HVZ67" s="182"/>
      <c r="HWA67" s="182"/>
      <c r="HWB67" s="182"/>
      <c r="HWC67" s="182"/>
      <c r="HWD67" s="182"/>
      <c r="HWE67" s="182"/>
      <c r="HWF67" s="182"/>
      <c r="HWG67" s="182"/>
      <c r="HWH67" s="182"/>
      <c r="HWI67" s="182"/>
      <c r="HWJ67" s="182"/>
      <c r="HWK67" s="182"/>
      <c r="HWL67" s="182"/>
      <c r="HWM67" s="182"/>
      <c r="HWN67" s="182"/>
      <c r="HWO67" s="182"/>
      <c r="HWP67" s="182"/>
      <c r="HWQ67" s="182"/>
      <c r="HWR67" s="182"/>
      <c r="HWS67" s="182"/>
      <c r="HWT67" s="182"/>
      <c r="HWU67" s="182"/>
      <c r="HWV67" s="182"/>
      <c r="HWW67" s="182"/>
      <c r="HWX67" s="182"/>
      <c r="HWY67" s="182"/>
      <c r="HWZ67" s="182"/>
      <c r="HXA67" s="182"/>
      <c r="HXB67" s="182"/>
      <c r="HXC67" s="182"/>
      <c r="HXD67" s="182"/>
      <c r="HXE67" s="182"/>
      <c r="HXF67" s="182"/>
      <c r="HXG67" s="182"/>
      <c r="HXH67" s="182"/>
      <c r="HXI67" s="182"/>
      <c r="HXJ67" s="182"/>
      <c r="HXK67" s="182"/>
      <c r="HXL67" s="182"/>
      <c r="HXM67" s="182"/>
      <c r="HXN67" s="182"/>
      <c r="HXO67" s="182"/>
      <c r="HXP67" s="182"/>
      <c r="HXQ67" s="182"/>
      <c r="HXR67" s="182"/>
      <c r="HXS67" s="182"/>
      <c r="HXT67" s="182"/>
      <c r="HXU67" s="182"/>
      <c r="HXV67" s="182"/>
      <c r="HXW67" s="182"/>
      <c r="HXX67" s="182"/>
      <c r="HXY67" s="182"/>
      <c r="HXZ67" s="182"/>
      <c r="HYA67" s="182"/>
      <c r="HYB67" s="182"/>
      <c r="HYC67" s="182"/>
      <c r="HYD67" s="182"/>
      <c r="HYE67" s="182"/>
      <c r="HYF67" s="182"/>
      <c r="HYG67" s="182"/>
      <c r="HYH67" s="182"/>
      <c r="HYI67" s="182"/>
      <c r="HYJ67" s="182"/>
      <c r="HYK67" s="182"/>
      <c r="HYL67" s="182"/>
      <c r="HYM67" s="182"/>
      <c r="HYN67" s="182"/>
      <c r="HYO67" s="182"/>
      <c r="HYP67" s="182"/>
      <c r="HYQ67" s="182"/>
      <c r="HYR67" s="182"/>
      <c r="HYS67" s="182"/>
      <c r="HYT67" s="182"/>
      <c r="HYU67" s="182"/>
      <c r="HYV67" s="182"/>
      <c r="HYW67" s="182"/>
      <c r="HYX67" s="182"/>
      <c r="HYY67" s="182"/>
      <c r="HYZ67" s="182"/>
      <c r="HZA67" s="182"/>
      <c r="HZB67" s="182"/>
      <c r="HZC67" s="182"/>
      <c r="HZD67" s="182"/>
      <c r="HZE67" s="182"/>
      <c r="HZF67" s="182"/>
      <c r="HZG67" s="182"/>
      <c r="HZH67" s="182"/>
      <c r="HZI67" s="182"/>
      <c r="HZJ67" s="182"/>
      <c r="HZK67" s="182"/>
      <c r="HZL67" s="182"/>
      <c r="HZM67" s="182"/>
      <c r="HZN67" s="182"/>
      <c r="HZO67" s="182"/>
      <c r="HZP67" s="182"/>
      <c r="HZQ67" s="182"/>
      <c r="HZR67" s="182"/>
      <c r="HZS67" s="182"/>
      <c r="HZT67" s="182"/>
      <c r="HZU67" s="182"/>
      <c r="HZV67" s="182"/>
      <c r="HZW67" s="182"/>
      <c r="HZX67" s="182"/>
      <c r="HZY67" s="182"/>
      <c r="HZZ67" s="182"/>
      <c r="IAA67" s="182"/>
      <c r="IAB67" s="182"/>
      <c r="IAC67" s="182"/>
      <c r="IAD67" s="182"/>
      <c r="IAE67" s="182"/>
      <c r="IAF67" s="182"/>
      <c r="IAG67" s="182"/>
      <c r="IAH67" s="182"/>
      <c r="IAI67" s="182"/>
      <c r="IAJ67" s="182"/>
      <c r="IAK67" s="182"/>
      <c r="IAL67" s="182"/>
      <c r="IAM67" s="182"/>
      <c r="IAN67" s="182"/>
      <c r="IAO67" s="182"/>
      <c r="IAP67" s="182"/>
      <c r="IAQ67" s="182"/>
      <c r="IAR67" s="182"/>
      <c r="IAS67" s="182"/>
      <c r="IAT67" s="182"/>
      <c r="IAU67" s="182"/>
      <c r="IAV67" s="182"/>
      <c r="IAW67" s="182"/>
      <c r="IAX67" s="182"/>
      <c r="IAY67" s="182"/>
      <c r="IAZ67" s="182"/>
      <c r="IBA67" s="182"/>
      <c r="IBB67" s="182"/>
      <c r="IBC67" s="182"/>
      <c r="IBD67" s="182"/>
      <c r="IBE67" s="182"/>
      <c r="IBF67" s="182"/>
      <c r="IBG67" s="182"/>
      <c r="IBH67" s="182"/>
      <c r="IBI67" s="182"/>
      <c r="IBJ67" s="182"/>
      <c r="IBK67" s="182"/>
      <c r="IBL67" s="182"/>
      <c r="IBM67" s="182"/>
      <c r="IBN67" s="182"/>
      <c r="IBO67" s="182"/>
      <c r="IBP67" s="182"/>
      <c r="IBQ67" s="182"/>
      <c r="IBR67" s="182"/>
      <c r="IBS67" s="182"/>
      <c r="IBT67" s="182"/>
      <c r="IBU67" s="182"/>
      <c r="IBV67" s="182"/>
      <c r="IBW67" s="182"/>
      <c r="IBX67" s="182"/>
      <c r="IBY67" s="182"/>
      <c r="IBZ67" s="182"/>
      <c r="ICA67" s="182"/>
      <c r="ICB67" s="182"/>
      <c r="ICC67" s="182"/>
      <c r="ICD67" s="182"/>
      <c r="ICE67" s="182"/>
      <c r="ICF67" s="182"/>
      <c r="ICG67" s="182"/>
      <c r="ICH67" s="182"/>
      <c r="ICI67" s="182"/>
      <c r="ICJ67" s="182"/>
      <c r="ICK67" s="182"/>
      <c r="ICL67" s="182"/>
      <c r="ICM67" s="182"/>
      <c r="ICN67" s="182"/>
      <c r="ICO67" s="182"/>
      <c r="ICP67" s="182"/>
      <c r="ICQ67" s="182"/>
      <c r="ICR67" s="182"/>
      <c r="ICS67" s="182"/>
      <c r="ICT67" s="182"/>
      <c r="ICU67" s="182"/>
      <c r="ICV67" s="182"/>
      <c r="ICW67" s="182"/>
      <c r="ICX67" s="182"/>
      <c r="ICY67" s="182"/>
      <c r="ICZ67" s="182"/>
      <c r="IDA67" s="182"/>
      <c r="IDB67" s="182"/>
      <c r="IDC67" s="182"/>
      <c r="IDD67" s="182"/>
      <c r="IDE67" s="182"/>
      <c r="IDF67" s="182"/>
      <c r="IDG67" s="182"/>
      <c r="IDH67" s="182"/>
      <c r="IDI67" s="182"/>
      <c r="IDJ67" s="182"/>
      <c r="IDK67" s="182"/>
      <c r="IDL67" s="182"/>
      <c r="IDM67" s="182"/>
      <c r="IDN67" s="182"/>
      <c r="IDO67" s="182"/>
      <c r="IDP67" s="182"/>
      <c r="IDQ67" s="182"/>
      <c r="IDR67" s="182"/>
      <c r="IDS67" s="182"/>
      <c r="IDT67" s="182"/>
      <c r="IDU67" s="182"/>
      <c r="IDV67" s="182"/>
      <c r="IDW67" s="182"/>
      <c r="IDX67" s="182"/>
      <c r="IDY67" s="182"/>
      <c r="IDZ67" s="182"/>
      <c r="IEA67" s="182"/>
      <c r="IEB67" s="182"/>
      <c r="IEC67" s="182"/>
      <c r="IED67" s="182"/>
      <c r="IEE67" s="182"/>
      <c r="IEF67" s="182"/>
      <c r="IEG67" s="182"/>
      <c r="IEH67" s="182"/>
      <c r="IEI67" s="182"/>
      <c r="IEJ67" s="182"/>
      <c r="IEK67" s="182"/>
      <c r="IEL67" s="182"/>
      <c r="IEM67" s="182"/>
      <c r="IEN67" s="182"/>
      <c r="IEO67" s="182"/>
      <c r="IEP67" s="182"/>
      <c r="IEQ67" s="182"/>
      <c r="IER67" s="182"/>
      <c r="IES67" s="182"/>
      <c r="IET67" s="182"/>
      <c r="IEU67" s="182"/>
      <c r="IEV67" s="182"/>
      <c r="IEW67" s="182"/>
      <c r="IEX67" s="182"/>
      <c r="IEY67" s="182"/>
      <c r="IEZ67" s="182"/>
      <c r="IFA67" s="182"/>
      <c r="IFB67" s="182"/>
      <c r="IFC67" s="182"/>
      <c r="IFD67" s="182"/>
      <c r="IFE67" s="182"/>
      <c r="IFF67" s="182"/>
      <c r="IFG67" s="182"/>
      <c r="IFH67" s="182"/>
      <c r="IFI67" s="182"/>
      <c r="IFJ67" s="182"/>
      <c r="IFK67" s="182"/>
      <c r="IFL67" s="182"/>
      <c r="IFM67" s="182"/>
      <c r="IFN67" s="182"/>
      <c r="IFO67" s="182"/>
      <c r="IFP67" s="182"/>
      <c r="IFQ67" s="182"/>
      <c r="IFR67" s="182"/>
      <c r="IFS67" s="182"/>
      <c r="IFT67" s="182"/>
      <c r="IFU67" s="182"/>
      <c r="IFV67" s="182"/>
      <c r="IFW67" s="182"/>
      <c r="IFX67" s="182"/>
      <c r="IFY67" s="182"/>
      <c r="IFZ67" s="182"/>
      <c r="IGA67" s="182"/>
      <c r="IGB67" s="182"/>
      <c r="IGC67" s="182"/>
      <c r="IGD67" s="182"/>
      <c r="IGE67" s="182"/>
      <c r="IGF67" s="182"/>
      <c r="IGG67" s="182"/>
      <c r="IGH67" s="182"/>
      <c r="IGI67" s="182"/>
      <c r="IGJ67" s="182"/>
      <c r="IGK67" s="182"/>
      <c r="IGL67" s="182"/>
      <c r="IGM67" s="182"/>
      <c r="IGN67" s="182"/>
      <c r="IGO67" s="182"/>
      <c r="IGP67" s="182"/>
      <c r="IGQ67" s="182"/>
      <c r="IGR67" s="182"/>
      <c r="IGS67" s="182"/>
      <c r="IGT67" s="182"/>
      <c r="IGU67" s="182"/>
      <c r="IGV67" s="182"/>
      <c r="IGW67" s="182"/>
      <c r="IGX67" s="182"/>
      <c r="IGY67" s="182"/>
      <c r="IGZ67" s="182"/>
      <c r="IHA67" s="182"/>
      <c r="IHB67" s="182"/>
      <c r="IHC67" s="182"/>
      <c r="IHD67" s="182"/>
      <c r="IHE67" s="182"/>
      <c r="IHF67" s="182"/>
      <c r="IHG67" s="182"/>
      <c r="IHH67" s="182"/>
      <c r="IHI67" s="182"/>
      <c r="IHJ67" s="182"/>
      <c r="IHK67" s="182"/>
      <c r="IHL67" s="182"/>
      <c r="IHM67" s="182"/>
      <c r="IHN67" s="182"/>
      <c r="IHO67" s="182"/>
      <c r="IHP67" s="182"/>
      <c r="IHQ67" s="182"/>
      <c r="IHR67" s="182"/>
      <c r="IHS67" s="182"/>
      <c r="IHT67" s="182"/>
      <c r="IHU67" s="182"/>
      <c r="IHV67" s="182"/>
      <c r="IHW67" s="182"/>
      <c r="IHX67" s="182"/>
      <c r="IHY67" s="182"/>
      <c r="IHZ67" s="182"/>
      <c r="IIA67" s="182"/>
      <c r="IIB67" s="182"/>
      <c r="IIC67" s="182"/>
      <c r="IID67" s="182"/>
      <c r="IIE67" s="182"/>
      <c r="IIF67" s="182"/>
      <c r="IIG67" s="182"/>
      <c r="IIH67" s="182"/>
      <c r="III67" s="182"/>
      <c r="IIJ67" s="182"/>
      <c r="IIK67" s="182"/>
      <c r="IIL67" s="182"/>
      <c r="IIM67" s="182"/>
      <c r="IIN67" s="182"/>
      <c r="IIO67" s="182"/>
      <c r="IIP67" s="182"/>
      <c r="IIQ67" s="182"/>
      <c r="IIR67" s="182"/>
      <c r="IIS67" s="182"/>
      <c r="IIT67" s="182"/>
      <c r="IIU67" s="182"/>
      <c r="IIV67" s="182"/>
      <c r="IIW67" s="182"/>
      <c r="IIX67" s="182"/>
      <c r="IIY67" s="182"/>
      <c r="IIZ67" s="182"/>
      <c r="IJA67" s="182"/>
      <c r="IJB67" s="182"/>
      <c r="IJC67" s="182"/>
      <c r="IJD67" s="182"/>
      <c r="IJE67" s="182"/>
      <c r="IJF67" s="182"/>
      <c r="IJG67" s="182"/>
      <c r="IJH67" s="182"/>
      <c r="IJI67" s="182"/>
      <c r="IJJ67" s="182"/>
      <c r="IJK67" s="182"/>
      <c r="IJL67" s="182"/>
      <c r="IJM67" s="182"/>
      <c r="IJN67" s="182"/>
      <c r="IJO67" s="182"/>
      <c r="IJP67" s="182"/>
      <c r="IJQ67" s="182"/>
      <c r="IJR67" s="182"/>
      <c r="IJS67" s="182"/>
      <c r="IJT67" s="182"/>
      <c r="IJU67" s="182"/>
      <c r="IJV67" s="182"/>
      <c r="IJW67" s="182"/>
      <c r="IJX67" s="182"/>
      <c r="IJY67" s="182"/>
      <c r="IJZ67" s="182"/>
      <c r="IKA67" s="182"/>
      <c r="IKB67" s="182"/>
      <c r="IKC67" s="182"/>
      <c r="IKD67" s="182"/>
      <c r="IKE67" s="182"/>
      <c r="IKF67" s="182"/>
      <c r="IKG67" s="182"/>
      <c r="IKH67" s="182"/>
      <c r="IKI67" s="182"/>
      <c r="IKJ67" s="182"/>
      <c r="IKK67" s="182"/>
      <c r="IKL67" s="182"/>
      <c r="IKM67" s="182"/>
      <c r="IKN67" s="182"/>
      <c r="IKO67" s="182"/>
      <c r="IKP67" s="182"/>
      <c r="IKQ67" s="182"/>
      <c r="IKR67" s="182"/>
      <c r="IKS67" s="182"/>
      <c r="IKT67" s="182"/>
      <c r="IKU67" s="182"/>
      <c r="IKV67" s="182"/>
      <c r="IKW67" s="182"/>
      <c r="IKX67" s="182"/>
      <c r="IKY67" s="182"/>
      <c r="IKZ67" s="182"/>
      <c r="ILA67" s="182"/>
      <c r="ILB67" s="182"/>
      <c r="ILC67" s="182"/>
      <c r="ILD67" s="182"/>
      <c r="ILE67" s="182"/>
      <c r="ILF67" s="182"/>
      <c r="ILG67" s="182"/>
      <c r="ILH67" s="182"/>
      <c r="ILI67" s="182"/>
      <c r="ILJ67" s="182"/>
      <c r="ILK67" s="182"/>
      <c r="ILL67" s="182"/>
      <c r="ILM67" s="182"/>
      <c r="ILN67" s="182"/>
      <c r="ILO67" s="182"/>
      <c r="ILP67" s="182"/>
      <c r="ILQ67" s="182"/>
      <c r="ILR67" s="182"/>
      <c r="ILS67" s="182"/>
      <c r="ILT67" s="182"/>
      <c r="ILU67" s="182"/>
      <c r="ILV67" s="182"/>
      <c r="ILW67" s="182"/>
      <c r="ILX67" s="182"/>
      <c r="ILY67" s="182"/>
      <c r="ILZ67" s="182"/>
      <c r="IMA67" s="182"/>
      <c r="IMB67" s="182"/>
      <c r="IMC67" s="182"/>
      <c r="IMD67" s="182"/>
      <c r="IME67" s="182"/>
      <c r="IMF67" s="182"/>
      <c r="IMG67" s="182"/>
      <c r="IMH67" s="182"/>
      <c r="IMI67" s="182"/>
      <c r="IMJ67" s="182"/>
      <c r="IMK67" s="182"/>
      <c r="IML67" s="182"/>
      <c r="IMM67" s="182"/>
      <c r="IMN67" s="182"/>
      <c r="IMO67" s="182"/>
      <c r="IMP67" s="182"/>
      <c r="IMQ67" s="182"/>
      <c r="IMR67" s="182"/>
      <c r="IMS67" s="182"/>
      <c r="IMT67" s="182"/>
      <c r="IMU67" s="182"/>
      <c r="IMV67" s="182"/>
      <c r="IMW67" s="182"/>
      <c r="IMX67" s="182"/>
      <c r="IMY67" s="182"/>
      <c r="IMZ67" s="182"/>
      <c r="INA67" s="182"/>
      <c r="INB67" s="182"/>
      <c r="INC67" s="182"/>
      <c r="IND67" s="182"/>
      <c r="INE67" s="182"/>
      <c r="INF67" s="182"/>
      <c r="ING67" s="182"/>
      <c r="INH67" s="182"/>
      <c r="INI67" s="182"/>
      <c r="INJ67" s="182"/>
      <c r="INK67" s="182"/>
      <c r="INL67" s="182"/>
      <c r="INM67" s="182"/>
      <c r="INN67" s="182"/>
      <c r="INO67" s="182"/>
      <c r="INP67" s="182"/>
      <c r="INQ67" s="182"/>
      <c r="INR67" s="182"/>
      <c r="INS67" s="182"/>
      <c r="INT67" s="182"/>
      <c r="INU67" s="182"/>
      <c r="INV67" s="182"/>
      <c r="INW67" s="182"/>
      <c r="INX67" s="182"/>
      <c r="INY67" s="182"/>
      <c r="INZ67" s="182"/>
      <c r="IOA67" s="182"/>
      <c r="IOB67" s="182"/>
      <c r="IOC67" s="182"/>
      <c r="IOD67" s="182"/>
      <c r="IOE67" s="182"/>
      <c r="IOF67" s="182"/>
      <c r="IOG67" s="182"/>
      <c r="IOH67" s="182"/>
      <c r="IOI67" s="182"/>
      <c r="IOJ67" s="182"/>
      <c r="IOK67" s="182"/>
      <c r="IOL67" s="182"/>
      <c r="IOM67" s="182"/>
      <c r="ION67" s="182"/>
      <c r="IOO67" s="182"/>
      <c r="IOP67" s="182"/>
      <c r="IOQ67" s="182"/>
      <c r="IOR67" s="182"/>
      <c r="IOS67" s="182"/>
      <c r="IOT67" s="182"/>
      <c r="IOU67" s="182"/>
      <c r="IOV67" s="182"/>
      <c r="IOW67" s="182"/>
      <c r="IOX67" s="182"/>
      <c r="IOY67" s="182"/>
      <c r="IOZ67" s="182"/>
      <c r="IPA67" s="182"/>
      <c r="IPB67" s="182"/>
      <c r="IPC67" s="182"/>
      <c r="IPD67" s="182"/>
      <c r="IPE67" s="182"/>
      <c r="IPF67" s="182"/>
      <c r="IPG67" s="182"/>
      <c r="IPH67" s="182"/>
      <c r="IPI67" s="182"/>
      <c r="IPJ67" s="182"/>
      <c r="IPK67" s="182"/>
      <c r="IPL67" s="182"/>
      <c r="IPM67" s="182"/>
      <c r="IPN67" s="182"/>
      <c r="IPO67" s="182"/>
      <c r="IPP67" s="182"/>
      <c r="IPQ67" s="182"/>
      <c r="IPR67" s="182"/>
      <c r="IPS67" s="182"/>
      <c r="IPT67" s="182"/>
      <c r="IPU67" s="182"/>
      <c r="IPV67" s="182"/>
      <c r="IPW67" s="182"/>
      <c r="IPX67" s="182"/>
      <c r="IPY67" s="182"/>
      <c r="IPZ67" s="182"/>
      <c r="IQA67" s="182"/>
      <c r="IQB67" s="182"/>
      <c r="IQC67" s="182"/>
      <c r="IQD67" s="182"/>
      <c r="IQE67" s="182"/>
      <c r="IQF67" s="182"/>
      <c r="IQG67" s="182"/>
      <c r="IQH67" s="182"/>
      <c r="IQI67" s="182"/>
      <c r="IQJ67" s="182"/>
      <c r="IQK67" s="182"/>
      <c r="IQL67" s="182"/>
      <c r="IQM67" s="182"/>
      <c r="IQN67" s="182"/>
      <c r="IQO67" s="182"/>
      <c r="IQP67" s="182"/>
      <c r="IQQ67" s="182"/>
      <c r="IQR67" s="182"/>
      <c r="IQS67" s="182"/>
      <c r="IQT67" s="182"/>
      <c r="IQU67" s="182"/>
      <c r="IQV67" s="182"/>
      <c r="IQW67" s="182"/>
      <c r="IQX67" s="182"/>
      <c r="IQY67" s="182"/>
      <c r="IQZ67" s="182"/>
      <c r="IRA67" s="182"/>
      <c r="IRB67" s="182"/>
      <c r="IRC67" s="182"/>
      <c r="IRD67" s="182"/>
      <c r="IRE67" s="182"/>
      <c r="IRF67" s="182"/>
      <c r="IRG67" s="182"/>
      <c r="IRH67" s="182"/>
      <c r="IRI67" s="182"/>
      <c r="IRJ67" s="182"/>
      <c r="IRK67" s="182"/>
      <c r="IRL67" s="182"/>
      <c r="IRM67" s="182"/>
      <c r="IRN67" s="182"/>
      <c r="IRO67" s="182"/>
      <c r="IRP67" s="182"/>
      <c r="IRQ67" s="182"/>
      <c r="IRR67" s="182"/>
      <c r="IRS67" s="182"/>
      <c r="IRT67" s="182"/>
      <c r="IRU67" s="182"/>
      <c r="IRV67" s="182"/>
      <c r="IRW67" s="182"/>
      <c r="IRX67" s="182"/>
      <c r="IRY67" s="182"/>
      <c r="IRZ67" s="182"/>
      <c r="ISA67" s="182"/>
      <c r="ISB67" s="182"/>
      <c r="ISC67" s="182"/>
      <c r="ISD67" s="182"/>
      <c r="ISE67" s="182"/>
      <c r="ISF67" s="182"/>
      <c r="ISG67" s="182"/>
      <c r="ISH67" s="182"/>
      <c r="ISI67" s="182"/>
      <c r="ISJ67" s="182"/>
      <c r="ISK67" s="182"/>
      <c r="ISL67" s="182"/>
      <c r="ISM67" s="182"/>
      <c r="ISN67" s="182"/>
      <c r="ISO67" s="182"/>
      <c r="ISP67" s="182"/>
      <c r="ISQ67" s="182"/>
      <c r="ISR67" s="182"/>
      <c r="ISS67" s="182"/>
      <c r="IST67" s="182"/>
      <c r="ISU67" s="182"/>
      <c r="ISV67" s="182"/>
      <c r="ISW67" s="182"/>
      <c r="ISX67" s="182"/>
      <c r="ISY67" s="182"/>
      <c r="ISZ67" s="182"/>
      <c r="ITA67" s="182"/>
      <c r="ITB67" s="182"/>
      <c r="ITC67" s="182"/>
      <c r="ITD67" s="182"/>
      <c r="ITE67" s="182"/>
      <c r="ITF67" s="182"/>
      <c r="ITG67" s="182"/>
      <c r="ITH67" s="182"/>
      <c r="ITI67" s="182"/>
      <c r="ITJ67" s="182"/>
      <c r="ITK67" s="182"/>
      <c r="ITL67" s="182"/>
      <c r="ITM67" s="182"/>
      <c r="ITN67" s="182"/>
      <c r="ITO67" s="182"/>
      <c r="ITP67" s="182"/>
      <c r="ITQ67" s="182"/>
      <c r="ITR67" s="182"/>
      <c r="ITS67" s="182"/>
      <c r="ITT67" s="182"/>
      <c r="ITU67" s="182"/>
      <c r="ITV67" s="182"/>
      <c r="ITW67" s="182"/>
      <c r="ITX67" s="182"/>
      <c r="ITY67" s="182"/>
      <c r="ITZ67" s="182"/>
      <c r="IUA67" s="182"/>
      <c r="IUB67" s="182"/>
      <c r="IUC67" s="182"/>
      <c r="IUD67" s="182"/>
      <c r="IUE67" s="182"/>
      <c r="IUF67" s="182"/>
      <c r="IUG67" s="182"/>
      <c r="IUH67" s="182"/>
      <c r="IUI67" s="182"/>
      <c r="IUJ67" s="182"/>
      <c r="IUK67" s="182"/>
      <c r="IUL67" s="182"/>
      <c r="IUM67" s="182"/>
      <c r="IUN67" s="182"/>
      <c r="IUO67" s="182"/>
      <c r="IUP67" s="182"/>
      <c r="IUQ67" s="182"/>
      <c r="IUR67" s="182"/>
      <c r="IUS67" s="182"/>
      <c r="IUT67" s="182"/>
      <c r="IUU67" s="182"/>
      <c r="IUV67" s="182"/>
      <c r="IUW67" s="182"/>
      <c r="IUX67" s="182"/>
      <c r="IUY67" s="182"/>
      <c r="IUZ67" s="182"/>
      <c r="IVA67" s="182"/>
      <c r="IVB67" s="182"/>
      <c r="IVC67" s="182"/>
      <c r="IVD67" s="182"/>
      <c r="IVE67" s="182"/>
      <c r="IVF67" s="182"/>
      <c r="IVG67" s="182"/>
      <c r="IVH67" s="182"/>
      <c r="IVI67" s="182"/>
      <c r="IVJ67" s="182"/>
      <c r="IVK67" s="182"/>
      <c r="IVL67" s="182"/>
      <c r="IVM67" s="182"/>
      <c r="IVN67" s="182"/>
      <c r="IVO67" s="182"/>
      <c r="IVP67" s="182"/>
      <c r="IVQ67" s="182"/>
      <c r="IVR67" s="182"/>
      <c r="IVS67" s="182"/>
      <c r="IVT67" s="182"/>
      <c r="IVU67" s="182"/>
      <c r="IVV67" s="182"/>
      <c r="IVW67" s="182"/>
      <c r="IVX67" s="182"/>
      <c r="IVY67" s="182"/>
      <c r="IVZ67" s="182"/>
      <c r="IWA67" s="182"/>
      <c r="IWB67" s="182"/>
      <c r="IWC67" s="182"/>
      <c r="IWD67" s="182"/>
      <c r="IWE67" s="182"/>
      <c r="IWF67" s="182"/>
      <c r="IWG67" s="182"/>
      <c r="IWH67" s="182"/>
      <c r="IWI67" s="182"/>
      <c r="IWJ67" s="182"/>
      <c r="IWK67" s="182"/>
      <c r="IWL67" s="182"/>
      <c r="IWM67" s="182"/>
      <c r="IWN67" s="182"/>
      <c r="IWO67" s="182"/>
      <c r="IWP67" s="182"/>
      <c r="IWQ67" s="182"/>
      <c r="IWR67" s="182"/>
      <c r="IWS67" s="182"/>
      <c r="IWT67" s="182"/>
      <c r="IWU67" s="182"/>
      <c r="IWV67" s="182"/>
      <c r="IWW67" s="182"/>
      <c r="IWX67" s="182"/>
      <c r="IWY67" s="182"/>
      <c r="IWZ67" s="182"/>
      <c r="IXA67" s="182"/>
      <c r="IXB67" s="182"/>
      <c r="IXC67" s="182"/>
      <c r="IXD67" s="182"/>
      <c r="IXE67" s="182"/>
      <c r="IXF67" s="182"/>
      <c r="IXG67" s="182"/>
      <c r="IXH67" s="182"/>
      <c r="IXI67" s="182"/>
      <c r="IXJ67" s="182"/>
      <c r="IXK67" s="182"/>
      <c r="IXL67" s="182"/>
      <c r="IXM67" s="182"/>
      <c r="IXN67" s="182"/>
      <c r="IXO67" s="182"/>
      <c r="IXP67" s="182"/>
      <c r="IXQ67" s="182"/>
      <c r="IXR67" s="182"/>
      <c r="IXS67" s="182"/>
      <c r="IXT67" s="182"/>
      <c r="IXU67" s="182"/>
      <c r="IXV67" s="182"/>
      <c r="IXW67" s="182"/>
      <c r="IXX67" s="182"/>
      <c r="IXY67" s="182"/>
      <c r="IXZ67" s="182"/>
      <c r="IYA67" s="182"/>
      <c r="IYB67" s="182"/>
      <c r="IYC67" s="182"/>
      <c r="IYD67" s="182"/>
      <c r="IYE67" s="182"/>
      <c r="IYF67" s="182"/>
      <c r="IYG67" s="182"/>
      <c r="IYH67" s="182"/>
      <c r="IYI67" s="182"/>
      <c r="IYJ67" s="182"/>
      <c r="IYK67" s="182"/>
      <c r="IYL67" s="182"/>
      <c r="IYM67" s="182"/>
      <c r="IYN67" s="182"/>
      <c r="IYO67" s="182"/>
      <c r="IYP67" s="182"/>
      <c r="IYQ67" s="182"/>
      <c r="IYR67" s="182"/>
      <c r="IYS67" s="182"/>
      <c r="IYT67" s="182"/>
      <c r="IYU67" s="182"/>
      <c r="IYV67" s="182"/>
      <c r="IYW67" s="182"/>
      <c r="IYX67" s="182"/>
      <c r="IYY67" s="182"/>
      <c r="IYZ67" s="182"/>
      <c r="IZA67" s="182"/>
      <c r="IZB67" s="182"/>
      <c r="IZC67" s="182"/>
      <c r="IZD67" s="182"/>
      <c r="IZE67" s="182"/>
      <c r="IZF67" s="182"/>
      <c r="IZG67" s="182"/>
      <c r="IZH67" s="182"/>
      <c r="IZI67" s="182"/>
      <c r="IZJ67" s="182"/>
      <c r="IZK67" s="182"/>
      <c r="IZL67" s="182"/>
      <c r="IZM67" s="182"/>
      <c r="IZN67" s="182"/>
      <c r="IZO67" s="182"/>
      <c r="IZP67" s="182"/>
      <c r="IZQ67" s="182"/>
      <c r="IZR67" s="182"/>
      <c r="IZS67" s="182"/>
      <c r="IZT67" s="182"/>
      <c r="IZU67" s="182"/>
      <c r="IZV67" s="182"/>
      <c r="IZW67" s="182"/>
      <c r="IZX67" s="182"/>
      <c r="IZY67" s="182"/>
      <c r="IZZ67" s="182"/>
      <c r="JAA67" s="182"/>
      <c r="JAB67" s="182"/>
      <c r="JAC67" s="182"/>
      <c r="JAD67" s="182"/>
      <c r="JAE67" s="182"/>
      <c r="JAF67" s="182"/>
      <c r="JAG67" s="182"/>
      <c r="JAH67" s="182"/>
      <c r="JAI67" s="182"/>
      <c r="JAJ67" s="182"/>
      <c r="JAK67" s="182"/>
      <c r="JAL67" s="182"/>
      <c r="JAM67" s="182"/>
      <c r="JAN67" s="182"/>
      <c r="JAO67" s="182"/>
      <c r="JAP67" s="182"/>
      <c r="JAQ67" s="182"/>
      <c r="JAR67" s="182"/>
      <c r="JAS67" s="182"/>
      <c r="JAT67" s="182"/>
      <c r="JAU67" s="182"/>
      <c r="JAV67" s="182"/>
      <c r="JAW67" s="182"/>
      <c r="JAX67" s="182"/>
      <c r="JAY67" s="182"/>
      <c r="JAZ67" s="182"/>
      <c r="JBA67" s="182"/>
      <c r="JBB67" s="182"/>
      <c r="JBC67" s="182"/>
      <c r="JBD67" s="182"/>
      <c r="JBE67" s="182"/>
      <c r="JBF67" s="182"/>
      <c r="JBG67" s="182"/>
      <c r="JBH67" s="182"/>
      <c r="JBI67" s="182"/>
      <c r="JBJ67" s="182"/>
      <c r="JBK67" s="182"/>
      <c r="JBL67" s="182"/>
      <c r="JBM67" s="182"/>
      <c r="JBN67" s="182"/>
      <c r="JBO67" s="182"/>
      <c r="JBP67" s="182"/>
      <c r="JBQ67" s="182"/>
      <c r="JBR67" s="182"/>
      <c r="JBS67" s="182"/>
      <c r="JBT67" s="182"/>
      <c r="JBU67" s="182"/>
      <c r="JBV67" s="182"/>
      <c r="JBW67" s="182"/>
      <c r="JBX67" s="182"/>
      <c r="JBY67" s="182"/>
      <c r="JBZ67" s="182"/>
      <c r="JCA67" s="182"/>
      <c r="JCB67" s="182"/>
      <c r="JCC67" s="182"/>
      <c r="JCD67" s="182"/>
      <c r="JCE67" s="182"/>
      <c r="JCF67" s="182"/>
      <c r="JCG67" s="182"/>
      <c r="JCH67" s="182"/>
      <c r="JCI67" s="182"/>
      <c r="JCJ67" s="182"/>
      <c r="JCK67" s="182"/>
      <c r="JCL67" s="182"/>
      <c r="JCM67" s="182"/>
      <c r="JCN67" s="182"/>
      <c r="JCO67" s="182"/>
      <c r="JCP67" s="182"/>
      <c r="JCQ67" s="182"/>
      <c r="JCR67" s="182"/>
      <c r="JCS67" s="182"/>
      <c r="JCT67" s="182"/>
      <c r="JCU67" s="182"/>
      <c r="JCV67" s="182"/>
      <c r="JCW67" s="182"/>
      <c r="JCX67" s="182"/>
      <c r="JCY67" s="182"/>
      <c r="JCZ67" s="182"/>
      <c r="JDA67" s="182"/>
      <c r="JDB67" s="182"/>
      <c r="JDC67" s="182"/>
      <c r="JDD67" s="182"/>
      <c r="JDE67" s="182"/>
      <c r="JDF67" s="182"/>
      <c r="JDG67" s="182"/>
      <c r="JDH67" s="182"/>
      <c r="JDI67" s="182"/>
      <c r="JDJ67" s="182"/>
      <c r="JDK67" s="182"/>
      <c r="JDL67" s="182"/>
      <c r="JDM67" s="182"/>
      <c r="JDN67" s="182"/>
      <c r="JDO67" s="182"/>
      <c r="JDP67" s="182"/>
      <c r="JDQ67" s="182"/>
      <c r="JDR67" s="182"/>
      <c r="JDS67" s="182"/>
      <c r="JDT67" s="182"/>
      <c r="JDU67" s="182"/>
      <c r="JDV67" s="182"/>
      <c r="JDW67" s="182"/>
      <c r="JDX67" s="182"/>
      <c r="JDY67" s="182"/>
      <c r="JDZ67" s="182"/>
      <c r="JEA67" s="182"/>
      <c r="JEB67" s="182"/>
      <c r="JEC67" s="182"/>
      <c r="JED67" s="182"/>
      <c r="JEE67" s="182"/>
      <c r="JEF67" s="182"/>
      <c r="JEG67" s="182"/>
      <c r="JEH67" s="182"/>
      <c r="JEI67" s="182"/>
      <c r="JEJ67" s="182"/>
      <c r="JEK67" s="182"/>
      <c r="JEL67" s="182"/>
      <c r="JEM67" s="182"/>
      <c r="JEN67" s="182"/>
      <c r="JEO67" s="182"/>
      <c r="JEP67" s="182"/>
      <c r="JEQ67" s="182"/>
      <c r="JER67" s="182"/>
      <c r="JES67" s="182"/>
      <c r="JET67" s="182"/>
      <c r="JEU67" s="182"/>
      <c r="JEV67" s="182"/>
      <c r="JEW67" s="182"/>
      <c r="JEX67" s="182"/>
      <c r="JEY67" s="182"/>
      <c r="JEZ67" s="182"/>
      <c r="JFA67" s="182"/>
      <c r="JFB67" s="182"/>
      <c r="JFC67" s="182"/>
      <c r="JFD67" s="182"/>
      <c r="JFE67" s="182"/>
      <c r="JFF67" s="182"/>
      <c r="JFG67" s="182"/>
      <c r="JFH67" s="182"/>
      <c r="JFI67" s="182"/>
      <c r="JFJ67" s="182"/>
      <c r="JFK67" s="182"/>
      <c r="JFL67" s="182"/>
      <c r="JFM67" s="182"/>
      <c r="JFN67" s="182"/>
      <c r="JFO67" s="182"/>
      <c r="JFP67" s="182"/>
      <c r="JFQ67" s="182"/>
      <c r="JFR67" s="182"/>
      <c r="JFS67" s="182"/>
      <c r="JFT67" s="182"/>
      <c r="JFU67" s="182"/>
      <c r="JFV67" s="182"/>
      <c r="JFW67" s="182"/>
      <c r="JFX67" s="182"/>
      <c r="JFY67" s="182"/>
      <c r="JFZ67" s="182"/>
      <c r="JGA67" s="182"/>
      <c r="JGB67" s="182"/>
      <c r="JGC67" s="182"/>
      <c r="JGD67" s="182"/>
      <c r="JGE67" s="182"/>
      <c r="JGF67" s="182"/>
      <c r="JGG67" s="182"/>
      <c r="JGH67" s="182"/>
      <c r="JGI67" s="182"/>
      <c r="JGJ67" s="182"/>
      <c r="JGK67" s="182"/>
      <c r="JGL67" s="182"/>
      <c r="JGM67" s="182"/>
      <c r="JGN67" s="182"/>
      <c r="JGO67" s="182"/>
      <c r="JGP67" s="182"/>
      <c r="JGQ67" s="182"/>
      <c r="JGR67" s="182"/>
      <c r="JGS67" s="182"/>
      <c r="JGT67" s="182"/>
      <c r="JGU67" s="182"/>
      <c r="JGV67" s="182"/>
      <c r="JGW67" s="182"/>
      <c r="JGX67" s="182"/>
      <c r="JGY67" s="182"/>
      <c r="JGZ67" s="182"/>
      <c r="JHA67" s="182"/>
      <c r="JHB67" s="182"/>
      <c r="JHC67" s="182"/>
      <c r="JHD67" s="182"/>
      <c r="JHE67" s="182"/>
      <c r="JHF67" s="182"/>
      <c r="JHG67" s="182"/>
      <c r="JHH67" s="182"/>
      <c r="JHI67" s="182"/>
      <c r="JHJ67" s="182"/>
      <c r="JHK67" s="182"/>
      <c r="JHL67" s="182"/>
      <c r="JHM67" s="182"/>
      <c r="JHN67" s="182"/>
      <c r="JHO67" s="182"/>
      <c r="JHP67" s="182"/>
      <c r="JHQ67" s="182"/>
      <c r="JHR67" s="182"/>
      <c r="JHS67" s="182"/>
      <c r="JHT67" s="182"/>
      <c r="JHU67" s="182"/>
      <c r="JHV67" s="182"/>
      <c r="JHW67" s="182"/>
      <c r="JHX67" s="182"/>
      <c r="JHY67" s="182"/>
      <c r="JHZ67" s="182"/>
      <c r="JIA67" s="182"/>
      <c r="JIB67" s="182"/>
      <c r="JIC67" s="182"/>
      <c r="JID67" s="182"/>
      <c r="JIE67" s="182"/>
      <c r="JIF67" s="182"/>
      <c r="JIG67" s="182"/>
      <c r="JIH67" s="182"/>
      <c r="JII67" s="182"/>
      <c r="JIJ67" s="182"/>
      <c r="JIK67" s="182"/>
      <c r="JIL67" s="182"/>
      <c r="JIM67" s="182"/>
      <c r="JIN67" s="182"/>
      <c r="JIO67" s="182"/>
      <c r="JIP67" s="182"/>
      <c r="JIQ67" s="182"/>
      <c r="JIR67" s="182"/>
      <c r="JIS67" s="182"/>
      <c r="JIT67" s="182"/>
      <c r="JIU67" s="182"/>
      <c r="JIV67" s="182"/>
      <c r="JIW67" s="182"/>
      <c r="JIX67" s="182"/>
      <c r="JIY67" s="182"/>
      <c r="JIZ67" s="182"/>
      <c r="JJA67" s="182"/>
      <c r="JJB67" s="182"/>
      <c r="JJC67" s="182"/>
      <c r="JJD67" s="182"/>
      <c r="JJE67" s="182"/>
      <c r="JJF67" s="182"/>
      <c r="JJG67" s="182"/>
      <c r="JJH67" s="182"/>
      <c r="JJI67" s="182"/>
      <c r="JJJ67" s="182"/>
      <c r="JJK67" s="182"/>
      <c r="JJL67" s="182"/>
      <c r="JJM67" s="182"/>
      <c r="JJN67" s="182"/>
      <c r="JJO67" s="182"/>
      <c r="JJP67" s="182"/>
      <c r="JJQ67" s="182"/>
      <c r="JJR67" s="182"/>
      <c r="JJS67" s="182"/>
      <c r="JJT67" s="182"/>
      <c r="JJU67" s="182"/>
      <c r="JJV67" s="182"/>
      <c r="JJW67" s="182"/>
      <c r="JJX67" s="182"/>
      <c r="JJY67" s="182"/>
      <c r="JJZ67" s="182"/>
      <c r="JKA67" s="182"/>
      <c r="JKB67" s="182"/>
      <c r="JKC67" s="182"/>
      <c r="JKD67" s="182"/>
      <c r="JKE67" s="182"/>
      <c r="JKF67" s="182"/>
      <c r="JKG67" s="182"/>
      <c r="JKH67" s="182"/>
      <c r="JKI67" s="182"/>
      <c r="JKJ67" s="182"/>
      <c r="JKK67" s="182"/>
      <c r="JKL67" s="182"/>
      <c r="JKM67" s="182"/>
      <c r="JKN67" s="182"/>
      <c r="JKO67" s="182"/>
      <c r="JKP67" s="182"/>
      <c r="JKQ67" s="182"/>
      <c r="JKR67" s="182"/>
      <c r="JKS67" s="182"/>
      <c r="JKT67" s="182"/>
      <c r="JKU67" s="182"/>
      <c r="JKV67" s="182"/>
      <c r="JKW67" s="182"/>
      <c r="JKX67" s="182"/>
      <c r="JKY67" s="182"/>
      <c r="JKZ67" s="182"/>
      <c r="JLA67" s="182"/>
      <c r="JLB67" s="182"/>
      <c r="JLC67" s="182"/>
      <c r="JLD67" s="182"/>
      <c r="JLE67" s="182"/>
      <c r="JLF67" s="182"/>
      <c r="JLG67" s="182"/>
      <c r="JLH67" s="182"/>
      <c r="JLI67" s="182"/>
      <c r="JLJ67" s="182"/>
      <c r="JLK67" s="182"/>
      <c r="JLL67" s="182"/>
      <c r="JLM67" s="182"/>
      <c r="JLN67" s="182"/>
      <c r="JLO67" s="182"/>
      <c r="JLP67" s="182"/>
      <c r="JLQ67" s="182"/>
      <c r="JLR67" s="182"/>
      <c r="JLS67" s="182"/>
      <c r="JLT67" s="182"/>
      <c r="JLU67" s="182"/>
      <c r="JLV67" s="182"/>
      <c r="JLW67" s="182"/>
      <c r="JLX67" s="182"/>
      <c r="JLY67" s="182"/>
      <c r="JLZ67" s="182"/>
      <c r="JMA67" s="182"/>
      <c r="JMB67" s="182"/>
      <c r="JMC67" s="182"/>
      <c r="JMD67" s="182"/>
      <c r="JME67" s="182"/>
      <c r="JMF67" s="182"/>
      <c r="JMG67" s="182"/>
      <c r="JMH67" s="182"/>
      <c r="JMI67" s="182"/>
      <c r="JMJ67" s="182"/>
      <c r="JMK67" s="182"/>
      <c r="JML67" s="182"/>
      <c r="JMM67" s="182"/>
      <c r="JMN67" s="182"/>
      <c r="JMO67" s="182"/>
      <c r="JMP67" s="182"/>
      <c r="JMQ67" s="182"/>
      <c r="JMR67" s="182"/>
      <c r="JMS67" s="182"/>
      <c r="JMT67" s="182"/>
      <c r="JMU67" s="182"/>
      <c r="JMV67" s="182"/>
      <c r="JMW67" s="182"/>
      <c r="JMX67" s="182"/>
      <c r="JMY67" s="182"/>
      <c r="JMZ67" s="182"/>
      <c r="JNA67" s="182"/>
      <c r="JNB67" s="182"/>
      <c r="JNC67" s="182"/>
      <c r="JND67" s="182"/>
      <c r="JNE67" s="182"/>
      <c r="JNF67" s="182"/>
      <c r="JNG67" s="182"/>
      <c r="JNH67" s="182"/>
      <c r="JNI67" s="182"/>
      <c r="JNJ67" s="182"/>
      <c r="JNK67" s="182"/>
      <c r="JNL67" s="182"/>
      <c r="JNM67" s="182"/>
      <c r="JNN67" s="182"/>
      <c r="JNO67" s="182"/>
      <c r="JNP67" s="182"/>
      <c r="JNQ67" s="182"/>
      <c r="JNR67" s="182"/>
      <c r="JNS67" s="182"/>
      <c r="JNT67" s="182"/>
      <c r="JNU67" s="182"/>
      <c r="JNV67" s="182"/>
      <c r="JNW67" s="182"/>
      <c r="JNX67" s="182"/>
      <c r="JNY67" s="182"/>
      <c r="JNZ67" s="182"/>
      <c r="JOA67" s="182"/>
      <c r="JOB67" s="182"/>
      <c r="JOC67" s="182"/>
      <c r="JOD67" s="182"/>
      <c r="JOE67" s="182"/>
      <c r="JOF67" s="182"/>
      <c r="JOG67" s="182"/>
      <c r="JOH67" s="182"/>
      <c r="JOI67" s="182"/>
      <c r="JOJ67" s="182"/>
      <c r="JOK67" s="182"/>
      <c r="JOL67" s="182"/>
      <c r="JOM67" s="182"/>
      <c r="JON67" s="182"/>
      <c r="JOO67" s="182"/>
      <c r="JOP67" s="182"/>
      <c r="JOQ67" s="182"/>
      <c r="JOR67" s="182"/>
      <c r="JOS67" s="182"/>
      <c r="JOT67" s="182"/>
      <c r="JOU67" s="182"/>
      <c r="JOV67" s="182"/>
      <c r="JOW67" s="182"/>
      <c r="JOX67" s="182"/>
      <c r="JOY67" s="182"/>
      <c r="JOZ67" s="182"/>
      <c r="JPA67" s="182"/>
      <c r="JPB67" s="182"/>
      <c r="JPC67" s="182"/>
      <c r="JPD67" s="182"/>
      <c r="JPE67" s="182"/>
      <c r="JPF67" s="182"/>
      <c r="JPG67" s="182"/>
      <c r="JPH67" s="182"/>
      <c r="JPI67" s="182"/>
      <c r="JPJ67" s="182"/>
      <c r="JPK67" s="182"/>
      <c r="JPL67" s="182"/>
      <c r="JPM67" s="182"/>
      <c r="JPN67" s="182"/>
      <c r="JPO67" s="182"/>
      <c r="JPP67" s="182"/>
      <c r="JPQ67" s="182"/>
      <c r="JPR67" s="182"/>
      <c r="JPS67" s="182"/>
      <c r="JPT67" s="182"/>
      <c r="JPU67" s="182"/>
      <c r="JPV67" s="182"/>
      <c r="JPW67" s="182"/>
      <c r="JPX67" s="182"/>
      <c r="JPY67" s="182"/>
      <c r="JPZ67" s="182"/>
      <c r="JQA67" s="182"/>
      <c r="JQB67" s="182"/>
      <c r="JQC67" s="182"/>
      <c r="JQD67" s="182"/>
      <c r="JQE67" s="182"/>
      <c r="JQF67" s="182"/>
      <c r="JQG67" s="182"/>
      <c r="JQH67" s="182"/>
      <c r="JQI67" s="182"/>
      <c r="JQJ67" s="182"/>
      <c r="JQK67" s="182"/>
      <c r="JQL67" s="182"/>
      <c r="JQM67" s="182"/>
      <c r="JQN67" s="182"/>
      <c r="JQO67" s="182"/>
      <c r="JQP67" s="182"/>
      <c r="JQQ67" s="182"/>
      <c r="JQR67" s="182"/>
      <c r="JQS67" s="182"/>
      <c r="JQT67" s="182"/>
      <c r="JQU67" s="182"/>
      <c r="JQV67" s="182"/>
      <c r="JQW67" s="182"/>
      <c r="JQX67" s="182"/>
      <c r="JQY67" s="182"/>
      <c r="JQZ67" s="182"/>
      <c r="JRA67" s="182"/>
      <c r="JRB67" s="182"/>
      <c r="JRC67" s="182"/>
      <c r="JRD67" s="182"/>
      <c r="JRE67" s="182"/>
      <c r="JRF67" s="182"/>
      <c r="JRG67" s="182"/>
      <c r="JRH67" s="182"/>
      <c r="JRI67" s="182"/>
      <c r="JRJ67" s="182"/>
      <c r="JRK67" s="182"/>
      <c r="JRL67" s="182"/>
      <c r="JRM67" s="182"/>
      <c r="JRN67" s="182"/>
      <c r="JRO67" s="182"/>
      <c r="JRP67" s="182"/>
      <c r="JRQ67" s="182"/>
      <c r="JRR67" s="182"/>
      <c r="JRS67" s="182"/>
      <c r="JRT67" s="182"/>
      <c r="JRU67" s="182"/>
      <c r="JRV67" s="182"/>
      <c r="JRW67" s="182"/>
      <c r="JRX67" s="182"/>
      <c r="JRY67" s="182"/>
      <c r="JRZ67" s="182"/>
      <c r="JSA67" s="182"/>
      <c r="JSB67" s="182"/>
      <c r="JSC67" s="182"/>
      <c r="JSD67" s="182"/>
      <c r="JSE67" s="182"/>
      <c r="JSF67" s="182"/>
      <c r="JSG67" s="182"/>
      <c r="JSH67" s="182"/>
      <c r="JSI67" s="182"/>
      <c r="JSJ67" s="182"/>
      <c r="JSK67" s="182"/>
      <c r="JSL67" s="182"/>
      <c r="JSM67" s="182"/>
      <c r="JSN67" s="182"/>
      <c r="JSO67" s="182"/>
      <c r="JSP67" s="182"/>
      <c r="JSQ67" s="182"/>
      <c r="JSR67" s="182"/>
      <c r="JSS67" s="182"/>
      <c r="JST67" s="182"/>
      <c r="JSU67" s="182"/>
      <c r="JSV67" s="182"/>
      <c r="JSW67" s="182"/>
      <c r="JSX67" s="182"/>
      <c r="JSY67" s="182"/>
      <c r="JSZ67" s="182"/>
      <c r="JTA67" s="182"/>
      <c r="JTB67" s="182"/>
      <c r="JTC67" s="182"/>
      <c r="JTD67" s="182"/>
      <c r="JTE67" s="182"/>
      <c r="JTF67" s="182"/>
      <c r="JTG67" s="182"/>
      <c r="JTH67" s="182"/>
      <c r="JTI67" s="182"/>
      <c r="JTJ67" s="182"/>
      <c r="JTK67" s="182"/>
      <c r="JTL67" s="182"/>
      <c r="JTM67" s="182"/>
      <c r="JTN67" s="182"/>
      <c r="JTO67" s="182"/>
      <c r="JTP67" s="182"/>
      <c r="JTQ67" s="182"/>
      <c r="JTR67" s="182"/>
      <c r="JTS67" s="182"/>
      <c r="JTT67" s="182"/>
      <c r="JTU67" s="182"/>
      <c r="JTV67" s="182"/>
      <c r="JTW67" s="182"/>
      <c r="JTX67" s="182"/>
      <c r="JTY67" s="182"/>
      <c r="JTZ67" s="182"/>
      <c r="JUA67" s="182"/>
      <c r="JUB67" s="182"/>
      <c r="JUC67" s="182"/>
      <c r="JUD67" s="182"/>
      <c r="JUE67" s="182"/>
      <c r="JUF67" s="182"/>
      <c r="JUG67" s="182"/>
      <c r="JUH67" s="182"/>
      <c r="JUI67" s="182"/>
      <c r="JUJ67" s="182"/>
      <c r="JUK67" s="182"/>
      <c r="JUL67" s="182"/>
      <c r="JUM67" s="182"/>
      <c r="JUN67" s="182"/>
      <c r="JUO67" s="182"/>
      <c r="JUP67" s="182"/>
      <c r="JUQ67" s="182"/>
      <c r="JUR67" s="182"/>
      <c r="JUS67" s="182"/>
      <c r="JUT67" s="182"/>
      <c r="JUU67" s="182"/>
      <c r="JUV67" s="182"/>
      <c r="JUW67" s="182"/>
      <c r="JUX67" s="182"/>
      <c r="JUY67" s="182"/>
      <c r="JUZ67" s="182"/>
      <c r="JVA67" s="182"/>
      <c r="JVB67" s="182"/>
      <c r="JVC67" s="182"/>
      <c r="JVD67" s="182"/>
      <c r="JVE67" s="182"/>
      <c r="JVF67" s="182"/>
      <c r="JVG67" s="182"/>
      <c r="JVH67" s="182"/>
      <c r="JVI67" s="182"/>
      <c r="JVJ67" s="182"/>
      <c r="JVK67" s="182"/>
      <c r="JVL67" s="182"/>
      <c r="JVM67" s="182"/>
      <c r="JVN67" s="182"/>
      <c r="JVO67" s="182"/>
      <c r="JVP67" s="182"/>
      <c r="JVQ67" s="182"/>
      <c r="JVR67" s="182"/>
      <c r="JVS67" s="182"/>
      <c r="JVT67" s="182"/>
      <c r="JVU67" s="182"/>
      <c r="JVV67" s="182"/>
      <c r="JVW67" s="182"/>
      <c r="JVX67" s="182"/>
      <c r="JVY67" s="182"/>
      <c r="JVZ67" s="182"/>
      <c r="JWA67" s="182"/>
      <c r="JWB67" s="182"/>
      <c r="JWC67" s="182"/>
      <c r="JWD67" s="182"/>
      <c r="JWE67" s="182"/>
      <c r="JWF67" s="182"/>
      <c r="JWG67" s="182"/>
      <c r="JWH67" s="182"/>
      <c r="JWI67" s="182"/>
      <c r="JWJ67" s="182"/>
      <c r="JWK67" s="182"/>
      <c r="JWL67" s="182"/>
      <c r="JWM67" s="182"/>
      <c r="JWN67" s="182"/>
      <c r="JWO67" s="182"/>
      <c r="JWP67" s="182"/>
      <c r="JWQ67" s="182"/>
      <c r="JWR67" s="182"/>
      <c r="JWS67" s="182"/>
      <c r="JWT67" s="182"/>
      <c r="JWU67" s="182"/>
      <c r="JWV67" s="182"/>
      <c r="JWW67" s="182"/>
      <c r="JWX67" s="182"/>
      <c r="JWY67" s="182"/>
      <c r="JWZ67" s="182"/>
      <c r="JXA67" s="182"/>
      <c r="JXB67" s="182"/>
      <c r="JXC67" s="182"/>
      <c r="JXD67" s="182"/>
      <c r="JXE67" s="182"/>
      <c r="JXF67" s="182"/>
      <c r="JXG67" s="182"/>
      <c r="JXH67" s="182"/>
      <c r="JXI67" s="182"/>
      <c r="JXJ67" s="182"/>
      <c r="JXK67" s="182"/>
      <c r="JXL67" s="182"/>
      <c r="JXM67" s="182"/>
      <c r="JXN67" s="182"/>
      <c r="JXO67" s="182"/>
      <c r="JXP67" s="182"/>
      <c r="JXQ67" s="182"/>
      <c r="JXR67" s="182"/>
      <c r="JXS67" s="182"/>
      <c r="JXT67" s="182"/>
      <c r="JXU67" s="182"/>
      <c r="JXV67" s="182"/>
      <c r="JXW67" s="182"/>
      <c r="JXX67" s="182"/>
      <c r="JXY67" s="182"/>
      <c r="JXZ67" s="182"/>
      <c r="JYA67" s="182"/>
      <c r="JYB67" s="182"/>
      <c r="JYC67" s="182"/>
      <c r="JYD67" s="182"/>
      <c r="JYE67" s="182"/>
      <c r="JYF67" s="182"/>
      <c r="JYG67" s="182"/>
      <c r="JYH67" s="182"/>
      <c r="JYI67" s="182"/>
      <c r="JYJ67" s="182"/>
      <c r="JYK67" s="182"/>
      <c r="JYL67" s="182"/>
      <c r="JYM67" s="182"/>
      <c r="JYN67" s="182"/>
      <c r="JYO67" s="182"/>
      <c r="JYP67" s="182"/>
      <c r="JYQ67" s="182"/>
      <c r="JYR67" s="182"/>
      <c r="JYS67" s="182"/>
      <c r="JYT67" s="182"/>
      <c r="JYU67" s="182"/>
      <c r="JYV67" s="182"/>
      <c r="JYW67" s="182"/>
      <c r="JYX67" s="182"/>
      <c r="JYY67" s="182"/>
      <c r="JYZ67" s="182"/>
      <c r="JZA67" s="182"/>
      <c r="JZB67" s="182"/>
      <c r="JZC67" s="182"/>
      <c r="JZD67" s="182"/>
      <c r="JZE67" s="182"/>
      <c r="JZF67" s="182"/>
      <c r="JZG67" s="182"/>
      <c r="JZH67" s="182"/>
      <c r="JZI67" s="182"/>
      <c r="JZJ67" s="182"/>
      <c r="JZK67" s="182"/>
      <c r="JZL67" s="182"/>
      <c r="JZM67" s="182"/>
      <c r="JZN67" s="182"/>
      <c r="JZO67" s="182"/>
      <c r="JZP67" s="182"/>
      <c r="JZQ67" s="182"/>
      <c r="JZR67" s="182"/>
      <c r="JZS67" s="182"/>
      <c r="JZT67" s="182"/>
      <c r="JZU67" s="182"/>
      <c r="JZV67" s="182"/>
      <c r="JZW67" s="182"/>
      <c r="JZX67" s="182"/>
      <c r="JZY67" s="182"/>
      <c r="JZZ67" s="182"/>
      <c r="KAA67" s="182"/>
      <c r="KAB67" s="182"/>
      <c r="KAC67" s="182"/>
      <c r="KAD67" s="182"/>
      <c r="KAE67" s="182"/>
      <c r="KAF67" s="182"/>
      <c r="KAG67" s="182"/>
      <c r="KAH67" s="182"/>
      <c r="KAI67" s="182"/>
      <c r="KAJ67" s="182"/>
      <c r="KAK67" s="182"/>
      <c r="KAL67" s="182"/>
      <c r="KAM67" s="182"/>
      <c r="KAN67" s="182"/>
      <c r="KAO67" s="182"/>
      <c r="KAP67" s="182"/>
      <c r="KAQ67" s="182"/>
      <c r="KAR67" s="182"/>
      <c r="KAS67" s="182"/>
      <c r="KAT67" s="182"/>
      <c r="KAU67" s="182"/>
      <c r="KAV67" s="182"/>
      <c r="KAW67" s="182"/>
      <c r="KAX67" s="182"/>
      <c r="KAY67" s="182"/>
      <c r="KAZ67" s="182"/>
      <c r="KBA67" s="182"/>
      <c r="KBB67" s="182"/>
      <c r="KBC67" s="182"/>
      <c r="KBD67" s="182"/>
      <c r="KBE67" s="182"/>
      <c r="KBF67" s="182"/>
      <c r="KBG67" s="182"/>
      <c r="KBH67" s="182"/>
      <c r="KBI67" s="182"/>
      <c r="KBJ67" s="182"/>
      <c r="KBK67" s="182"/>
      <c r="KBL67" s="182"/>
      <c r="KBM67" s="182"/>
      <c r="KBN67" s="182"/>
      <c r="KBO67" s="182"/>
      <c r="KBP67" s="182"/>
      <c r="KBQ67" s="182"/>
      <c r="KBR67" s="182"/>
      <c r="KBS67" s="182"/>
      <c r="KBT67" s="182"/>
      <c r="KBU67" s="182"/>
      <c r="KBV67" s="182"/>
      <c r="KBW67" s="182"/>
      <c r="KBX67" s="182"/>
      <c r="KBY67" s="182"/>
      <c r="KBZ67" s="182"/>
      <c r="KCA67" s="182"/>
      <c r="KCB67" s="182"/>
      <c r="KCC67" s="182"/>
      <c r="KCD67" s="182"/>
      <c r="KCE67" s="182"/>
      <c r="KCF67" s="182"/>
      <c r="KCG67" s="182"/>
      <c r="KCH67" s="182"/>
      <c r="KCI67" s="182"/>
      <c r="KCJ67" s="182"/>
      <c r="KCK67" s="182"/>
      <c r="KCL67" s="182"/>
      <c r="KCM67" s="182"/>
      <c r="KCN67" s="182"/>
      <c r="KCO67" s="182"/>
      <c r="KCP67" s="182"/>
      <c r="KCQ67" s="182"/>
      <c r="KCR67" s="182"/>
      <c r="KCS67" s="182"/>
      <c r="KCT67" s="182"/>
      <c r="KCU67" s="182"/>
      <c r="KCV67" s="182"/>
      <c r="KCW67" s="182"/>
      <c r="KCX67" s="182"/>
      <c r="KCY67" s="182"/>
      <c r="KCZ67" s="182"/>
      <c r="KDA67" s="182"/>
      <c r="KDB67" s="182"/>
      <c r="KDC67" s="182"/>
      <c r="KDD67" s="182"/>
      <c r="KDE67" s="182"/>
      <c r="KDF67" s="182"/>
      <c r="KDG67" s="182"/>
      <c r="KDH67" s="182"/>
      <c r="KDI67" s="182"/>
      <c r="KDJ67" s="182"/>
      <c r="KDK67" s="182"/>
      <c r="KDL67" s="182"/>
      <c r="KDM67" s="182"/>
      <c r="KDN67" s="182"/>
      <c r="KDO67" s="182"/>
      <c r="KDP67" s="182"/>
      <c r="KDQ67" s="182"/>
      <c r="KDR67" s="182"/>
      <c r="KDS67" s="182"/>
      <c r="KDT67" s="182"/>
      <c r="KDU67" s="182"/>
      <c r="KDV67" s="182"/>
      <c r="KDW67" s="182"/>
      <c r="KDX67" s="182"/>
      <c r="KDY67" s="182"/>
      <c r="KDZ67" s="182"/>
      <c r="KEA67" s="182"/>
      <c r="KEB67" s="182"/>
      <c r="KEC67" s="182"/>
      <c r="KED67" s="182"/>
      <c r="KEE67" s="182"/>
      <c r="KEF67" s="182"/>
      <c r="KEG67" s="182"/>
      <c r="KEH67" s="182"/>
      <c r="KEI67" s="182"/>
      <c r="KEJ67" s="182"/>
      <c r="KEK67" s="182"/>
      <c r="KEL67" s="182"/>
      <c r="KEM67" s="182"/>
      <c r="KEN67" s="182"/>
      <c r="KEO67" s="182"/>
      <c r="KEP67" s="182"/>
      <c r="KEQ67" s="182"/>
      <c r="KER67" s="182"/>
      <c r="KES67" s="182"/>
      <c r="KET67" s="182"/>
      <c r="KEU67" s="182"/>
      <c r="KEV67" s="182"/>
      <c r="KEW67" s="182"/>
      <c r="KEX67" s="182"/>
      <c r="KEY67" s="182"/>
      <c r="KEZ67" s="182"/>
      <c r="KFA67" s="182"/>
      <c r="KFB67" s="182"/>
      <c r="KFC67" s="182"/>
      <c r="KFD67" s="182"/>
      <c r="KFE67" s="182"/>
      <c r="KFF67" s="182"/>
      <c r="KFG67" s="182"/>
      <c r="KFH67" s="182"/>
      <c r="KFI67" s="182"/>
      <c r="KFJ67" s="182"/>
      <c r="KFK67" s="182"/>
      <c r="KFL67" s="182"/>
      <c r="KFM67" s="182"/>
      <c r="KFN67" s="182"/>
      <c r="KFO67" s="182"/>
      <c r="KFP67" s="182"/>
      <c r="KFQ67" s="182"/>
      <c r="KFR67" s="182"/>
      <c r="KFS67" s="182"/>
      <c r="KFT67" s="182"/>
      <c r="KFU67" s="182"/>
      <c r="KFV67" s="182"/>
      <c r="KFW67" s="182"/>
      <c r="KFX67" s="182"/>
      <c r="KFY67" s="182"/>
      <c r="KFZ67" s="182"/>
      <c r="KGA67" s="182"/>
      <c r="KGB67" s="182"/>
      <c r="KGC67" s="182"/>
      <c r="KGD67" s="182"/>
      <c r="KGE67" s="182"/>
      <c r="KGF67" s="182"/>
      <c r="KGG67" s="182"/>
      <c r="KGH67" s="182"/>
      <c r="KGI67" s="182"/>
      <c r="KGJ67" s="182"/>
      <c r="KGK67" s="182"/>
      <c r="KGL67" s="182"/>
      <c r="KGM67" s="182"/>
      <c r="KGN67" s="182"/>
      <c r="KGO67" s="182"/>
      <c r="KGP67" s="182"/>
      <c r="KGQ67" s="182"/>
      <c r="KGR67" s="182"/>
      <c r="KGS67" s="182"/>
      <c r="KGT67" s="182"/>
      <c r="KGU67" s="182"/>
      <c r="KGV67" s="182"/>
      <c r="KGW67" s="182"/>
      <c r="KGX67" s="182"/>
      <c r="KGY67" s="182"/>
      <c r="KGZ67" s="182"/>
      <c r="KHA67" s="182"/>
      <c r="KHB67" s="182"/>
      <c r="KHC67" s="182"/>
      <c r="KHD67" s="182"/>
      <c r="KHE67" s="182"/>
      <c r="KHF67" s="182"/>
      <c r="KHG67" s="182"/>
      <c r="KHH67" s="182"/>
      <c r="KHI67" s="182"/>
      <c r="KHJ67" s="182"/>
      <c r="KHK67" s="182"/>
      <c r="KHL67" s="182"/>
      <c r="KHM67" s="182"/>
      <c r="KHN67" s="182"/>
      <c r="KHO67" s="182"/>
      <c r="KHP67" s="182"/>
      <c r="KHQ67" s="182"/>
      <c r="KHR67" s="182"/>
      <c r="KHS67" s="182"/>
      <c r="KHT67" s="182"/>
      <c r="KHU67" s="182"/>
      <c r="KHV67" s="182"/>
      <c r="KHW67" s="182"/>
      <c r="KHX67" s="182"/>
      <c r="KHY67" s="182"/>
      <c r="KHZ67" s="182"/>
      <c r="KIA67" s="182"/>
      <c r="KIB67" s="182"/>
      <c r="KIC67" s="182"/>
      <c r="KID67" s="182"/>
      <c r="KIE67" s="182"/>
      <c r="KIF67" s="182"/>
      <c r="KIG67" s="182"/>
      <c r="KIH67" s="182"/>
      <c r="KII67" s="182"/>
      <c r="KIJ67" s="182"/>
      <c r="KIK67" s="182"/>
      <c r="KIL67" s="182"/>
      <c r="KIM67" s="182"/>
      <c r="KIN67" s="182"/>
      <c r="KIO67" s="182"/>
      <c r="KIP67" s="182"/>
      <c r="KIQ67" s="182"/>
      <c r="KIR67" s="182"/>
      <c r="KIS67" s="182"/>
      <c r="KIT67" s="182"/>
      <c r="KIU67" s="182"/>
      <c r="KIV67" s="182"/>
      <c r="KIW67" s="182"/>
      <c r="KIX67" s="182"/>
      <c r="KIY67" s="182"/>
      <c r="KIZ67" s="182"/>
      <c r="KJA67" s="182"/>
      <c r="KJB67" s="182"/>
      <c r="KJC67" s="182"/>
      <c r="KJD67" s="182"/>
      <c r="KJE67" s="182"/>
      <c r="KJF67" s="182"/>
      <c r="KJG67" s="182"/>
      <c r="KJH67" s="182"/>
      <c r="KJI67" s="182"/>
      <c r="KJJ67" s="182"/>
      <c r="KJK67" s="182"/>
      <c r="KJL67" s="182"/>
      <c r="KJM67" s="182"/>
      <c r="KJN67" s="182"/>
      <c r="KJO67" s="182"/>
      <c r="KJP67" s="182"/>
      <c r="KJQ67" s="182"/>
      <c r="KJR67" s="182"/>
      <c r="KJS67" s="182"/>
      <c r="KJT67" s="182"/>
      <c r="KJU67" s="182"/>
      <c r="KJV67" s="182"/>
      <c r="KJW67" s="182"/>
      <c r="KJX67" s="182"/>
      <c r="KJY67" s="182"/>
      <c r="KJZ67" s="182"/>
      <c r="KKA67" s="182"/>
      <c r="KKB67" s="182"/>
      <c r="KKC67" s="182"/>
      <c r="KKD67" s="182"/>
      <c r="KKE67" s="182"/>
      <c r="KKF67" s="182"/>
      <c r="KKG67" s="182"/>
      <c r="KKH67" s="182"/>
      <c r="KKI67" s="182"/>
      <c r="KKJ67" s="182"/>
      <c r="KKK67" s="182"/>
      <c r="KKL67" s="182"/>
      <c r="KKM67" s="182"/>
      <c r="KKN67" s="182"/>
      <c r="KKO67" s="182"/>
      <c r="KKP67" s="182"/>
      <c r="KKQ67" s="182"/>
      <c r="KKR67" s="182"/>
      <c r="KKS67" s="182"/>
      <c r="KKT67" s="182"/>
      <c r="KKU67" s="182"/>
      <c r="KKV67" s="182"/>
      <c r="KKW67" s="182"/>
      <c r="KKX67" s="182"/>
      <c r="KKY67" s="182"/>
      <c r="KKZ67" s="182"/>
      <c r="KLA67" s="182"/>
      <c r="KLB67" s="182"/>
      <c r="KLC67" s="182"/>
      <c r="KLD67" s="182"/>
      <c r="KLE67" s="182"/>
      <c r="KLF67" s="182"/>
      <c r="KLG67" s="182"/>
      <c r="KLH67" s="182"/>
      <c r="KLI67" s="182"/>
      <c r="KLJ67" s="182"/>
      <c r="KLK67" s="182"/>
      <c r="KLL67" s="182"/>
      <c r="KLM67" s="182"/>
      <c r="KLN67" s="182"/>
      <c r="KLO67" s="182"/>
      <c r="KLP67" s="182"/>
      <c r="KLQ67" s="182"/>
      <c r="KLR67" s="182"/>
      <c r="KLS67" s="182"/>
      <c r="KLT67" s="182"/>
      <c r="KLU67" s="182"/>
      <c r="KLV67" s="182"/>
      <c r="KLW67" s="182"/>
      <c r="KLX67" s="182"/>
      <c r="KLY67" s="182"/>
      <c r="KLZ67" s="182"/>
      <c r="KMA67" s="182"/>
      <c r="KMB67" s="182"/>
      <c r="KMC67" s="182"/>
      <c r="KMD67" s="182"/>
      <c r="KME67" s="182"/>
      <c r="KMF67" s="182"/>
      <c r="KMG67" s="182"/>
      <c r="KMH67" s="182"/>
      <c r="KMI67" s="182"/>
      <c r="KMJ67" s="182"/>
      <c r="KMK67" s="182"/>
      <c r="KML67" s="182"/>
      <c r="KMM67" s="182"/>
      <c r="KMN67" s="182"/>
      <c r="KMO67" s="182"/>
      <c r="KMP67" s="182"/>
      <c r="KMQ67" s="182"/>
      <c r="KMR67" s="182"/>
      <c r="KMS67" s="182"/>
      <c r="KMT67" s="182"/>
      <c r="KMU67" s="182"/>
      <c r="KMV67" s="182"/>
      <c r="KMW67" s="182"/>
      <c r="KMX67" s="182"/>
      <c r="KMY67" s="182"/>
      <c r="KMZ67" s="182"/>
      <c r="KNA67" s="182"/>
      <c r="KNB67" s="182"/>
      <c r="KNC67" s="182"/>
      <c r="KND67" s="182"/>
      <c r="KNE67" s="182"/>
      <c r="KNF67" s="182"/>
      <c r="KNG67" s="182"/>
      <c r="KNH67" s="182"/>
      <c r="KNI67" s="182"/>
      <c r="KNJ67" s="182"/>
      <c r="KNK67" s="182"/>
      <c r="KNL67" s="182"/>
      <c r="KNM67" s="182"/>
      <c r="KNN67" s="182"/>
      <c r="KNO67" s="182"/>
      <c r="KNP67" s="182"/>
      <c r="KNQ67" s="182"/>
      <c r="KNR67" s="182"/>
      <c r="KNS67" s="182"/>
      <c r="KNT67" s="182"/>
      <c r="KNU67" s="182"/>
      <c r="KNV67" s="182"/>
      <c r="KNW67" s="182"/>
      <c r="KNX67" s="182"/>
      <c r="KNY67" s="182"/>
      <c r="KNZ67" s="182"/>
      <c r="KOA67" s="182"/>
      <c r="KOB67" s="182"/>
      <c r="KOC67" s="182"/>
      <c r="KOD67" s="182"/>
      <c r="KOE67" s="182"/>
      <c r="KOF67" s="182"/>
      <c r="KOG67" s="182"/>
      <c r="KOH67" s="182"/>
      <c r="KOI67" s="182"/>
      <c r="KOJ67" s="182"/>
      <c r="KOK67" s="182"/>
      <c r="KOL67" s="182"/>
      <c r="KOM67" s="182"/>
      <c r="KON67" s="182"/>
      <c r="KOO67" s="182"/>
      <c r="KOP67" s="182"/>
      <c r="KOQ67" s="182"/>
      <c r="KOR67" s="182"/>
      <c r="KOS67" s="182"/>
      <c r="KOT67" s="182"/>
      <c r="KOU67" s="182"/>
      <c r="KOV67" s="182"/>
      <c r="KOW67" s="182"/>
      <c r="KOX67" s="182"/>
      <c r="KOY67" s="182"/>
      <c r="KOZ67" s="182"/>
      <c r="KPA67" s="182"/>
      <c r="KPB67" s="182"/>
      <c r="KPC67" s="182"/>
      <c r="KPD67" s="182"/>
      <c r="KPE67" s="182"/>
      <c r="KPF67" s="182"/>
      <c r="KPG67" s="182"/>
      <c r="KPH67" s="182"/>
      <c r="KPI67" s="182"/>
      <c r="KPJ67" s="182"/>
      <c r="KPK67" s="182"/>
      <c r="KPL67" s="182"/>
      <c r="KPM67" s="182"/>
      <c r="KPN67" s="182"/>
      <c r="KPO67" s="182"/>
      <c r="KPP67" s="182"/>
      <c r="KPQ67" s="182"/>
      <c r="KPR67" s="182"/>
      <c r="KPS67" s="182"/>
      <c r="KPT67" s="182"/>
      <c r="KPU67" s="182"/>
      <c r="KPV67" s="182"/>
      <c r="KPW67" s="182"/>
      <c r="KPX67" s="182"/>
      <c r="KPY67" s="182"/>
      <c r="KPZ67" s="182"/>
      <c r="KQA67" s="182"/>
      <c r="KQB67" s="182"/>
      <c r="KQC67" s="182"/>
      <c r="KQD67" s="182"/>
      <c r="KQE67" s="182"/>
      <c r="KQF67" s="182"/>
      <c r="KQG67" s="182"/>
      <c r="KQH67" s="182"/>
      <c r="KQI67" s="182"/>
      <c r="KQJ67" s="182"/>
      <c r="KQK67" s="182"/>
      <c r="KQL67" s="182"/>
      <c r="KQM67" s="182"/>
      <c r="KQN67" s="182"/>
      <c r="KQO67" s="182"/>
      <c r="KQP67" s="182"/>
      <c r="KQQ67" s="182"/>
      <c r="KQR67" s="182"/>
      <c r="KQS67" s="182"/>
      <c r="KQT67" s="182"/>
      <c r="KQU67" s="182"/>
      <c r="KQV67" s="182"/>
      <c r="KQW67" s="182"/>
      <c r="KQX67" s="182"/>
      <c r="KQY67" s="182"/>
      <c r="KQZ67" s="182"/>
      <c r="KRA67" s="182"/>
      <c r="KRB67" s="182"/>
      <c r="KRC67" s="182"/>
      <c r="KRD67" s="182"/>
      <c r="KRE67" s="182"/>
      <c r="KRF67" s="182"/>
      <c r="KRG67" s="182"/>
      <c r="KRH67" s="182"/>
      <c r="KRI67" s="182"/>
      <c r="KRJ67" s="182"/>
      <c r="KRK67" s="182"/>
      <c r="KRL67" s="182"/>
      <c r="KRM67" s="182"/>
      <c r="KRN67" s="182"/>
      <c r="KRO67" s="182"/>
      <c r="KRP67" s="182"/>
      <c r="KRQ67" s="182"/>
      <c r="KRR67" s="182"/>
      <c r="KRS67" s="182"/>
      <c r="KRT67" s="182"/>
      <c r="KRU67" s="182"/>
      <c r="KRV67" s="182"/>
      <c r="KRW67" s="182"/>
      <c r="KRX67" s="182"/>
      <c r="KRY67" s="182"/>
      <c r="KRZ67" s="182"/>
      <c r="KSA67" s="182"/>
      <c r="KSB67" s="182"/>
      <c r="KSC67" s="182"/>
      <c r="KSD67" s="182"/>
      <c r="KSE67" s="182"/>
      <c r="KSF67" s="182"/>
      <c r="KSG67" s="182"/>
      <c r="KSH67" s="182"/>
      <c r="KSI67" s="182"/>
      <c r="KSJ67" s="182"/>
      <c r="KSK67" s="182"/>
      <c r="KSL67" s="182"/>
      <c r="KSM67" s="182"/>
      <c r="KSN67" s="182"/>
      <c r="KSO67" s="182"/>
      <c r="KSP67" s="182"/>
      <c r="KSQ67" s="182"/>
      <c r="KSR67" s="182"/>
      <c r="KSS67" s="182"/>
      <c r="KST67" s="182"/>
      <c r="KSU67" s="182"/>
      <c r="KSV67" s="182"/>
      <c r="KSW67" s="182"/>
      <c r="KSX67" s="182"/>
      <c r="KSY67" s="182"/>
      <c r="KSZ67" s="182"/>
      <c r="KTA67" s="182"/>
      <c r="KTB67" s="182"/>
      <c r="KTC67" s="182"/>
      <c r="KTD67" s="182"/>
      <c r="KTE67" s="182"/>
      <c r="KTF67" s="182"/>
      <c r="KTG67" s="182"/>
      <c r="KTH67" s="182"/>
      <c r="KTI67" s="182"/>
      <c r="KTJ67" s="182"/>
      <c r="KTK67" s="182"/>
      <c r="KTL67" s="182"/>
      <c r="KTM67" s="182"/>
      <c r="KTN67" s="182"/>
      <c r="KTO67" s="182"/>
      <c r="KTP67" s="182"/>
      <c r="KTQ67" s="182"/>
      <c r="KTR67" s="182"/>
      <c r="KTS67" s="182"/>
      <c r="KTT67" s="182"/>
      <c r="KTU67" s="182"/>
      <c r="KTV67" s="182"/>
      <c r="KTW67" s="182"/>
      <c r="KTX67" s="182"/>
      <c r="KTY67" s="182"/>
      <c r="KTZ67" s="182"/>
      <c r="KUA67" s="182"/>
      <c r="KUB67" s="182"/>
      <c r="KUC67" s="182"/>
      <c r="KUD67" s="182"/>
      <c r="KUE67" s="182"/>
      <c r="KUF67" s="182"/>
      <c r="KUG67" s="182"/>
      <c r="KUH67" s="182"/>
      <c r="KUI67" s="182"/>
      <c r="KUJ67" s="182"/>
      <c r="KUK67" s="182"/>
      <c r="KUL67" s="182"/>
      <c r="KUM67" s="182"/>
      <c r="KUN67" s="182"/>
      <c r="KUO67" s="182"/>
      <c r="KUP67" s="182"/>
      <c r="KUQ67" s="182"/>
      <c r="KUR67" s="182"/>
      <c r="KUS67" s="182"/>
      <c r="KUT67" s="182"/>
      <c r="KUU67" s="182"/>
      <c r="KUV67" s="182"/>
      <c r="KUW67" s="182"/>
      <c r="KUX67" s="182"/>
      <c r="KUY67" s="182"/>
      <c r="KUZ67" s="182"/>
      <c r="KVA67" s="182"/>
      <c r="KVB67" s="182"/>
      <c r="KVC67" s="182"/>
      <c r="KVD67" s="182"/>
      <c r="KVE67" s="182"/>
      <c r="KVF67" s="182"/>
      <c r="KVG67" s="182"/>
      <c r="KVH67" s="182"/>
      <c r="KVI67" s="182"/>
      <c r="KVJ67" s="182"/>
      <c r="KVK67" s="182"/>
      <c r="KVL67" s="182"/>
      <c r="KVM67" s="182"/>
      <c r="KVN67" s="182"/>
      <c r="KVO67" s="182"/>
      <c r="KVP67" s="182"/>
      <c r="KVQ67" s="182"/>
      <c r="KVR67" s="182"/>
      <c r="KVS67" s="182"/>
      <c r="KVT67" s="182"/>
      <c r="KVU67" s="182"/>
      <c r="KVV67" s="182"/>
      <c r="KVW67" s="182"/>
      <c r="KVX67" s="182"/>
      <c r="KVY67" s="182"/>
      <c r="KVZ67" s="182"/>
      <c r="KWA67" s="182"/>
      <c r="KWB67" s="182"/>
      <c r="KWC67" s="182"/>
      <c r="KWD67" s="182"/>
      <c r="KWE67" s="182"/>
      <c r="KWF67" s="182"/>
      <c r="KWG67" s="182"/>
      <c r="KWH67" s="182"/>
      <c r="KWI67" s="182"/>
      <c r="KWJ67" s="182"/>
      <c r="KWK67" s="182"/>
      <c r="KWL67" s="182"/>
      <c r="KWM67" s="182"/>
      <c r="KWN67" s="182"/>
      <c r="KWO67" s="182"/>
      <c r="KWP67" s="182"/>
      <c r="KWQ67" s="182"/>
      <c r="KWR67" s="182"/>
      <c r="KWS67" s="182"/>
      <c r="KWT67" s="182"/>
      <c r="KWU67" s="182"/>
      <c r="KWV67" s="182"/>
      <c r="KWW67" s="182"/>
      <c r="KWX67" s="182"/>
      <c r="KWY67" s="182"/>
      <c r="KWZ67" s="182"/>
      <c r="KXA67" s="182"/>
      <c r="KXB67" s="182"/>
      <c r="KXC67" s="182"/>
      <c r="KXD67" s="182"/>
      <c r="KXE67" s="182"/>
      <c r="KXF67" s="182"/>
      <c r="KXG67" s="182"/>
      <c r="KXH67" s="182"/>
      <c r="KXI67" s="182"/>
      <c r="KXJ67" s="182"/>
      <c r="KXK67" s="182"/>
      <c r="KXL67" s="182"/>
      <c r="KXM67" s="182"/>
      <c r="KXN67" s="182"/>
      <c r="KXO67" s="182"/>
      <c r="KXP67" s="182"/>
      <c r="KXQ67" s="182"/>
      <c r="KXR67" s="182"/>
      <c r="KXS67" s="182"/>
      <c r="KXT67" s="182"/>
      <c r="KXU67" s="182"/>
      <c r="KXV67" s="182"/>
      <c r="KXW67" s="182"/>
      <c r="KXX67" s="182"/>
      <c r="KXY67" s="182"/>
      <c r="KXZ67" s="182"/>
      <c r="KYA67" s="182"/>
      <c r="KYB67" s="182"/>
      <c r="KYC67" s="182"/>
      <c r="KYD67" s="182"/>
      <c r="KYE67" s="182"/>
      <c r="KYF67" s="182"/>
      <c r="KYG67" s="182"/>
      <c r="KYH67" s="182"/>
      <c r="KYI67" s="182"/>
      <c r="KYJ67" s="182"/>
      <c r="KYK67" s="182"/>
      <c r="KYL67" s="182"/>
      <c r="KYM67" s="182"/>
      <c r="KYN67" s="182"/>
      <c r="KYO67" s="182"/>
      <c r="KYP67" s="182"/>
      <c r="KYQ67" s="182"/>
      <c r="KYR67" s="182"/>
      <c r="KYS67" s="182"/>
      <c r="KYT67" s="182"/>
      <c r="KYU67" s="182"/>
      <c r="KYV67" s="182"/>
      <c r="KYW67" s="182"/>
      <c r="KYX67" s="182"/>
      <c r="KYY67" s="182"/>
      <c r="KYZ67" s="182"/>
      <c r="KZA67" s="182"/>
      <c r="KZB67" s="182"/>
      <c r="KZC67" s="182"/>
      <c r="KZD67" s="182"/>
      <c r="KZE67" s="182"/>
      <c r="KZF67" s="182"/>
      <c r="KZG67" s="182"/>
      <c r="KZH67" s="182"/>
      <c r="KZI67" s="182"/>
      <c r="KZJ67" s="182"/>
      <c r="KZK67" s="182"/>
      <c r="KZL67" s="182"/>
      <c r="KZM67" s="182"/>
      <c r="KZN67" s="182"/>
      <c r="KZO67" s="182"/>
      <c r="KZP67" s="182"/>
      <c r="KZQ67" s="182"/>
      <c r="KZR67" s="182"/>
      <c r="KZS67" s="182"/>
      <c r="KZT67" s="182"/>
      <c r="KZU67" s="182"/>
      <c r="KZV67" s="182"/>
      <c r="KZW67" s="182"/>
      <c r="KZX67" s="182"/>
      <c r="KZY67" s="182"/>
      <c r="KZZ67" s="182"/>
      <c r="LAA67" s="182"/>
      <c r="LAB67" s="182"/>
      <c r="LAC67" s="182"/>
      <c r="LAD67" s="182"/>
      <c r="LAE67" s="182"/>
      <c r="LAF67" s="182"/>
      <c r="LAG67" s="182"/>
      <c r="LAH67" s="182"/>
      <c r="LAI67" s="182"/>
      <c r="LAJ67" s="182"/>
      <c r="LAK67" s="182"/>
      <c r="LAL67" s="182"/>
      <c r="LAM67" s="182"/>
      <c r="LAN67" s="182"/>
      <c r="LAO67" s="182"/>
      <c r="LAP67" s="182"/>
      <c r="LAQ67" s="182"/>
      <c r="LAR67" s="182"/>
      <c r="LAS67" s="182"/>
      <c r="LAT67" s="182"/>
      <c r="LAU67" s="182"/>
      <c r="LAV67" s="182"/>
      <c r="LAW67" s="182"/>
      <c r="LAX67" s="182"/>
      <c r="LAY67" s="182"/>
      <c r="LAZ67" s="182"/>
      <c r="LBA67" s="182"/>
      <c r="LBB67" s="182"/>
      <c r="LBC67" s="182"/>
      <c r="LBD67" s="182"/>
      <c r="LBE67" s="182"/>
      <c r="LBF67" s="182"/>
      <c r="LBG67" s="182"/>
      <c r="LBH67" s="182"/>
      <c r="LBI67" s="182"/>
      <c r="LBJ67" s="182"/>
      <c r="LBK67" s="182"/>
      <c r="LBL67" s="182"/>
      <c r="LBM67" s="182"/>
      <c r="LBN67" s="182"/>
      <c r="LBO67" s="182"/>
      <c r="LBP67" s="182"/>
      <c r="LBQ67" s="182"/>
      <c r="LBR67" s="182"/>
      <c r="LBS67" s="182"/>
      <c r="LBT67" s="182"/>
      <c r="LBU67" s="182"/>
      <c r="LBV67" s="182"/>
      <c r="LBW67" s="182"/>
      <c r="LBX67" s="182"/>
      <c r="LBY67" s="182"/>
      <c r="LBZ67" s="182"/>
      <c r="LCA67" s="182"/>
      <c r="LCB67" s="182"/>
      <c r="LCC67" s="182"/>
      <c r="LCD67" s="182"/>
      <c r="LCE67" s="182"/>
      <c r="LCF67" s="182"/>
      <c r="LCG67" s="182"/>
      <c r="LCH67" s="182"/>
      <c r="LCI67" s="182"/>
      <c r="LCJ67" s="182"/>
      <c r="LCK67" s="182"/>
      <c r="LCL67" s="182"/>
      <c r="LCM67" s="182"/>
      <c r="LCN67" s="182"/>
      <c r="LCO67" s="182"/>
      <c r="LCP67" s="182"/>
      <c r="LCQ67" s="182"/>
      <c r="LCR67" s="182"/>
      <c r="LCS67" s="182"/>
      <c r="LCT67" s="182"/>
      <c r="LCU67" s="182"/>
      <c r="LCV67" s="182"/>
      <c r="LCW67" s="182"/>
      <c r="LCX67" s="182"/>
      <c r="LCY67" s="182"/>
      <c r="LCZ67" s="182"/>
      <c r="LDA67" s="182"/>
      <c r="LDB67" s="182"/>
      <c r="LDC67" s="182"/>
      <c r="LDD67" s="182"/>
      <c r="LDE67" s="182"/>
      <c r="LDF67" s="182"/>
      <c r="LDG67" s="182"/>
      <c r="LDH67" s="182"/>
      <c r="LDI67" s="182"/>
      <c r="LDJ67" s="182"/>
      <c r="LDK67" s="182"/>
      <c r="LDL67" s="182"/>
      <c r="LDM67" s="182"/>
      <c r="LDN67" s="182"/>
      <c r="LDO67" s="182"/>
      <c r="LDP67" s="182"/>
      <c r="LDQ67" s="182"/>
      <c r="LDR67" s="182"/>
      <c r="LDS67" s="182"/>
      <c r="LDT67" s="182"/>
      <c r="LDU67" s="182"/>
      <c r="LDV67" s="182"/>
      <c r="LDW67" s="182"/>
      <c r="LDX67" s="182"/>
      <c r="LDY67" s="182"/>
      <c r="LDZ67" s="182"/>
      <c r="LEA67" s="182"/>
      <c r="LEB67" s="182"/>
      <c r="LEC67" s="182"/>
      <c r="LED67" s="182"/>
      <c r="LEE67" s="182"/>
      <c r="LEF67" s="182"/>
      <c r="LEG67" s="182"/>
      <c r="LEH67" s="182"/>
      <c r="LEI67" s="182"/>
      <c r="LEJ67" s="182"/>
      <c r="LEK67" s="182"/>
      <c r="LEL67" s="182"/>
      <c r="LEM67" s="182"/>
      <c r="LEN67" s="182"/>
      <c r="LEO67" s="182"/>
      <c r="LEP67" s="182"/>
      <c r="LEQ67" s="182"/>
      <c r="LER67" s="182"/>
      <c r="LES67" s="182"/>
      <c r="LET67" s="182"/>
      <c r="LEU67" s="182"/>
      <c r="LEV67" s="182"/>
      <c r="LEW67" s="182"/>
      <c r="LEX67" s="182"/>
      <c r="LEY67" s="182"/>
      <c r="LEZ67" s="182"/>
      <c r="LFA67" s="182"/>
      <c r="LFB67" s="182"/>
      <c r="LFC67" s="182"/>
      <c r="LFD67" s="182"/>
      <c r="LFE67" s="182"/>
      <c r="LFF67" s="182"/>
      <c r="LFG67" s="182"/>
      <c r="LFH67" s="182"/>
      <c r="LFI67" s="182"/>
      <c r="LFJ67" s="182"/>
      <c r="LFK67" s="182"/>
      <c r="LFL67" s="182"/>
      <c r="LFM67" s="182"/>
      <c r="LFN67" s="182"/>
      <c r="LFO67" s="182"/>
      <c r="LFP67" s="182"/>
      <c r="LFQ67" s="182"/>
      <c r="LFR67" s="182"/>
      <c r="LFS67" s="182"/>
      <c r="LFT67" s="182"/>
      <c r="LFU67" s="182"/>
      <c r="LFV67" s="182"/>
      <c r="LFW67" s="182"/>
      <c r="LFX67" s="182"/>
      <c r="LFY67" s="182"/>
      <c r="LFZ67" s="182"/>
      <c r="LGA67" s="182"/>
      <c r="LGB67" s="182"/>
      <c r="LGC67" s="182"/>
      <c r="LGD67" s="182"/>
      <c r="LGE67" s="182"/>
      <c r="LGF67" s="182"/>
      <c r="LGG67" s="182"/>
      <c r="LGH67" s="182"/>
      <c r="LGI67" s="182"/>
      <c r="LGJ67" s="182"/>
      <c r="LGK67" s="182"/>
      <c r="LGL67" s="182"/>
      <c r="LGM67" s="182"/>
      <c r="LGN67" s="182"/>
      <c r="LGO67" s="182"/>
      <c r="LGP67" s="182"/>
      <c r="LGQ67" s="182"/>
      <c r="LGR67" s="182"/>
      <c r="LGS67" s="182"/>
      <c r="LGT67" s="182"/>
      <c r="LGU67" s="182"/>
      <c r="LGV67" s="182"/>
      <c r="LGW67" s="182"/>
      <c r="LGX67" s="182"/>
      <c r="LGY67" s="182"/>
      <c r="LGZ67" s="182"/>
      <c r="LHA67" s="182"/>
      <c r="LHB67" s="182"/>
      <c r="LHC67" s="182"/>
      <c r="LHD67" s="182"/>
      <c r="LHE67" s="182"/>
      <c r="LHF67" s="182"/>
      <c r="LHG67" s="182"/>
      <c r="LHH67" s="182"/>
      <c r="LHI67" s="182"/>
      <c r="LHJ67" s="182"/>
      <c r="LHK67" s="182"/>
      <c r="LHL67" s="182"/>
      <c r="LHM67" s="182"/>
      <c r="LHN67" s="182"/>
      <c r="LHO67" s="182"/>
      <c r="LHP67" s="182"/>
      <c r="LHQ67" s="182"/>
      <c r="LHR67" s="182"/>
      <c r="LHS67" s="182"/>
      <c r="LHT67" s="182"/>
      <c r="LHU67" s="182"/>
      <c r="LHV67" s="182"/>
      <c r="LHW67" s="182"/>
      <c r="LHX67" s="182"/>
      <c r="LHY67" s="182"/>
      <c r="LHZ67" s="182"/>
      <c r="LIA67" s="182"/>
      <c r="LIB67" s="182"/>
      <c r="LIC67" s="182"/>
      <c r="LID67" s="182"/>
      <c r="LIE67" s="182"/>
      <c r="LIF67" s="182"/>
      <c r="LIG67" s="182"/>
      <c r="LIH67" s="182"/>
      <c r="LII67" s="182"/>
      <c r="LIJ67" s="182"/>
      <c r="LIK67" s="182"/>
      <c r="LIL67" s="182"/>
      <c r="LIM67" s="182"/>
      <c r="LIN67" s="182"/>
      <c r="LIO67" s="182"/>
      <c r="LIP67" s="182"/>
      <c r="LIQ67" s="182"/>
      <c r="LIR67" s="182"/>
      <c r="LIS67" s="182"/>
      <c r="LIT67" s="182"/>
      <c r="LIU67" s="182"/>
      <c r="LIV67" s="182"/>
      <c r="LIW67" s="182"/>
      <c r="LIX67" s="182"/>
      <c r="LIY67" s="182"/>
      <c r="LIZ67" s="182"/>
      <c r="LJA67" s="182"/>
      <c r="LJB67" s="182"/>
      <c r="LJC67" s="182"/>
      <c r="LJD67" s="182"/>
      <c r="LJE67" s="182"/>
      <c r="LJF67" s="182"/>
      <c r="LJG67" s="182"/>
      <c r="LJH67" s="182"/>
      <c r="LJI67" s="182"/>
      <c r="LJJ67" s="182"/>
      <c r="LJK67" s="182"/>
      <c r="LJL67" s="182"/>
      <c r="LJM67" s="182"/>
      <c r="LJN67" s="182"/>
      <c r="LJO67" s="182"/>
      <c r="LJP67" s="182"/>
      <c r="LJQ67" s="182"/>
      <c r="LJR67" s="182"/>
      <c r="LJS67" s="182"/>
      <c r="LJT67" s="182"/>
      <c r="LJU67" s="182"/>
      <c r="LJV67" s="182"/>
      <c r="LJW67" s="182"/>
      <c r="LJX67" s="182"/>
      <c r="LJY67" s="182"/>
      <c r="LJZ67" s="182"/>
      <c r="LKA67" s="182"/>
      <c r="LKB67" s="182"/>
      <c r="LKC67" s="182"/>
      <c r="LKD67" s="182"/>
      <c r="LKE67" s="182"/>
      <c r="LKF67" s="182"/>
      <c r="LKG67" s="182"/>
      <c r="LKH67" s="182"/>
      <c r="LKI67" s="182"/>
      <c r="LKJ67" s="182"/>
      <c r="LKK67" s="182"/>
      <c r="LKL67" s="182"/>
      <c r="LKM67" s="182"/>
      <c r="LKN67" s="182"/>
      <c r="LKO67" s="182"/>
      <c r="LKP67" s="182"/>
      <c r="LKQ67" s="182"/>
      <c r="LKR67" s="182"/>
      <c r="LKS67" s="182"/>
      <c r="LKT67" s="182"/>
      <c r="LKU67" s="182"/>
      <c r="LKV67" s="182"/>
      <c r="LKW67" s="182"/>
      <c r="LKX67" s="182"/>
      <c r="LKY67" s="182"/>
      <c r="LKZ67" s="182"/>
      <c r="LLA67" s="182"/>
      <c r="LLB67" s="182"/>
      <c r="LLC67" s="182"/>
      <c r="LLD67" s="182"/>
      <c r="LLE67" s="182"/>
      <c r="LLF67" s="182"/>
      <c r="LLG67" s="182"/>
      <c r="LLH67" s="182"/>
      <c r="LLI67" s="182"/>
      <c r="LLJ67" s="182"/>
      <c r="LLK67" s="182"/>
      <c r="LLL67" s="182"/>
      <c r="LLM67" s="182"/>
      <c r="LLN67" s="182"/>
      <c r="LLO67" s="182"/>
      <c r="LLP67" s="182"/>
      <c r="LLQ67" s="182"/>
      <c r="LLR67" s="182"/>
      <c r="LLS67" s="182"/>
      <c r="LLT67" s="182"/>
      <c r="LLU67" s="182"/>
      <c r="LLV67" s="182"/>
      <c r="LLW67" s="182"/>
      <c r="LLX67" s="182"/>
      <c r="LLY67" s="182"/>
      <c r="LLZ67" s="182"/>
      <c r="LMA67" s="182"/>
      <c r="LMB67" s="182"/>
      <c r="LMC67" s="182"/>
      <c r="LMD67" s="182"/>
      <c r="LME67" s="182"/>
      <c r="LMF67" s="182"/>
      <c r="LMG67" s="182"/>
      <c r="LMH67" s="182"/>
      <c r="LMI67" s="182"/>
      <c r="LMJ67" s="182"/>
      <c r="LMK67" s="182"/>
      <c r="LML67" s="182"/>
      <c r="LMM67" s="182"/>
      <c r="LMN67" s="182"/>
      <c r="LMO67" s="182"/>
      <c r="LMP67" s="182"/>
      <c r="LMQ67" s="182"/>
      <c r="LMR67" s="182"/>
      <c r="LMS67" s="182"/>
      <c r="LMT67" s="182"/>
      <c r="LMU67" s="182"/>
      <c r="LMV67" s="182"/>
      <c r="LMW67" s="182"/>
      <c r="LMX67" s="182"/>
      <c r="LMY67" s="182"/>
      <c r="LMZ67" s="182"/>
      <c r="LNA67" s="182"/>
      <c r="LNB67" s="182"/>
      <c r="LNC67" s="182"/>
      <c r="LND67" s="182"/>
      <c r="LNE67" s="182"/>
      <c r="LNF67" s="182"/>
      <c r="LNG67" s="182"/>
      <c r="LNH67" s="182"/>
      <c r="LNI67" s="182"/>
      <c r="LNJ67" s="182"/>
      <c r="LNK67" s="182"/>
      <c r="LNL67" s="182"/>
      <c r="LNM67" s="182"/>
      <c r="LNN67" s="182"/>
      <c r="LNO67" s="182"/>
      <c r="LNP67" s="182"/>
      <c r="LNQ67" s="182"/>
      <c r="LNR67" s="182"/>
      <c r="LNS67" s="182"/>
      <c r="LNT67" s="182"/>
      <c r="LNU67" s="182"/>
      <c r="LNV67" s="182"/>
      <c r="LNW67" s="182"/>
      <c r="LNX67" s="182"/>
      <c r="LNY67" s="182"/>
      <c r="LNZ67" s="182"/>
      <c r="LOA67" s="182"/>
      <c r="LOB67" s="182"/>
      <c r="LOC67" s="182"/>
      <c r="LOD67" s="182"/>
      <c r="LOE67" s="182"/>
      <c r="LOF67" s="182"/>
      <c r="LOG67" s="182"/>
      <c r="LOH67" s="182"/>
      <c r="LOI67" s="182"/>
      <c r="LOJ67" s="182"/>
      <c r="LOK67" s="182"/>
      <c r="LOL67" s="182"/>
      <c r="LOM67" s="182"/>
      <c r="LON67" s="182"/>
      <c r="LOO67" s="182"/>
      <c r="LOP67" s="182"/>
      <c r="LOQ67" s="182"/>
      <c r="LOR67" s="182"/>
      <c r="LOS67" s="182"/>
      <c r="LOT67" s="182"/>
      <c r="LOU67" s="182"/>
      <c r="LOV67" s="182"/>
      <c r="LOW67" s="182"/>
      <c r="LOX67" s="182"/>
      <c r="LOY67" s="182"/>
      <c r="LOZ67" s="182"/>
      <c r="LPA67" s="182"/>
      <c r="LPB67" s="182"/>
      <c r="LPC67" s="182"/>
      <c r="LPD67" s="182"/>
      <c r="LPE67" s="182"/>
      <c r="LPF67" s="182"/>
      <c r="LPG67" s="182"/>
      <c r="LPH67" s="182"/>
      <c r="LPI67" s="182"/>
      <c r="LPJ67" s="182"/>
      <c r="LPK67" s="182"/>
      <c r="LPL67" s="182"/>
      <c r="LPM67" s="182"/>
      <c r="LPN67" s="182"/>
      <c r="LPO67" s="182"/>
      <c r="LPP67" s="182"/>
      <c r="LPQ67" s="182"/>
      <c r="LPR67" s="182"/>
      <c r="LPS67" s="182"/>
      <c r="LPT67" s="182"/>
      <c r="LPU67" s="182"/>
      <c r="LPV67" s="182"/>
      <c r="LPW67" s="182"/>
      <c r="LPX67" s="182"/>
      <c r="LPY67" s="182"/>
      <c r="LPZ67" s="182"/>
      <c r="LQA67" s="182"/>
      <c r="LQB67" s="182"/>
      <c r="LQC67" s="182"/>
      <c r="LQD67" s="182"/>
      <c r="LQE67" s="182"/>
      <c r="LQF67" s="182"/>
      <c r="LQG67" s="182"/>
      <c r="LQH67" s="182"/>
      <c r="LQI67" s="182"/>
      <c r="LQJ67" s="182"/>
      <c r="LQK67" s="182"/>
      <c r="LQL67" s="182"/>
      <c r="LQM67" s="182"/>
      <c r="LQN67" s="182"/>
      <c r="LQO67" s="182"/>
      <c r="LQP67" s="182"/>
      <c r="LQQ67" s="182"/>
      <c r="LQR67" s="182"/>
      <c r="LQS67" s="182"/>
      <c r="LQT67" s="182"/>
      <c r="LQU67" s="182"/>
      <c r="LQV67" s="182"/>
      <c r="LQW67" s="182"/>
      <c r="LQX67" s="182"/>
      <c r="LQY67" s="182"/>
      <c r="LQZ67" s="182"/>
      <c r="LRA67" s="182"/>
      <c r="LRB67" s="182"/>
      <c r="LRC67" s="182"/>
      <c r="LRD67" s="182"/>
      <c r="LRE67" s="182"/>
      <c r="LRF67" s="182"/>
      <c r="LRG67" s="182"/>
      <c r="LRH67" s="182"/>
      <c r="LRI67" s="182"/>
      <c r="LRJ67" s="182"/>
      <c r="LRK67" s="182"/>
      <c r="LRL67" s="182"/>
      <c r="LRM67" s="182"/>
      <c r="LRN67" s="182"/>
      <c r="LRO67" s="182"/>
      <c r="LRP67" s="182"/>
      <c r="LRQ67" s="182"/>
      <c r="LRR67" s="182"/>
      <c r="LRS67" s="182"/>
      <c r="LRT67" s="182"/>
      <c r="LRU67" s="182"/>
      <c r="LRV67" s="182"/>
      <c r="LRW67" s="182"/>
      <c r="LRX67" s="182"/>
      <c r="LRY67" s="182"/>
      <c r="LRZ67" s="182"/>
      <c r="LSA67" s="182"/>
      <c r="LSB67" s="182"/>
      <c r="LSC67" s="182"/>
      <c r="LSD67" s="182"/>
      <c r="LSE67" s="182"/>
      <c r="LSF67" s="182"/>
      <c r="LSG67" s="182"/>
      <c r="LSH67" s="182"/>
      <c r="LSI67" s="182"/>
      <c r="LSJ67" s="182"/>
      <c r="LSK67" s="182"/>
      <c r="LSL67" s="182"/>
      <c r="LSM67" s="182"/>
      <c r="LSN67" s="182"/>
      <c r="LSO67" s="182"/>
      <c r="LSP67" s="182"/>
      <c r="LSQ67" s="182"/>
      <c r="LSR67" s="182"/>
      <c r="LSS67" s="182"/>
      <c r="LST67" s="182"/>
      <c r="LSU67" s="182"/>
      <c r="LSV67" s="182"/>
      <c r="LSW67" s="182"/>
      <c r="LSX67" s="182"/>
      <c r="LSY67" s="182"/>
      <c r="LSZ67" s="182"/>
      <c r="LTA67" s="182"/>
      <c r="LTB67" s="182"/>
      <c r="LTC67" s="182"/>
      <c r="LTD67" s="182"/>
      <c r="LTE67" s="182"/>
      <c r="LTF67" s="182"/>
      <c r="LTG67" s="182"/>
      <c r="LTH67" s="182"/>
      <c r="LTI67" s="182"/>
      <c r="LTJ67" s="182"/>
      <c r="LTK67" s="182"/>
      <c r="LTL67" s="182"/>
      <c r="LTM67" s="182"/>
      <c r="LTN67" s="182"/>
      <c r="LTO67" s="182"/>
      <c r="LTP67" s="182"/>
      <c r="LTQ67" s="182"/>
      <c r="LTR67" s="182"/>
      <c r="LTS67" s="182"/>
      <c r="LTT67" s="182"/>
      <c r="LTU67" s="182"/>
      <c r="LTV67" s="182"/>
      <c r="LTW67" s="182"/>
      <c r="LTX67" s="182"/>
      <c r="LTY67" s="182"/>
      <c r="LTZ67" s="182"/>
      <c r="LUA67" s="182"/>
      <c r="LUB67" s="182"/>
      <c r="LUC67" s="182"/>
      <c r="LUD67" s="182"/>
      <c r="LUE67" s="182"/>
      <c r="LUF67" s="182"/>
      <c r="LUG67" s="182"/>
      <c r="LUH67" s="182"/>
      <c r="LUI67" s="182"/>
      <c r="LUJ67" s="182"/>
      <c r="LUK67" s="182"/>
      <c r="LUL67" s="182"/>
      <c r="LUM67" s="182"/>
      <c r="LUN67" s="182"/>
      <c r="LUO67" s="182"/>
      <c r="LUP67" s="182"/>
      <c r="LUQ67" s="182"/>
      <c r="LUR67" s="182"/>
      <c r="LUS67" s="182"/>
      <c r="LUT67" s="182"/>
      <c r="LUU67" s="182"/>
      <c r="LUV67" s="182"/>
      <c r="LUW67" s="182"/>
      <c r="LUX67" s="182"/>
      <c r="LUY67" s="182"/>
      <c r="LUZ67" s="182"/>
      <c r="LVA67" s="182"/>
      <c r="LVB67" s="182"/>
      <c r="LVC67" s="182"/>
      <c r="LVD67" s="182"/>
      <c r="LVE67" s="182"/>
      <c r="LVF67" s="182"/>
      <c r="LVG67" s="182"/>
      <c r="LVH67" s="182"/>
      <c r="LVI67" s="182"/>
      <c r="LVJ67" s="182"/>
      <c r="LVK67" s="182"/>
      <c r="LVL67" s="182"/>
      <c r="LVM67" s="182"/>
      <c r="LVN67" s="182"/>
      <c r="LVO67" s="182"/>
      <c r="LVP67" s="182"/>
      <c r="LVQ67" s="182"/>
      <c r="LVR67" s="182"/>
      <c r="LVS67" s="182"/>
      <c r="LVT67" s="182"/>
      <c r="LVU67" s="182"/>
      <c r="LVV67" s="182"/>
      <c r="LVW67" s="182"/>
      <c r="LVX67" s="182"/>
      <c r="LVY67" s="182"/>
      <c r="LVZ67" s="182"/>
      <c r="LWA67" s="182"/>
      <c r="LWB67" s="182"/>
      <c r="LWC67" s="182"/>
      <c r="LWD67" s="182"/>
      <c r="LWE67" s="182"/>
      <c r="LWF67" s="182"/>
      <c r="LWG67" s="182"/>
      <c r="LWH67" s="182"/>
      <c r="LWI67" s="182"/>
      <c r="LWJ67" s="182"/>
      <c r="LWK67" s="182"/>
      <c r="LWL67" s="182"/>
      <c r="LWM67" s="182"/>
      <c r="LWN67" s="182"/>
      <c r="LWO67" s="182"/>
      <c r="LWP67" s="182"/>
      <c r="LWQ67" s="182"/>
      <c r="LWR67" s="182"/>
      <c r="LWS67" s="182"/>
      <c r="LWT67" s="182"/>
      <c r="LWU67" s="182"/>
      <c r="LWV67" s="182"/>
      <c r="LWW67" s="182"/>
      <c r="LWX67" s="182"/>
      <c r="LWY67" s="182"/>
      <c r="LWZ67" s="182"/>
      <c r="LXA67" s="182"/>
      <c r="LXB67" s="182"/>
      <c r="LXC67" s="182"/>
      <c r="LXD67" s="182"/>
      <c r="LXE67" s="182"/>
      <c r="LXF67" s="182"/>
      <c r="LXG67" s="182"/>
      <c r="LXH67" s="182"/>
      <c r="LXI67" s="182"/>
      <c r="LXJ67" s="182"/>
      <c r="LXK67" s="182"/>
      <c r="LXL67" s="182"/>
      <c r="LXM67" s="182"/>
      <c r="LXN67" s="182"/>
      <c r="LXO67" s="182"/>
      <c r="LXP67" s="182"/>
      <c r="LXQ67" s="182"/>
      <c r="LXR67" s="182"/>
      <c r="LXS67" s="182"/>
      <c r="LXT67" s="182"/>
      <c r="LXU67" s="182"/>
      <c r="LXV67" s="182"/>
      <c r="LXW67" s="182"/>
      <c r="LXX67" s="182"/>
      <c r="LXY67" s="182"/>
      <c r="LXZ67" s="182"/>
      <c r="LYA67" s="182"/>
      <c r="LYB67" s="182"/>
      <c r="LYC67" s="182"/>
      <c r="LYD67" s="182"/>
      <c r="LYE67" s="182"/>
      <c r="LYF67" s="182"/>
      <c r="LYG67" s="182"/>
      <c r="LYH67" s="182"/>
      <c r="LYI67" s="182"/>
      <c r="LYJ67" s="182"/>
      <c r="LYK67" s="182"/>
      <c r="LYL67" s="182"/>
      <c r="LYM67" s="182"/>
      <c r="LYN67" s="182"/>
      <c r="LYO67" s="182"/>
      <c r="LYP67" s="182"/>
      <c r="LYQ67" s="182"/>
      <c r="LYR67" s="182"/>
      <c r="LYS67" s="182"/>
      <c r="LYT67" s="182"/>
      <c r="LYU67" s="182"/>
      <c r="LYV67" s="182"/>
      <c r="LYW67" s="182"/>
      <c r="LYX67" s="182"/>
      <c r="LYY67" s="182"/>
      <c r="LYZ67" s="182"/>
      <c r="LZA67" s="182"/>
      <c r="LZB67" s="182"/>
      <c r="LZC67" s="182"/>
      <c r="LZD67" s="182"/>
      <c r="LZE67" s="182"/>
      <c r="LZF67" s="182"/>
      <c r="LZG67" s="182"/>
      <c r="LZH67" s="182"/>
      <c r="LZI67" s="182"/>
      <c r="LZJ67" s="182"/>
      <c r="LZK67" s="182"/>
      <c r="LZL67" s="182"/>
      <c r="LZM67" s="182"/>
      <c r="LZN67" s="182"/>
      <c r="LZO67" s="182"/>
      <c r="LZP67" s="182"/>
      <c r="LZQ67" s="182"/>
      <c r="LZR67" s="182"/>
      <c r="LZS67" s="182"/>
      <c r="LZT67" s="182"/>
      <c r="LZU67" s="182"/>
      <c r="LZV67" s="182"/>
      <c r="LZW67" s="182"/>
      <c r="LZX67" s="182"/>
      <c r="LZY67" s="182"/>
      <c r="LZZ67" s="182"/>
      <c r="MAA67" s="182"/>
      <c r="MAB67" s="182"/>
      <c r="MAC67" s="182"/>
      <c r="MAD67" s="182"/>
      <c r="MAE67" s="182"/>
      <c r="MAF67" s="182"/>
      <c r="MAG67" s="182"/>
      <c r="MAH67" s="182"/>
      <c r="MAI67" s="182"/>
      <c r="MAJ67" s="182"/>
      <c r="MAK67" s="182"/>
      <c r="MAL67" s="182"/>
      <c r="MAM67" s="182"/>
      <c r="MAN67" s="182"/>
      <c r="MAO67" s="182"/>
      <c r="MAP67" s="182"/>
      <c r="MAQ67" s="182"/>
      <c r="MAR67" s="182"/>
      <c r="MAS67" s="182"/>
      <c r="MAT67" s="182"/>
      <c r="MAU67" s="182"/>
      <c r="MAV67" s="182"/>
      <c r="MAW67" s="182"/>
      <c r="MAX67" s="182"/>
      <c r="MAY67" s="182"/>
      <c r="MAZ67" s="182"/>
      <c r="MBA67" s="182"/>
      <c r="MBB67" s="182"/>
      <c r="MBC67" s="182"/>
      <c r="MBD67" s="182"/>
      <c r="MBE67" s="182"/>
      <c r="MBF67" s="182"/>
      <c r="MBG67" s="182"/>
      <c r="MBH67" s="182"/>
      <c r="MBI67" s="182"/>
      <c r="MBJ67" s="182"/>
      <c r="MBK67" s="182"/>
      <c r="MBL67" s="182"/>
      <c r="MBM67" s="182"/>
      <c r="MBN67" s="182"/>
      <c r="MBO67" s="182"/>
      <c r="MBP67" s="182"/>
      <c r="MBQ67" s="182"/>
      <c r="MBR67" s="182"/>
      <c r="MBS67" s="182"/>
      <c r="MBT67" s="182"/>
      <c r="MBU67" s="182"/>
      <c r="MBV67" s="182"/>
      <c r="MBW67" s="182"/>
      <c r="MBX67" s="182"/>
      <c r="MBY67" s="182"/>
      <c r="MBZ67" s="182"/>
      <c r="MCA67" s="182"/>
      <c r="MCB67" s="182"/>
      <c r="MCC67" s="182"/>
      <c r="MCD67" s="182"/>
      <c r="MCE67" s="182"/>
      <c r="MCF67" s="182"/>
      <c r="MCG67" s="182"/>
      <c r="MCH67" s="182"/>
      <c r="MCI67" s="182"/>
      <c r="MCJ67" s="182"/>
      <c r="MCK67" s="182"/>
      <c r="MCL67" s="182"/>
      <c r="MCM67" s="182"/>
      <c r="MCN67" s="182"/>
      <c r="MCO67" s="182"/>
      <c r="MCP67" s="182"/>
      <c r="MCQ67" s="182"/>
      <c r="MCR67" s="182"/>
      <c r="MCS67" s="182"/>
      <c r="MCT67" s="182"/>
      <c r="MCU67" s="182"/>
      <c r="MCV67" s="182"/>
      <c r="MCW67" s="182"/>
      <c r="MCX67" s="182"/>
      <c r="MCY67" s="182"/>
      <c r="MCZ67" s="182"/>
      <c r="MDA67" s="182"/>
      <c r="MDB67" s="182"/>
      <c r="MDC67" s="182"/>
      <c r="MDD67" s="182"/>
      <c r="MDE67" s="182"/>
      <c r="MDF67" s="182"/>
      <c r="MDG67" s="182"/>
      <c r="MDH67" s="182"/>
      <c r="MDI67" s="182"/>
      <c r="MDJ67" s="182"/>
      <c r="MDK67" s="182"/>
      <c r="MDL67" s="182"/>
      <c r="MDM67" s="182"/>
      <c r="MDN67" s="182"/>
      <c r="MDO67" s="182"/>
      <c r="MDP67" s="182"/>
      <c r="MDQ67" s="182"/>
      <c r="MDR67" s="182"/>
      <c r="MDS67" s="182"/>
      <c r="MDT67" s="182"/>
      <c r="MDU67" s="182"/>
      <c r="MDV67" s="182"/>
      <c r="MDW67" s="182"/>
      <c r="MDX67" s="182"/>
      <c r="MDY67" s="182"/>
      <c r="MDZ67" s="182"/>
      <c r="MEA67" s="182"/>
      <c r="MEB67" s="182"/>
      <c r="MEC67" s="182"/>
      <c r="MED67" s="182"/>
      <c r="MEE67" s="182"/>
      <c r="MEF67" s="182"/>
      <c r="MEG67" s="182"/>
      <c r="MEH67" s="182"/>
      <c r="MEI67" s="182"/>
      <c r="MEJ67" s="182"/>
      <c r="MEK67" s="182"/>
      <c r="MEL67" s="182"/>
      <c r="MEM67" s="182"/>
      <c r="MEN67" s="182"/>
      <c r="MEO67" s="182"/>
      <c r="MEP67" s="182"/>
      <c r="MEQ67" s="182"/>
      <c r="MER67" s="182"/>
      <c r="MES67" s="182"/>
      <c r="MET67" s="182"/>
      <c r="MEU67" s="182"/>
      <c r="MEV67" s="182"/>
      <c r="MEW67" s="182"/>
      <c r="MEX67" s="182"/>
      <c r="MEY67" s="182"/>
      <c r="MEZ67" s="182"/>
      <c r="MFA67" s="182"/>
      <c r="MFB67" s="182"/>
      <c r="MFC67" s="182"/>
      <c r="MFD67" s="182"/>
      <c r="MFE67" s="182"/>
      <c r="MFF67" s="182"/>
      <c r="MFG67" s="182"/>
      <c r="MFH67" s="182"/>
      <c r="MFI67" s="182"/>
      <c r="MFJ67" s="182"/>
      <c r="MFK67" s="182"/>
      <c r="MFL67" s="182"/>
      <c r="MFM67" s="182"/>
      <c r="MFN67" s="182"/>
      <c r="MFO67" s="182"/>
      <c r="MFP67" s="182"/>
      <c r="MFQ67" s="182"/>
      <c r="MFR67" s="182"/>
      <c r="MFS67" s="182"/>
      <c r="MFT67" s="182"/>
      <c r="MFU67" s="182"/>
      <c r="MFV67" s="182"/>
      <c r="MFW67" s="182"/>
      <c r="MFX67" s="182"/>
      <c r="MFY67" s="182"/>
      <c r="MFZ67" s="182"/>
      <c r="MGA67" s="182"/>
      <c r="MGB67" s="182"/>
      <c r="MGC67" s="182"/>
      <c r="MGD67" s="182"/>
      <c r="MGE67" s="182"/>
      <c r="MGF67" s="182"/>
      <c r="MGG67" s="182"/>
      <c r="MGH67" s="182"/>
      <c r="MGI67" s="182"/>
      <c r="MGJ67" s="182"/>
      <c r="MGK67" s="182"/>
      <c r="MGL67" s="182"/>
      <c r="MGM67" s="182"/>
      <c r="MGN67" s="182"/>
      <c r="MGO67" s="182"/>
      <c r="MGP67" s="182"/>
      <c r="MGQ67" s="182"/>
      <c r="MGR67" s="182"/>
      <c r="MGS67" s="182"/>
      <c r="MGT67" s="182"/>
      <c r="MGU67" s="182"/>
      <c r="MGV67" s="182"/>
      <c r="MGW67" s="182"/>
      <c r="MGX67" s="182"/>
      <c r="MGY67" s="182"/>
      <c r="MGZ67" s="182"/>
      <c r="MHA67" s="182"/>
      <c r="MHB67" s="182"/>
      <c r="MHC67" s="182"/>
      <c r="MHD67" s="182"/>
      <c r="MHE67" s="182"/>
      <c r="MHF67" s="182"/>
      <c r="MHG67" s="182"/>
      <c r="MHH67" s="182"/>
      <c r="MHI67" s="182"/>
      <c r="MHJ67" s="182"/>
      <c r="MHK67" s="182"/>
      <c r="MHL67" s="182"/>
      <c r="MHM67" s="182"/>
      <c r="MHN67" s="182"/>
      <c r="MHO67" s="182"/>
      <c r="MHP67" s="182"/>
      <c r="MHQ67" s="182"/>
      <c r="MHR67" s="182"/>
      <c r="MHS67" s="182"/>
      <c r="MHT67" s="182"/>
      <c r="MHU67" s="182"/>
      <c r="MHV67" s="182"/>
      <c r="MHW67" s="182"/>
      <c r="MHX67" s="182"/>
      <c r="MHY67" s="182"/>
      <c r="MHZ67" s="182"/>
      <c r="MIA67" s="182"/>
      <c r="MIB67" s="182"/>
      <c r="MIC67" s="182"/>
      <c r="MID67" s="182"/>
      <c r="MIE67" s="182"/>
      <c r="MIF67" s="182"/>
      <c r="MIG67" s="182"/>
      <c r="MIH67" s="182"/>
      <c r="MII67" s="182"/>
      <c r="MIJ67" s="182"/>
      <c r="MIK67" s="182"/>
      <c r="MIL67" s="182"/>
      <c r="MIM67" s="182"/>
      <c r="MIN67" s="182"/>
      <c r="MIO67" s="182"/>
      <c r="MIP67" s="182"/>
      <c r="MIQ67" s="182"/>
      <c r="MIR67" s="182"/>
      <c r="MIS67" s="182"/>
      <c r="MIT67" s="182"/>
      <c r="MIU67" s="182"/>
      <c r="MIV67" s="182"/>
      <c r="MIW67" s="182"/>
      <c r="MIX67" s="182"/>
      <c r="MIY67" s="182"/>
      <c r="MIZ67" s="182"/>
      <c r="MJA67" s="182"/>
      <c r="MJB67" s="182"/>
      <c r="MJC67" s="182"/>
      <c r="MJD67" s="182"/>
      <c r="MJE67" s="182"/>
      <c r="MJF67" s="182"/>
      <c r="MJG67" s="182"/>
      <c r="MJH67" s="182"/>
      <c r="MJI67" s="182"/>
      <c r="MJJ67" s="182"/>
      <c r="MJK67" s="182"/>
      <c r="MJL67" s="182"/>
      <c r="MJM67" s="182"/>
      <c r="MJN67" s="182"/>
      <c r="MJO67" s="182"/>
      <c r="MJP67" s="182"/>
      <c r="MJQ67" s="182"/>
      <c r="MJR67" s="182"/>
      <c r="MJS67" s="182"/>
      <c r="MJT67" s="182"/>
      <c r="MJU67" s="182"/>
      <c r="MJV67" s="182"/>
      <c r="MJW67" s="182"/>
      <c r="MJX67" s="182"/>
      <c r="MJY67" s="182"/>
      <c r="MJZ67" s="182"/>
      <c r="MKA67" s="182"/>
      <c r="MKB67" s="182"/>
      <c r="MKC67" s="182"/>
      <c r="MKD67" s="182"/>
      <c r="MKE67" s="182"/>
      <c r="MKF67" s="182"/>
      <c r="MKG67" s="182"/>
      <c r="MKH67" s="182"/>
      <c r="MKI67" s="182"/>
      <c r="MKJ67" s="182"/>
      <c r="MKK67" s="182"/>
      <c r="MKL67" s="182"/>
      <c r="MKM67" s="182"/>
      <c r="MKN67" s="182"/>
      <c r="MKO67" s="182"/>
      <c r="MKP67" s="182"/>
      <c r="MKQ67" s="182"/>
      <c r="MKR67" s="182"/>
      <c r="MKS67" s="182"/>
      <c r="MKT67" s="182"/>
      <c r="MKU67" s="182"/>
      <c r="MKV67" s="182"/>
      <c r="MKW67" s="182"/>
      <c r="MKX67" s="182"/>
      <c r="MKY67" s="182"/>
      <c r="MKZ67" s="182"/>
      <c r="MLA67" s="182"/>
      <c r="MLB67" s="182"/>
      <c r="MLC67" s="182"/>
      <c r="MLD67" s="182"/>
      <c r="MLE67" s="182"/>
      <c r="MLF67" s="182"/>
      <c r="MLG67" s="182"/>
      <c r="MLH67" s="182"/>
      <c r="MLI67" s="182"/>
      <c r="MLJ67" s="182"/>
      <c r="MLK67" s="182"/>
      <c r="MLL67" s="182"/>
      <c r="MLM67" s="182"/>
      <c r="MLN67" s="182"/>
      <c r="MLO67" s="182"/>
      <c r="MLP67" s="182"/>
      <c r="MLQ67" s="182"/>
      <c r="MLR67" s="182"/>
      <c r="MLS67" s="182"/>
      <c r="MLT67" s="182"/>
      <c r="MLU67" s="182"/>
      <c r="MLV67" s="182"/>
      <c r="MLW67" s="182"/>
      <c r="MLX67" s="182"/>
      <c r="MLY67" s="182"/>
      <c r="MLZ67" s="182"/>
      <c r="MMA67" s="182"/>
      <c r="MMB67" s="182"/>
      <c r="MMC67" s="182"/>
      <c r="MMD67" s="182"/>
      <c r="MME67" s="182"/>
      <c r="MMF67" s="182"/>
      <c r="MMG67" s="182"/>
      <c r="MMH67" s="182"/>
      <c r="MMI67" s="182"/>
      <c r="MMJ67" s="182"/>
      <c r="MMK67" s="182"/>
      <c r="MML67" s="182"/>
      <c r="MMM67" s="182"/>
      <c r="MMN67" s="182"/>
      <c r="MMO67" s="182"/>
      <c r="MMP67" s="182"/>
      <c r="MMQ67" s="182"/>
      <c r="MMR67" s="182"/>
      <c r="MMS67" s="182"/>
      <c r="MMT67" s="182"/>
      <c r="MMU67" s="182"/>
      <c r="MMV67" s="182"/>
      <c r="MMW67" s="182"/>
      <c r="MMX67" s="182"/>
      <c r="MMY67" s="182"/>
      <c r="MMZ67" s="182"/>
      <c r="MNA67" s="182"/>
      <c r="MNB67" s="182"/>
      <c r="MNC67" s="182"/>
      <c r="MND67" s="182"/>
      <c r="MNE67" s="182"/>
      <c r="MNF67" s="182"/>
      <c r="MNG67" s="182"/>
      <c r="MNH67" s="182"/>
      <c r="MNI67" s="182"/>
      <c r="MNJ67" s="182"/>
      <c r="MNK67" s="182"/>
      <c r="MNL67" s="182"/>
      <c r="MNM67" s="182"/>
      <c r="MNN67" s="182"/>
      <c r="MNO67" s="182"/>
      <c r="MNP67" s="182"/>
      <c r="MNQ67" s="182"/>
      <c r="MNR67" s="182"/>
      <c r="MNS67" s="182"/>
      <c r="MNT67" s="182"/>
      <c r="MNU67" s="182"/>
      <c r="MNV67" s="182"/>
      <c r="MNW67" s="182"/>
      <c r="MNX67" s="182"/>
      <c r="MNY67" s="182"/>
      <c r="MNZ67" s="182"/>
      <c r="MOA67" s="182"/>
      <c r="MOB67" s="182"/>
      <c r="MOC67" s="182"/>
      <c r="MOD67" s="182"/>
      <c r="MOE67" s="182"/>
      <c r="MOF67" s="182"/>
      <c r="MOG67" s="182"/>
      <c r="MOH67" s="182"/>
      <c r="MOI67" s="182"/>
      <c r="MOJ67" s="182"/>
      <c r="MOK67" s="182"/>
      <c r="MOL67" s="182"/>
      <c r="MOM67" s="182"/>
      <c r="MON67" s="182"/>
      <c r="MOO67" s="182"/>
      <c r="MOP67" s="182"/>
      <c r="MOQ67" s="182"/>
      <c r="MOR67" s="182"/>
      <c r="MOS67" s="182"/>
      <c r="MOT67" s="182"/>
      <c r="MOU67" s="182"/>
      <c r="MOV67" s="182"/>
      <c r="MOW67" s="182"/>
      <c r="MOX67" s="182"/>
      <c r="MOY67" s="182"/>
      <c r="MOZ67" s="182"/>
      <c r="MPA67" s="182"/>
      <c r="MPB67" s="182"/>
      <c r="MPC67" s="182"/>
      <c r="MPD67" s="182"/>
      <c r="MPE67" s="182"/>
      <c r="MPF67" s="182"/>
      <c r="MPG67" s="182"/>
      <c r="MPH67" s="182"/>
      <c r="MPI67" s="182"/>
      <c r="MPJ67" s="182"/>
      <c r="MPK67" s="182"/>
      <c r="MPL67" s="182"/>
      <c r="MPM67" s="182"/>
      <c r="MPN67" s="182"/>
      <c r="MPO67" s="182"/>
      <c r="MPP67" s="182"/>
      <c r="MPQ67" s="182"/>
      <c r="MPR67" s="182"/>
      <c r="MPS67" s="182"/>
      <c r="MPT67" s="182"/>
      <c r="MPU67" s="182"/>
      <c r="MPV67" s="182"/>
      <c r="MPW67" s="182"/>
      <c r="MPX67" s="182"/>
      <c r="MPY67" s="182"/>
      <c r="MPZ67" s="182"/>
      <c r="MQA67" s="182"/>
      <c r="MQB67" s="182"/>
      <c r="MQC67" s="182"/>
      <c r="MQD67" s="182"/>
      <c r="MQE67" s="182"/>
      <c r="MQF67" s="182"/>
      <c r="MQG67" s="182"/>
      <c r="MQH67" s="182"/>
      <c r="MQI67" s="182"/>
      <c r="MQJ67" s="182"/>
      <c r="MQK67" s="182"/>
      <c r="MQL67" s="182"/>
      <c r="MQM67" s="182"/>
      <c r="MQN67" s="182"/>
      <c r="MQO67" s="182"/>
      <c r="MQP67" s="182"/>
      <c r="MQQ67" s="182"/>
      <c r="MQR67" s="182"/>
      <c r="MQS67" s="182"/>
      <c r="MQT67" s="182"/>
      <c r="MQU67" s="182"/>
      <c r="MQV67" s="182"/>
      <c r="MQW67" s="182"/>
      <c r="MQX67" s="182"/>
      <c r="MQY67" s="182"/>
      <c r="MQZ67" s="182"/>
      <c r="MRA67" s="182"/>
      <c r="MRB67" s="182"/>
      <c r="MRC67" s="182"/>
      <c r="MRD67" s="182"/>
      <c r="MRE67" s="182"/>
      <c r="MRF67" s="182"/>
      <c r="MRG67" s="182"/>
      <c r="MRH67" s="182"/>
      <c r="MRI67" s="182"/>
      <c r="MRJ67" s="182"/>
      <c r="MRK67" s="182"/>
      <c r="MRL67" s="182"/>
      <c r="MRM67" s="182"/>
      <c r="MRN67" s="182"/>
      <c r="MRO67" s="182"/>
      <c r="MRP67" s="182"/>
      <c r="MRQ67" s="182"/>
      <c r="MRR67" s="182"/>
      <c r="MRS67" s="182"/>
      <c r="MRT67" s="182"/>
      <c r="MRU67" s="182"/>
      <c r="MRV67" s="182"/>
      <c r="MRW67" s="182"/>
      <c r="MRX67" s="182"/>
      <c r="MRY67" s="182"/>
      <c r="MRZ67" s="182"/>
      <c r="MSA67" s="182"/>
      <c r="MSB67" s="182"/>
      <c r="MSC67" s="182"/>
      <c r="MSD67" s="182"/>
      <c r="MSE67" s="182"/>
      <c r="MSF67" s="182"/>
      <c r="MSG67" s="182"/>
      <c r="MSH67" s="182"/>
      <c r="MSI67" s="182"/>
      <c r="MSJ67" s="182"/>
      <c r="MSK67" s="182"/>
      <c r="MSL67" s="182"/>
      <c r="MSM67" s="182"/>
      <c r="MSN67" s="182"/>
      <c r="MSO67" s="182"/>
      <c r="MSP67" s="182"/>
      <c r="MSQ67" s="182"/>
      <c r="MSR67" s="182"/>
      <c r="MSS67" s="182"/>
      <c r="MST67" s="182"/>
      <c r="MSU67" s="182"/>
      <c r="MSV67" s="182"/>
      <c r="MSW67" s="182"/>
      <c r="MSX67" s="182"/>
      <c r="MSY67" s="182"/>
      <c r="MSZ67" s="182"/>
      <c r="MTA67" s="182"/>
      <c r="MTB67" s="182"/>
      <c r="MTC67" s="182"/>
      <c r="MTD67" s="182"/>
      <c r="MTE67" s="182"/>
      <c r="MTF67" s="182"/>
      <c r="MTG67" s="182"/>
      <c r="MTH67" s="182"/>
      <c r="MTI67" s="182"/>
      <c r="MTJ67" s="182"/>
      <c r="MTK67" s="182"/>
      <c r="MTL67" s="182"/>
      <c r="MTM67" s="182"/>
      <c r="MTN67" s="182"/>
      <c r="MTO67" s="182"/>
      <c r="MTP67" s="182"/>
      <c r="MTQ67" s="182"/>
      <c r="MTR67" s="182"/>
      <c r="MTS67" s="182"/>
      <c r="MTT67" s="182"/>
      <c r="MTU67" s="182"/>
      <c r="MTV67" s="182"/>
      <c r="MTW67" s="182"/>
      <c r="MTX67" s="182"/>
      <c r="MTY67" s="182"/>
      <c r="MTZ67" s="182"/>
      <c r="MUA67" s="182"/>
      <c r="MUB67" s="182"/>
      <c r="MUC67" s="182"/>
      <c r="MUD67" s="182"/>
      <c r="MUE67" s="182"/>
      <c r="MUF67" s="182"/>
      <c r="MUG67" s="182"/>
      <c r="MUH67" s="182"/>
      <c r="MUI67" s="182"/>
      <c r="MUJ67" s="182"/>
      <c r="MUK67" s="182"/>
      <c r="MUL67" s="182"/>
      <c r="MUM67" s="182"/>
      <c r="MUN67" s="182"/>
      <c r="MUO67" s="182"/>
      <c r="MUP67" s="182"/>
      <c r="MUQ67" s="182"/>
      <c r="MUR67" s="182"/>
      <c r="MUS67" s="182"/>
      <c r="MUT67" s="182"/>
      <c r="MUU67" s="182"/>
      <c r="MUV67" s="182"/>
      <c r="MUW67" s="182"/>
      <c r="MUX67" s="182"/>
      <c r="MUY67" s="182"/>
      <c r="MUZ67" s="182"/>
      <c r="MVA67" s="182"/>
      <c r="MVB67" s="182"/>
      <c r="MVC67" s="182"/>
      <c r="MVD67" s="182"/>
      <c r="MVE67" s="182"/>
      <c r="MVF67" s="182"/>
      <c r="MVG67" s="182"/>
      <c r="MVH67" s="182"/>
      <c r="MVI67" s="182"/>
      <c r="MVJ67" s="182"/>
      <c r="MVK67" s="182"/>
      <c r="MVL67" s="182"/>
      <c r="MVM67" s="182"/>
      <c r="MVN67" s="182"/>
      <c r="MVO67" s="182"/>
      <c r="MVP67" s="182"/>
      <c r="MVQ67" s="182"/>
      <c r="MVR67" s="182"/>
      <c r="MVS67" s="182"/>
      <c r="MVT67" s="182"/>
      <c r="MVU67" s="182"/>
      <c r="MVV67" s="182"/>
      <c r="MVW67" s="182"/>
      <c r="MVX67" s="182"/>
      <c r="MVY67" s="182"/>
      <c r="MVZ67" s="182"/>
      <c r="MWA67" s="182"/>
      <c r="MWB67" s="182"/>
      <c r="MWC67" s="182"/>
      <c r="MWD67" s="182"/>
      <c r="MWE67" s="182"/>
      <c r="MWF67" s="182"/>
      <c r="MWG67" s="182"/>
      <c r="MWH67" s="182"/>
      <c r="MWI67" s="182"/>
      <c r="MWJ67" s="182"/>
      <c r="MWK67" s="182"/>
      <c r="MWL67" s="182"/>
      <c r="MWM67" s="182"/>
      <c r="MWN67" s="182"/>
      <c r="MWO67" s="182"/>
      <c r="MWP67" s="182"/>
      <c r="MWQ67" s="182"/>
      <c r="MWR67" s="182"/>
      <c r="MWS67" s="182"/>
      <c r="MWT67" s="182"/>
      <c r="MWU67" s="182"/>
      <c r="MWV67" s="182"/>
      <c r="MWW67" s="182"/>
      <c r="MWX67" s="182"/>
      <c r="MWY67" s="182"/>
      <c r="MWZ67" s="182"/>
      <c r="MXA67" s="182"/>
      <c r="MXB67" s="182"/>
      <c r="MXC67" s="182"/>
      <c r="MXD67" s="182"/>
      <c r="MXE67" s="182"/>
      <c r="MXF67" s="182"/>
      <c r="MXG67" s="182"/>
      <c r="MXH67" s="182"/>
      <c r="MXI67" s="182"/>
      <c r="MXJ67" s="182"/>
      <c r="MXK67" s="182"/>
      <c r="MXL67" s="182"/>
      <c r="MXM67" s="182"/>
      <c r="MXN67" s="182"/>
      <c r="MXO67" s="182"/>
      <c r="MXP67" s="182"/>
      <c r="MXQ67" s="182"/>
      <c r="MXR67" s="182"/>
      <c r="MXS67" s="182"/>
      <c r="MXT67" s="182"/>
      <c r="MXU67" s="182"/>
      <c r="MXV67" s="182"/>
      <c r="MXW67" s="182"/>
      <c r="MXX67" s="182"/>
      <c r="MXY67" s="182"/>
      <c r="MXZ67" s="182"/>
      <c r="MYA67" s="182"/>
      <c r="MYB67" s="182"/>
      <c r="MYC67" s="182"/>
      <c r="MYD67" s="182"/>
      <c r="MYE67" s="182"/>
      <c r="MYF67" s="182"/>
      <c r="MYG67" s="182"/>
      <c r="MYH67" s="182"/>
      <c r="MYI67" s="182"/>
      <c r="MYJ67" s="182"/>
      <c r="MYK67" s="182"/>
      <c r="MYL67" s="182"/>
      <c r="MYM67" s="182"/>
      <c r="MYN67" s="182"/>
      <c r="MYO67" s="182"/>
      <c r="MYP67" s="182"/>
      <c r="MYQ67" s="182"/>
      <c r="MYR67" s="182"/>
      <c r="MYS67" s="182"/>
      <c r="MYT67" s="182"/>
      <c r="MYU67" s="182"/>
      <c r="MYV67" s="182"/>
      <c r="MYW67" s="182"/>
      <c r="MYX67" s="182"/>
      <c r="MYY67" s="182"/>
      <c r="MYZ67" s="182"/>
      <c r="MZA67" s="182"/>
      <c r="MZB67" s="182"/>
      <c r="MZC67" s="182"/>
      <c r="MZD67" s="182"/>
      <c r="MZE67" s="182"/>
      <c r="MZF67" s="182"/>
      <c r="MZG67" s="182"/>
      <c r="MZH67" s="182"/>
      <c r="MZI67" s="182"/>
      <c r="MZJ67" s="182"/>
      <c r="MZK67" s="182"/>
      <c r="MZL67" s="182"/>
      <c r="MZM67" s="182"/>
      <c r="MZN67" s="182"/>
      <c r="MZO67" s="182"/>
      <c r="MZP67" s="182"/>
      <c r="MZQ67" s="182"/>
      <c r="MZR67" s="182"/>
      <c r="MZS67" s="182"/>
      <c r="MZT67" s="182"/>
      <c r="MZU67" s="182"/>
      <c r="MZV67" s="182"/>
      <c r="MZW67" s="182"/>
      <c r="MZX67" s="182"/>
      <c r="MZY67" s="182"/>
      <c r="MZZ67" s="182"/>
      <c r="NAA67" s="182"/>
      <c r="NAB67" s="182"/>
      <c r="NAC67" s="182"/>
      <c r="NAD67" s="182"/>
      <c r="NAE67" s="182"/>
      <c r="NAF67" s="182"/>
      <c r="NAG67" s="182"/>
      <c r="NAH67" s="182"/>
      <c r="NAI67" s="182"/>
      <c r="NAJ67" s="182"/>
      <c r="NAK67" s="182"/>
      <c r="NAL67" s="182"/>
      <c r="NAM67" s="182"/>
      <c r="NAN67" s="182"/>
      <c r="NAO67" s="182"/>
      <c r="NAP67" s="182"/>
      <c r="NAQ67" s="182"/>
      <c r="NAR67" s="182"/>
      <c r="NAS67" s="182"/>
      <c r="NAT67" s="182"/>
      <c r="NAU67" s="182"/>
      <c r="NAV67" s="182"/>
      <c r="NAW67" s="182"/>
      <c r="NAX67" s="182"/>
      <c r="NAY67" s="182"/>
      <c r="NAZ67" s="182"/>
      <c r="NBA67" s="182"/>
      <c r="NBB67" s="182"/>
      <c r="NBC67" s="182"/>
      <c r="NBD67" s="182"/>
      <c r="NBE67" s="182"/>
      <c r="NBF67" s="182"/>
      <c r="NBG67" s="182"/>
      <c r="NBH67" s="182"/>
      <c r="NBI67" s="182"/>
      <c r="NBJ67" s="182"/>
      <c r="NBK67" s="182"/>
      <c r="NBL67" s="182"/>
      <c r="NBM67" s="182"/>
      <c r="NBN67" s="182"/>
      <c r="NBO67" s="182"/>
      <c r="NBP67" s="182"/>
      <c r="NBQ67" s="182"/>
      <c r="NBR67" s="182"/>
      <c r="NBS67" s="182"/>
      <c r="NBT67" s="182"/>
      <c r="NBU67" s="182"/>
      <c r="NBV67" s="182"/>
      <c r="NBW67" s="182"/>
      <c r="NBX67" s="182"/>
      <c r="NBY67" s="182"/>
      <c r="NBZ67" s="182"/>
      <c r="NCA67" s="182"/>
      <c r="NCB67" s="182"/>
      <c r="NCC67" s="182"/>
      <c r="NCD67" s="182"/>
      <c r="NCE67" s="182"/>
      <c r="NCF67" s="182"/>
      <c r="NCG67" s="182"/>
      <c r="NCH67" s="182"/>
      <c r="NCI67" s="182"/>
      <c r="NCJ67" s="182"/>
      <c r="NCK67" s="182"/>
      <c r="NCL67" s="182"/>
      <c r="NCM67" s="182"/>
      <c r="NCN67" s="182"/>
      <c r="NCO67" s="182"/>
      <c r="NCP67" s="182"/>
      <c r="NCQ67" s="182"/>
      <c r="NCR67" s="182"/>
      <c r="NCS67" s="182"/>
      <c r="NCT67" s="182"/>
      <c r="NCU67" s="182"/>
      <c r="NCV67" s="182"/>
      <c r="NCW67" s="182"/>
      <c r="NCX67" s="182"/>
      <c r="NCY67" s="182"/>
      <c r="NCZ67" s="182"/>
      <c r="NDA67" s="182"/>
      <c r="NDB67" s="182"/>
      <c r="NDC67" s="182"/>
      <c r="NDD67" s="182"/>
      <c r="NDE67" s="182"/>
      <c r="NDF67" s="182"/>
      <c r="NDG67" s="182"/>
      <c r="NDH67" s="182"/>
      <c r="NDI67" s="182"/>
      <c r="NDJ67" s="182"/>
      <c r="NDK67" s="182"/>
      <c r="NDL67" s="182"/>
      <c r="NDM67" s="182"/>
      <c r="NDN67" s="182"/>
      <c r="NDO67" s="182"/>
      <c r="NDP67" s="182"/>
      <c r="NDQ67" s="182"/>
      <c r="NDR67" s="182"/>
      <c r="NDS67" s="182"/>
      <c r="NDT67" s="182"/>
      <c r="NDU67" s="182"/>
      <c r="NDV67" s="182"/>
      <c r="NDW67" s="182"/>
      <c r="NDX67" s="182"/>
      <c r="NDY67" s="182"/>
      <c r="NDZ67" s="182"/>
      <c r="NEA67" s="182"/>
      <c r="NEB67" s="182"/>
      <c r="NEC67" s="182"/>
      <c r="NED67" s="182"/>
      <c r="NEE67" s="182"/>
      <c r="NEF67" s="182"/>
      <c r="NEG67" s="182"/>
      <c r="NEH67" s="182"/>
      <c r="NEI67" s="182"/>
      <c r="NEJ67" s="182"/>
      <c r="NEK67" s="182"/>
      <c r="NEL67" s="182"/>
      <c r="NEM67" s="182"/>
      <c r="NEN67" s="182"/>
      <c r="NEO67" s="182"/>
      <c r="NEP67" s="182"/>
      <c r="NEQ67" s="182"/>
      <c r="NER67" s="182"/>
      <c r="NES67" s="182"/>
      <c r="NET67" s="182"/>
      <c r="NEU67" s="182"/>
      <c r="NEV67" s="182"/>
      <c r="NEW67" s="182"/>
      <c r="NEX67" s="182"/>
      <c r="NEY67" s="182"/>
      <c r="NEZ67" s="182"/>
      <c r="NFA67" s="182"/>
      <c r="NFB67" s="182"/>
      <c r="NFC67" s="182"/>
      <c r="NFD67" s="182"/>
      <c r="NFE67" s="182"/>
      <c r="NFF67" s="182"/>
      <c r="NFG67" s="182"/>
      <c r="NFH67" s="182"/>
      <c r="NFI67" s="182"/>
      <c r="NFJ67" s="182"/>
      <c r="NFK67" s="182"/>
      <c r="NFL67" s="182"/>
      <c r="NFM67" s="182"/>
      <c r="NFN67" s="182"/>
      <c r="NFO67" s="182"/>
      <c r="NFP67" s="182"/>
      <c r="NFQ67" s="182"/>
      <c r="NFR67" s="182"/>
      <c r="NFS67" s="182"/>
      <c r="NFT67" s="182"/>
      <c r="NFU67" s="182"/>
      <c r="NFV67" s="182"/>
      <c r="NFW67" s="182"/>
      <c r="NFX67" s="182"/>
      <c r="NFY67" s="182"/>
      <c r="NFZ67" s="182"/>
      <c r="NGA67" s="182"/>
      <c r="NGB67" s="182"/>
      <c r="NGC67" s="182"/>
      <c r="NGD67" s="182"/>
      <c r="NGE67" s="182"/>
      <c r="NGF67" s="182"/>
      <c r="NGG67" s="182"/>
      <c r="NGH67" s="182"/>
      <c r="NGI67" s="182"/>
      <c r="NGJ67" s="182"/>
      <c r="NGK67" s="182"/>
      <c r="NGL67" s="182"/>
      <c r="NGM67" s="182"/>
      <c r="NGN67" s="182"/>
      <c r="NGO67" s="182"/>
      <c r="NGP67" s="182"/>
      <c r="NGQ67" s="182"/>
      <c r="NGR67" s="182"/>
      <c r="NGS67" s="182"/>
      <c r="NGT67" s="182"/>
      <c r="NGU67" s="182"/>
      <c r="NGV67" s="182"/>
      <c r="NGW67" s="182"/>
      <c r="NGX67" s="182"/>
      <c r="NGY67" s="182"/>
      <c r="NGZ67" s="182"/>
      <c r="NHA67" s="182"/>
      <c r="NHB67" s="182"/>
      <c r="NHC67" s="182"/>
      <c r="NHD67" s="182"/>
      <c r="NHE67" s="182"/>
      <c r="NHF67" s="182"/>
      <c r="NHG67" s="182"/>
      <c r="NHH67" s="182"/>
      <c r="NHI67" s="182"/>
      <c r="NHJ67" s="182"/>
      <c r="NHK67" s="182"/>
      <c r="NHL67" s="182"/>
      <c r="NHM67" s="182"/>
      <c r="NHN67" s="182"/>
      <c r="NHO67" s="182"/>
      <c r="NHP67" s="182"/>
      <c r="NHQ67" s="182"/>
      <c r="NHR67" s="182"/>
      <c r="NHS67" s="182"/>
      <c r="NHT67" s="182"/>
      <c r="NHU67" s="182"/>
      <c r="NHV67" s="182"/>
      <c r="NHW67" s="182"/>
      <c r="NHX67" s="182"/>
      <c r="NHY67" s="182"/>
      <c r="NHZ67" s="182"/>
      <c r="NIA67" s="182"/>
      <c r="NIB67" s="182"/>
      <c r="NIC67" s="182"/>
      <c r="NID67" s="182"/>
      <c r="NIE67" s="182"/>
      <c r="NIF67" s="182"/>
      <c r="NIG67" s="182"/>
      <c r="NIH67" s="182"/>
      <c r="NII67" s="182"/>
      <c r="NIJ67" s="182"/>
      <c r="NIK67" s="182"/>
      <c r="NIL67" s="182"/>
      <c r="NIM67" s="182"/>
      <c r="NIN67" s="182"/>
      <c r="NIO67" s="182"/>
      <c r="NIP67" s="182"/>
      <c r="NIQ67" s="182"/>
      <c r="NIR67" s="182"/>
      <c r="NIS67" s="182"/>
      <c r="NIT67" s="182"/>
      <c r="NIU67" s="182"/>
      <c r="NIV67" s="182"/>
      <c r="NIW67" s="182"/>
      <c r="NIX67" s="182"/>
      <c r="NIY67" s="182"/>
      <c r="NIZ67" s="182"/>
      <c r="NJA67" s="182"/>
      <c r="NJB67" s="182"/>
      <c r="NJC67" s="182"/>
      <c r="NJD67" s="182"/>
      <c r="NJE67" s="182"/>
      <c r="NJF67" s="182"/>
      <c r="NJG67" s="182"/>
      <c r="NJH67" s="182"/>
      <c r="NJI67" s="182"/>
      <c r="NJJ67" s="182"/>
      <c r="NJK67" s="182"/>
      <c r="NJL67" s="182"/>
      <c r="NJM67" s="182"/>
      <c r="NJN67" s="182"/>
      <c r="NJO67" s="182"/>
      <c r="NJP67" s="182"/>
      <c r="NJQ67" s="182"/>
      <c r="NJR67" s="182"/>
      <c r="NJS67" s="182"/>
      <c r="NJT67" s="182"/>
      <c r="NJU67" s="182"/>
      <c r="NJV67" s="182"/>
      <c r="NJW67" s="182"/>
      <c r="NJX67" s="182"/>
      <c r="NJY67" s="182"/>
      <c r="NJZ67" s="182"/>
      <c r="NKA67" s="182"/>
      <c r="NKB67" s="182"/>
      <c r="NKC67" s="182"/>
      <c r="NKD67" s="182"/>
      <c r="NKE67" s="182"/>
      <c r="NKF67" s="182"/>
      <c r="NKG67" s="182"/>
      <c r="NKH67" s="182"/>
      <c r="NKI67" s="182"/>
      <c r="NKJ67" s="182"/>
      <c r="NKK67" s="182"/>
      <c r="NKL67" s="182"/>
      <c r="NKM67" s="182"/>
      <c r="NKN67" s="182"/>
      <c r="NKO67" s="182"/>
      <c r="NKP67" s="182"/>
      <c r="NKQ67" s="182"/>
      <c r="NKR67" s="182"/>
      <c r="NKS67" s="182"/>
      <c r="NKT67" s="182"/>
      <c r="NKU67" s="182"/>
      <c r="NKV67" s="182"/>
      <c r="NKW67" s="182"/>
      <c r="NKX67" s="182"/>
      <c r="NKY67" s="182"/>
      <c r="NKZ67" s="182"/>
      <c r="NLA67" s="182"/>
      <c r="NLB67" s="182"/>
      <c r="NLC67" s="182"/>
      <c r="NLD67" s="182"/>
      <c r="NLE67" s="182"/>
      <c r="NLF67" s="182"/>
      <c r="NLG67" s="182"/>
      <c r="NLH67" s="182"/>
      <c r="NLI67" s="182"/>
      <c r="NLJ67" s="182"/>
      <c r="NLK67" s="182"/>
      <c r="NLL67" s="182"/>
      <c r="NLM67" s="182"/>
      <c r="NLN67" s="182"/>
      <c r="NLO67" s="182"/>
      <c r="NLP67" s="182"/>
      <c r="NLQ67" s="182"/>
      <c r="NLR67" s="182"/>
      <c r="NLS67" s="182"/>
      <c r="NLT67" s="182"/>
      <c r="NLU67" s="182"/>
      <c r="NLV67" s="182"/>
      <c r="NLW67" s="182"/>
      <c r="NLX67" s="182"/>
      <c r="NLY67" s="182"/>
      <c r="NLZ67" s="182"/>
      <c r="NMA67" s="182"/>
      <c r="NMB67" s="182"/>
      <c r="NMC67" s="182"/>
      <c r="NMD67" s="182"/>
      <c r="NME67" s="182"/>
      <c r="NMF67" s="182"/>
      <c r="NMG67" s="182"/>
      <c r="NMH67" s="182"/>
      <c r="NMI67" s="182"/>
      <c r="NMJ67" s="182"/>
      <c r="NMK67" s="182"/>
      <c r="NML67" s="182"/>
      <c r="NMM67" s="182"/>
      <c r="NMN67" s="182"/>
      <c r="NMO67" s="182"/>
      <c r="NMP67" s="182"/>
      <c r="NMQ67" s="182"/>
      <c r="NMR67" s="182"/>
      <c r="NMS67" s="182"/>
      <c r="NMT67" s="182"/>
      <c r="NMU67" s="182"/>
      <c r="NMV67" s="182"/>
      <c r="NMW67" s="182"/>
      <c r="NMX67" s="182"/>
      <c r="NMY67" s="182"/>
      <c r="NMZ67" s="182"/>
      <c r="NNA67" s="182"/>
      <c r="NNB67" s="182"/>
      <c r="NNC67" s="182"/>
      <c r="NND67" s="182"/>
      <c r="NNE67" s="182"/>
      <c r="NNF67" s="182"/>
      <c r="NNG67" s="182"/>
      <c r="NNH67" s="182"/>
      <c r="NNI67" s="182"/>
      <c r="NNJ67" s="182"/>
      <c r="NNK67" s="182"/>
      <c r="NNL67" s="182"/>
      <c r="NNM67" s="182"/>
      <c r="NNN67" s="182"/>
      <c r="NNO67" s="182"/>
      <c r="NNP67" s="182"/>
      <c r="NNQ67" s="182"/>
      <c r="NNR67" s="182"/>
      <c r="NNS67" s="182"/>
      <c r="NNT67" s="182"/>
      <c r="NNU67" s="182"/>
      <c r="NNV67" s="182"/>
      <c r="NNW67" s="182"/>
      <c r="NNX67" s="182"/>
      <c r="NNY67" s="182"/>
      <c r="NNZ67" s="182"/>
      <c r="NOA67" s="182"/>
      <c r="NOB67" s="182"/>
      <c r="NOC67" s="182"/>
      <c r="NOD67" s="182"/>
      <c r="NOE67" s="182"/>
      <c r="NOF67" s="182"/>
      <c r="NOG67" s="182"/>
      <c r="NOH67" s="182"/>
      <c r="NOI67" s="182"/>
      <c r="NOJ67" s="182"/>
      <c r="NOK67" s="182"/>
      <c r="NOL67" s="182"/>
      <c r="NOM67" s="182"/>
      <c r="NON67" s="182"/>
      <c r="NOO67" s="182"/>
      <c r="NOP67" s="182"/>
      <c r="NOQ67" s="182"/>
      <c r="NOR67" s="182"/>
      <c r="NOS67" s="182"/>
      <c r="NOT67" s="182"/>
      <c r="NOU67" s="182"/>
      <c r="NOV67" s="182"/>
      <c r="NOW67" s="182"/>
      <c r="NOX67" s="182"/>
      <c r="NOY67" s="182"/>
      <c r="NOZ67" s="182"/>
      <c r="NPA67" s="182"/>
      <c r="NPB67" s="182"/>
      <c r="NPC67" s="182"/>
      <c r="NPD67" s="182"/>
      <c r="NPE67" s="182"/>
      <c r="NPF67" s="182"/>
      <c r="NPG67" s="182"/>
      <c r="NPH67" s="182"/>
      <c r="NPI67" s="182"/>
      <c r="NPJ67" s="182"/>
      <c r="NPK67" s="182"/>
      <c r="NPL67" s="182"/>
      <c r="NPM67" s="182"/>
      <c r="NPN67" s="182"/>
      <c r="NPO67" s="182"/>
      <c r="NPP67" s="182"/>
      <c r="NPQ67" s="182"/>
      <c r="NPR67" s="182"/>
      <c r="NPS67" s="182"/>
      <c r="NPT67" s="182"/>
      <c r="NPU67" s="182"/>
      <c r="NPV67" s="182"/>
      <c r="NPW67" s="182"/>
      <c r="NPX67" s="182"/>
      <c r="NPY67" s="182"/>
      <c r="NPZ67" s="182"/>
      <c r="NQA67" s="182"/>
      <c r="NQB67" s="182"/>
      <c r="NQC67" s="182"/>
      <c r="NQD67" s="182"/>
      <c r="NQE67" s="182"/>
      <c r="NQF67" s="182"/>
      <c r="NQG67" s="182"/>
      <c r="NQH67" s="182"/>
      <c r="NQI67" s="182"/>
      <c r="NQJ67" s="182"/>
      <c r="NQK67" s="182"/>
      <c r="NQL67" s="182"/>
      <c r="NQM67" s="182"/>
      <c r="NQN67" s="182"/>
      <c r="NQO67" s="182"/>
      <c r="NQP67" s="182"/>
      <c r="NQQ67" s="182"/>
      <c r="NQR67" s="182"/>
      <c r="NQS67" s="182"/>
      <c r="NQT67" s="182"/>
      <c r="NQU67" s="182"/>
      <c r="NQV67" s="182"/>
      <c r="NQW67" s="182"/>
      <c r="NQX67" s="182"/>
      <c r="NQY67" s="182"/>
      <c r="NQZ67" s="182"/>
      <c r="NRA67" s="182"/>
      <c r="NRB67" s="182"/>
      <c r="NRC67" s="182"/>
      <c r="NRD67" s="182"/>
      <c r="NRE67" s="182"/>
      <c r="NRF67" s="182"/>
      <c r="NRG67" s="182"/>
      <c r="NRH67" s="182"/>
      <c r="NRI67" s="182"/>
      <c r="NRJ67" s="182"/>
      <c r="NRK67" s="182"/>
      <c r="NRL67" s="182"/>
      <c r="NRM67" s="182"/>
      <c r="NRN67" s="182"/>
      <c r="NRO67" s="182"/>
      <c r="NRP67" s="182"/>
      <c r="NRQ67" s="182"/>
      <c r="NRR67" s="182"/>
      <c r="NRS67" s="182"/>
      <c r="NRT67" s="182"/>
      <c r="NRU67" s="182"/>
      <c r="NRV67" s="182"/>
      <c r="NRW67" s="182"/>
      <c r="NRX67" s="182"/>
      <c r="NRY67" s="182"/>
      <c r="NRZ67" s="182"/>
      <c r="NSA67" s="182"/>
      <c r="NSB67" s="182"/>
      <c r="NSC67" s="182"/>
      <c r="NSD67" s="182"/>
      <c r="NSE67" s="182"/>
      <c r="NSF67" s="182"/>
      <c r="NSG67" s="182"/>
      <c r="NSH67" s="182"/>
      <c r="NSI67" s="182"/>
      <c r="NSJ67" s="182"/>
      <c r="NSK67" s="182"/>
      <c r="NSL67" s="182"/>
      <c r="NSM67" s="182"/>
      <c r="NSN67" s="182"/>
      <c r="NSO67" s="182"/>
      <c r="NSP67" s="182"/>
      <c r="NSQ67" s="182"/>
      <c r="NSR67" s="182"/>
      <c r="NSS67" s="182"/>
      <c r="NST67" s="182"/>
      <c r="NSU67" s="182"/>
      <c r="NSV67" s="182"/>
      <c r="NSW67" s="182"/>
      <c r="NSX67" s="182"/>
      <c r="NSY67" s="182"/>
      <c r="NSZ67" s="182"/>
      <c r="NTA67" s="182"/>
      <c r="NTB67" s="182"/>
      <c r="NTC67" s="182"/>
      <c r="NTD67" s="182"/>
      <c r="NTE67" s="182"/>
      <c r="NTF67" s="182"/>
      <c r="NTG67" s="182"/>
      <c r="NTH67" s="182"/>
      <c r="NTI67" s="182"/>
      <c r="NTJ67" s="182"/>
      <c r="NTK67" s="182"/>
      <c r="NTL67" s="182"/>
      <c r="NTM67" s="182"/>
      <c r="NTN67" s="182"/>
      <c r="NTO67" s="182"/>
      <c r="NTP67" s="182"/>
      <c r="NTQ67" s="182"/>
      <c r="NTR67" s="182"/>
      <c r="NTS67" s="182"/>
      <c r="NTT67" s="182"/>
      <c r="NTU67" s="182"/>
      <c r="NTV67" s="182"/>
      <c r="NTW67" s="182"/>
      <c r="NTX67" s="182"/>
      <c r="NTY67" s="182"/>
      <c r="NTZ67" s="182"/>
      <c r="NUA67" s="182"/>
      <c r="NUB67" s="182"/>
      <c r="NUC67" s="182"/>
      <c r="NUD67" s="182"/>
      <c r="NUE67" s="182"/>
      <c r="NUF67" s="182"/>
      <c r="NUG67" s="182"/>
      <c r="NUH67" s="182"/>
      <c r="NUI67" s="182"/>
      <c r="NUJ67" s="182"/>
      <c r="NUK67" s="182"/>
      <c r="NUL67" s="182"/>
      <c r="NUM67" s="182"/>
      <c r="NUN67" s="182"/>
      <c r="NUO67" s="182"/>
      <c r="NUP67" s="182"/>
      <c r="NUQ67" s="182"/>
      <c r="NUR67" s="182"/>
      <c r="NUS67" s="182"/>
      <c r="NUT67" s="182"/>
      <c r="NUU67" s="182"/>
      <c r="NUV67" s="182"/>
      <c r="NUW67" s="182"/>
      <c r="NUX67" s="182"/>
      <c r="NUY67" s="182"/>
      <c r="NUZ67" s="182"/>
      <c r="NVA67" s="182"/>
      <c r="NVB67" s="182"/>
      <c r="NVC67" s="182"/>
      <c r="NVD67" s="182"/>
      <c r="NVE67" s="182"/>
      <c r="NVF67" s="182"/>
      <c r="NVG67" s="182"/>
      <c r="NVH67" s="182"/>
      <c r="NVI67" s="182"/>
      <c r="NVJ67" s="182"/>
      <c r="NVK67" s="182"/>
      <c r="NVL67" s="182"/>
      <c r="NVM67" s="182"/>
      <c r="NVN67" s="182"/>
      <c r="NVO67" s="182"/>
      <c r="NVP67" s="182"/>
      <c r="NVQ67" s="182"/>
      <c r="NVR67" s="182"/>
      <c r="NVS67" s="182"/>
      <c r="NVT67" s="182"/>
      <c r="NVU67" s="182"/>
      <c r="NVV67" s="182"/>
      <c r="NVW67" s="182"/>
      <c r="NVX67" s="182"/>
      <c r="NVY67" s="182"/>
      <c r="NVZ67" s="182"/>
      <c r="NWA67" s="182"/>
      <c r="NWB67" s="182"/>
      <c r="NWC67" s="182"/>
      <c r="NWD67" s="182"/>
      <c r="NWE67" s="182"/>
      <c r="NWF67" s="182"/>
      <c r="NWG67" s="182"/>
      <c r="NWH67" s="182"/>
      <c r="NWI67" s="182"/>
      <c r="NWJ67" s="182"/>
      <c r="NWK67" s="182"/>
      <c r="NWL67" s="182"/>
      <c r="NWM67" s="182"/>
      <c r="NWN67" s="182"/>
      <c r="NWO67" s="182"/>
      <c r="NWP67" s="182"/>
      <c r="NWQ67" s="182"/>
      <c r="NWR67" s="182"/>
      <c r="NWS67" s="182"/>
      <c r="NWT67" s="182"/>
      <c r="NWU67" s="182"/>
      <c r="NWV67" s="182"/>
      <c r="NWW67" s="182"/>
      <c r="NWX67" s="182"/>
      <c r="NWY67" s="182"/>
      <c r="NWZ67" s="182"/>
      <c r="NXA67" s="182"/>
      <c r="NXB67" s="182"/>
      <c r="NXC67" s="182"/>
      <c r="NXD67" s="182"/>
      <c r="NXE67" s="182"/>
      <c r="NXF67" s="182"/>
      <c r="NXG67" s="182"/>
      <c r="NXH67" s="182"/>
      <c r="NXI67" s="182"/>
      <c r="NXJ67" s="182"/>
      <c r="NXK67" s="182"/>
      <c r="NXL67" s="182"/>
      <c r="NXM67" s="182"/>
      <c r="NXN67" s="182"/>
      <c r="NXO67" s="182"/>
      <c r="NXP67" s="182"/>
      <c r="NXQ67" s="182"/>
      <c r="NXR67" s="182"/>
      <c r="NXS67" s="182"/>
      <c r="NXT67" s="182"/>
      <c r="NXU67" s="182"/>
      <c r="NXV67" s="182"/>
      <c r="NXW67" s="182"/>
      <c r="NXX67" s="182"/>
      <c r="NXY67" s="182"/>
      <c r="NXZ67" s="182"/>
      <c r="NYA67" s="182"/>
      <c r="NYB67" s="182"/>
      <c r="NYC67" s="182"/>
      <c r="NYD67" s="182"/>
      <c r="NYE67" s="182"/>
      <c r="NYF67" s="182"/>
      <c r="NYG67" s="182"/>
      <c r="NYH67" s="182"/>
      <c r="NYI67" s="182"/>
      <c r="NYJ67" s="182"/>
      <c r="NYK67" s="182"/>
      <c r="NYL67" s="182"/>
      <c r="NYM67" s="182"/>
      <c r="NYN67" s="182"/>
      <c r="NYO67" s="182"/>
      <c r="NYP67" s="182"/>
      <c r="NYQ67" s="182"/>
      <c r="NYR67" s="182"/>
      <c r="NYS67" s="182"/>
      <c r="NYT67" s="182"/>
      <c r="NYU67" s="182"/>
      <c r="NYV67" s="182"/>
      <c r="NYW67" s="182"/>
      <c r="NYX67" s="182"/>
      <c r="NYY67" s="182"/>
      <c r="NYZ67" s="182"/>
      <c r="NZA67" s="182"/>
      <c r="NZB67" s="182"/>
      <c r="NZC67" s="182"/>
      <c r="NZD67" s="182"/>
      <c r="NZE67" s="182"/>
      <c r="NZF67" s="182"/>
      <c r="NZG67" s="182"/>
      <c r="NZH67" s="182"/>
      <c r="NZI67" s="182"/>
      <c r="NZJ67" s="182"/>
      <c r="NZK67" s="182"/>
      <c r="NZL67" s="182"/>
      <c r="NZM67" s="182"/>
      <c r="NZN67" s="182"/>
      <c r="NZO67" s="182"/>
      <c r="NZP67" s="182"/>
      <c r="NZQ67" s="182"/>
      <c r="NZR67" s="182"/>
      <c r="NZS67" s="182"/>
      <c r="NZT67" s="182"/>
      <c r="NZU67" s="182"/>
      <c r="NZV67" s="182"/>
      <c r="NZW67" s="182"/>
      <c r="NZX67" s="182"/>
      <c r="NZY67" s="182"/>
      <c r="NZZ67" s="182"/>
      <c r="OAA67" s="182"/>
      <c r="OAB67" s="182"/>
      <c r="OAC67" s="182"/>
      <c r="OAD67" s="182"/>
      <c r="OAE67" s="182"/>
      <c r="OAF67" s="182"/>
      <c r="OAG67" s="182"/>
      <c r="OAH67" s="182"/>
      <c r="OAI67" s="182"/>
      <c r="OAJ67" s="182"/>
      <c r="OAK67" s="182"/>
      <c r="OAL67" s="182"/>
      <c r="OAM67" s="182"/>
      <c r="OAN67" s="182"/>
      <c r="OAO67" s="182"/>
      <c r="OAP67" s="182"/>
      <c r="OAQ67" s="182"/>
      <c r="OAR67" s="182"/>
      <c r="OAS67" s="182"/>
      <c r="OAT67" s="182"/>
      <c r="OAU67" s="182"/>
      <c r="OAV67" s="182"/>
      <c r="OAW67" s="182"/>
      <c r="OAX67" s="182"/>
      <c r="OAY67" s="182"/>
      <c r="OAZ67" s="182"/>
      <c r="OBA67" s="182"/>
      <c r="OBB67" s="182"/>
      <c r="OBC67" s="182"/>
      <c r="OBD67" s="182"/>
      <c r="OBE67" s="182"/>
      <c r="OBF67" s="182"/>
      <c r="OBG67" s="182"/>
      <c r="OBH67" s="182"/>
      <c r="OBI67" s="182"/>
      <c r="OBJ67" s="182"/>
      <c r="OBK67" s="182"/>
      <c r="OBL67" s="182"/>
      <c r="OBM67" s="182"/>
      <c r="OBN67" s="182"/>
      <c r="OBO67" s="182"/>
      <c r="OBP67" s="182"/>
      <c r="OBQ67" s="182"/>
      <c r="OBR67" s="182"/>
      <c r="OBS67" s="182"/>
      <c r="OBT67" s="182"/>
      <c r="OBU67" s="182"/>
      <c r="OBV67" s="182"/>
      <c r="OBW67" s="182"/>
      <c r="OBX67" s="182"/>
      <c r="OBY67" s="182"/>
      <c r="OBZ67" s="182"/>
      <c r="OCA67" s="182"/>
      <c r="OCB67" s="182"/>
      <c r="OCC67" s="182"/>
      <c r="OCD67" s="182"/>
      <c r="OCE67" s="182"/>
      <c r="OCF67" s="182"/>
      <c r="OCG67" s="182"/>
      <c r="OCH67" s="182"/>
      <c r="OCI67" s="182"/>
      <c r="OCJ67" s="182"/>
      <c r="OCK67" s="182"/>
      <c r="OCL67" s="182"/>
      <c r="OCM67" s="182"/>
      <c r="OCN67" s="182"/>
      <c r="OCO67" s="182"/>
      <c r="OCP67" s="182"/>
      <c r="OCQ67" s="182"/>
      <c r="OCR67" s="182"/>
      <c r="OCS67" s="182"/>
      <c r="OCT67" s="182"/>
      <c r="OCU67" s="182"/>
      <c r="OCV67" s="182"/>
      <c r="OCW67" s="182"/>
      <c r="OCX67" s="182"/>
      <c r="OCY67" s="182"/>
      <c r="OCZ67" s="182"/>
      <c r="ODA67" s="182"/>
      <c r="ODB67" s="182"/>
      <c r="ODC67" s="182"/>
      <c r="ODD67" s="182"/>
      <c r="ODE67" s="182"/>
      <c r="ODF67" s="182"/>
      <c r="ODG67" s="182"/>
      <c r="ODH67" s="182"/>
      <c r="ODI67" s="182"/>
      <c r="ODJ67" s="182"/>
      <c r="ODK67" s="182"/>
      <c r="ODL67" s="182"/>
      <c r="ODM67" s="182"/>
      <c r="ODN67" s="182"/>
      <c r="ODO67" s="182"/>
      <c r="ODP67" s="182"/>
      <c r="ODQ67" s="182"/>
      <c r="ODR67" s="182"/>
      <c r="ODS67" s="182"/>
      <c r="ODT67" s="182"/>
      <c r="ODU67" s="182"/>
      <c r="ODV67" s="182"/>
      <c r="ODW67" s="182"/>
      <c r="ODX67" s="182"/>
      <c r="ODY67" s="182"/>
      <c r="ODZ67" s="182"/>
      <c r="OEA67" s="182"/>
      <c r="OEB67" s="182"/>
      <c r="OEC67" s="182"/>
      <c r="OED67" s="182"/>
      <c r="OEE67" s="182"/>
      <c r="OEF67" s="182"/>
      <c r="OEG67" s="182"/>
      <c r="OEH67" s="182"/>
      <c r="OEI67" s="182"/>
      <c r="OEJ67" s="182"/>
      <c r="OEK67" s="182"/>
      <c r="OEL67" s="182"/>
      <c r="OEM67" s="182"/>
      <c r="OEN67" s="182"/>
      <c r="OEO67" s="182"/>
      <c r="OEP67" s="182"/>
      <c r="OEQ67" s="182"/>
      <c r="OER67" s="182"/>
      <c r="OES67" s="182"/>
      <c r="OET67" s="182"/>
      <c r="OEU67" s="182"/>
      <c r="OEV67" s="182"/>
      <c r="OEW67" s="182"/>
      <c r="OEX67" s="182"/>
      <c r="OEY67" s="182"/>
      <c r="OEZ67" s="182"/>
      <c r="OFA67" s="182"/>
      <c r="OFB67" s="182"/>
      <c r="OFC67" s="182"/>
      <c r="OFD67" s="182"/>
      <c r="OFE67" s="182"/>
      <c r="OFF67" s="182"/>
      <c r="OFG67" s="182"/>
      <c r="OFH67" s="182"/>
      <c r="OFI67" s="182"/>
      <c r="OFJ67" s="182"/>
      <c r="OFK67" s="182"/>
      <c r="OFL67" s="182"/>
      <c r="OFM67" s="182"/>
      <c r="OFN67" s="182"/>
      <c r="OFO67" s="182"/>
      <c r="OFP67" s="182"/>
      <c r="OFQ67" s="182"/>
      <c r="OFR67" s="182"/>
      <c r="OFS67" s="182"/>
      <c r="OFT67" s="182"/>
      <c r="OFU67" s="182"/>
      <c r="OFV67" s="182"/>
      <c r="OFW67" s="182"/>
      <c r="OFX67" s="182"/>
      <c r="OFY67" s="182"/>
      <c r="OFZ67" s="182"/>
      <c r="OGA67" s="182"/>
      <c r="OGB67" s="182"/>
      <c r="OGC67" s="182"/>
      <c r="OGD67" s="182"/>
      <c r="OGE67" s="182"/>
      <c r="OGF67" s="182"/>
      <c r="OGG67" s="182"/>
      <c r="OGH67" s="182"/>
      <c r="OGI67" s="182"/>
      <c r="OGJ67" s="182"/>
      <c r="OGK67" s="182"/>
      <c r="OGL67" s="182"/>
      <c r="OGM67" s="182"/>
      <c r="OGN67" s="182"/>
      <c r="OGO67" s="182"/>
      <c r="OGP67" s="182"/>
      <c r="OGQ67" s="182"/>
      <c r="OGR67" s="182"/>
      <c r="OGS67" s="182"/>
      <c r="OGT67" s="182"/>
      <c r="OGU67" s="182"/>
      <c r="OGV67" s="182"/>
      <c r="OGW67" s="182"/>
      <c r="OGX67" s="182"/>
      <c r="OGY67" s="182"/>
      <c r="OGZ67" s="182"/>
      <c r="OHA67" s="182"/>
      <c r="OHB67" s="182"/>
      <c r="OHC67" s="182"/>
      <c r="OHD67" s="182"/>
      <c r="OHE67" s="182"/>
      <c r="OHF67" s="182"/>
      <c r="OHG67" s="182"/>
      <c r="OHH67" s="182"/>
      <c r="OHI67" s="182"/>
      <c r="OHJ67" s="182"/>
      <c r="OHK67" s="182"/>
      <c r="OHL67" s="182"/>
      <c r="OHM67" s="182"/>
      <c r="OHN67" s="182"/>
      <c r="OHO67" s="182"/>
      <c r="OHP67" s="182"/>
      <c r="OHQ67" s="182"/>
      <c r="OHR67" s="182"/>
      <c r="OHS67" s="182"/>
      <c r="OHT67" s="182"/>
      <c r="OHU67" s="182"/>
      <c r="OHV67" s="182"/>
      <c r="OHW67" s="182"/>
      <c r="OHX67" s="182"/>
      <c r="OHY67" s="182"/>
      <c r="OHZ67" s="182"/>
      <c r="OIA67" s="182"/>
      <c r="OIB67" s="182"/>
      <c r="OIC67" s="182"/>
      <c r="OID67" s="182"/>
      <c r="OIE67" s="182"/>
      <c r="OIF67" s="182"/>
      <c r="OIG67" s="182"/>
      <c r="OIH67" s="182"/>
      <c r="OII67" s="182"/>
      <c r="OIJ67" s="182"/>
      <c r="OIK67" s="182"/>
      <c r="OIL67" s="182"/>
      <c r="OIM67" s="182"/>
      <c r="OIN67" s="182"/>
      <c r="OIO67" s="182"/>
      <c r="OIP67" s="182"/>
      <c r="OIQ67" s="182"/>
      <c r="OIR67" s="182"/>
      <c r="OIS67" s="182"/>
      <c r="OIT67" s="182"/>
      <c r="OIU67" s="182"/>
      <c r="OIV67" s="182"/>
      <c r="OIW67" s="182"/>
      <c r="OIX67" s="182"/>
      <c r="OIY67" s="182"/>
      <c r="OIZ67" s="182"/>
      <c r="OJA67" s="182"/>
      <c r="OJB67" s="182"/>
      <c r="OJC67" s="182"/>
      <c r="OJD67" s="182"/>
      <c r="OJE67" s="182"/>
      <c r="OJF67" s="182"/>
      <c r="OJG67" s="182"/>
      <c r="OJH67" s="182"/>
      <c r="OJI67" s="182"/>
      <c r="OJJ67" s="182"/>
      <c r="OJK67" s="182"/>
      <c r="OJL67" s="182"/>
      <c r="OJM67" s="182"/>
      <c r="OJN67" s="182"/>
      <c r="OJO67" s="182"/>
      <c r="OJP67" s="182"/>
      <c r="OJQ67" s="182"/>
      <c r="OJR67" s="182"/>
      <c r="OJS67" s="182"/>
      <c r="OJT67" s="182"/>
      <c r="OJU67" s="182"/>
      <c r="OJV67" s="182"/>
      <c r="OJW67" s="182"/>
      <c r="OJX67" s="182"/>
      <c r="OJY67" s="182"/>
      <c r="OJZ67" s="182"/>
      <c r="OKA67" s="182"/>
      <c r="OKB67" s="182"/>
      <c r="OKC67" s="182"/>
      <c r="OKD67" s="182"/>
      <c r="OKE67" s="182"/>
      <c r="OKF67" s="182"/>
      <c r="OKG67" s="182"/>
      <c r="OKH67" s="182"/>
      <c r="OKI67" s="182"/>
      <c r="OKJ67" s="182"/>
      <c r="OKK67" s="182"/>
      <c r="OKL67" s="182"/>
      <c r="OKM67" s="182"/>
      <c r="OKN67" s="182"/>
      <c r="OKO67" s="182"/>
      <c r="OKP67" s="182"/>
      <c r="OKQ67" s="182"/>
      <c r="OKR67" s="182"/>
      <c r="OKS67" s="182"/>
      <c r="OKT67" s="182"/>
      <c r="OKU67" s="182"/>
      <c r="OKV67" s="182"/>
      <c r="OKW67" s="182"/>
      <c r="OKX67" s="182"/>
      <c r="OKY67" s="182"/>
      <c r="OKZ67" s="182"/>
      <c r="OLA67" s="182"/>
      <c r="OLB67" s="182"/>
      <c r="OLC67" s="182"/>
      <c r="OLD67" s="182"/>
      <c r="OLE67" s="182"/>
      <c r="OLF67" s="182"/>
      <c r="OLG67" s="182"/>
      <c r="OLH67" s="182"/>
      <c r="OLI67" s="182"/>
      <c r="OLJ67" s="182"/>
      <c r="OLK67" s="182"/>
      <c r="OLL67" s="182"/>
      <c r="OLM67" s="182"/>
      <c r="OLN67" s="182"/>
      <c r="OLO67" s="182"/>
      <c r="OLP67" s="182"/>
      <c r="OLQ67" s="182"/>
      <c r="OLR67" s="182"/>
      <c r="OLS67" s="182"/>
      <c r="OLT67" s="182"/>
      <c r="OLU67" s="182"/>
      <c r="OLV67" s="182"/>
      <c r="OLW67" s="182"/>
      <c r="OLX67" s="182"/>
      <c r="OLY67" s="182"/>
      <c r="OLZ67" s="182"/>
      <c r="OMA67" s="182"/>
      <c r="OMB67" s="182"/>
      <c r="OMC67" s="182"/>
      <c r="OMD67" s="182"/>
      <c r="OME67" s="182"/>
      <c r="OMF67" s="182"/>
      <c r="OMG67" s="182"/>
      <c r="OMH67" s="182"/>
      <c r="OMI67" s="182"/>
      <c r="OMJ67" s="182"/>
      <c r="OMK67" s="182"/>
      <c r="OML67" s="182"/>
      <c r="OMM67" s="182"/>
      <c r="OMN67" s="182"/>
      <c r="OMO67" s="182"/>
      <c r="OMP67" s="182"/>
      <c r="OMQ67" s="182"/>
      <c r="OMR67" s="182"/>
      <c r="OMS67" s="182"/>
      <c r="OMT67" s="182"/>
      <c r="OMU67" s="182"/>
      <c r="OMV67" s="182"/>
      <c r="OMW67" s="182"/>
      <c r="OMX67" s="182"/>
      <c r="OMY67" s="182"/>
      <c r="OMZ67" s="182"/>
      <c r="ONA67" s="182"/>
      <c r="ONB67" s="182"/>
      <c r="ONC67" s="182"/>
      <c r="OND67" s="182"/>
      <c r="ONE67" s="182"/>
      <c r="ONF67" s="182"/>
      <c r="ONG67" s="182"/>
      <c r="ONH67" s="182"/>
      <c r="ONI67" s="182"/>
      <c r="ONJ67" s="182"/>
      <c r="ONK67" s="182"/>
      <c r="ONL67" s="182"/>
      <c r="ONM67" s="182"/>
      <c r="ONN67" s="182"/>
      <c r="ONO67" s="182"/>
      <c r="ONP67" s="182"/>
      <c r="ONQ67" s="182"/>
      <c r="ONR67" s="182"/>
      <c r="ONS67" s="182"/>
      <c r="ONT67" s="182"/>
      <c r="ONU67" s="182"/>
      <c r="ONV67" s="182"/>
      <c r="ONW67" s="182"/>
      <c r="ONX67" s="182"/>
      <c r="ONY67" s="182"/>
      <c r="ONZ67" s="182"/>
      <c r="OOA67" s="182"/>
      <c r="OOB67" s="182"/>
      <c r="OOC67" s="182"/>
      <c r="OOD67" s="182"/>
      <c r="OOE67" s="182"/>
      <c r="OOF67" s="182"/>
      <c r="OOG67" s="182"/>
      <c r="OOH67" s="182"/>
      <c r="OOI67" s="182"/>
      <c r="OOJ67" s="182"/>
      <c r="OOK67" s="182"/>
      <c r="OOL67" s="182"/>
      <c r="OOM67" s="182"/>
      <c r="OON67" s="182"/>
      <c r="OOO67" s="182"/>
      <c r="OOP67" s="182"/>
      <c r="OOQ67" s="182"/>
      <c r="OOR67" s="182"/>
      <c r="OOS67" s="182"/>
      <c r="OOT67" s="182"/>
      <c r="OOU67" s="182"/>
      <c r="OOV67" s="182"/>
      <c r="OOW67" s="182"/>
      <c r="OOX67" s="182"/>
      <c r="OOY67" s="182"/>
      <c r="OOZ67" s="182"/>
      <c r="OPA67" s="182"/>
      <c r="OPB67" s="182"/>
      <c r="OPC67" s="182"/>
      <c r="OPD67" s="182"/>
      <c r="OPE67" s="182"/>
      <c r="OPF67" s="182"/>
      <c r="OPG67" s="182"/>
      <c r="OPH67" s="182"/>
      <c r="OPI67" s="182"/>
      <c r="OPJ67" s="182"/>
      <c r="OPK67" s="182"/>
      <c r="OPL67" s="182"/>
      <c r="OPM67" s="182"/>
      <c r="OPN67" s="182"/>
      <c r="OPO67" s="182"/>
      <c r="OPP67" s="182"/>
      <c r="OPQ67" s="182"/>
      <c r="OPR67" s="182"/>
      <c r="OPS67" s="182"/>
      <c r="OPT67" s="182"/>
      <c r="OPU67" s="182"/>
      <c r="OPV67" s="182"/>
      <c r="OPW67" s="182"/>
      <c r="OPX67" s="182"/>
      <c r="OPY67" s="182"/>
      <c r="OPZ67" s="182"/>
      <c r="OQA67" s="182"/>
      <c r="OQB67" s="182"/>
      <c r="OQC67" s="182"/>
      <c r="OQD67" s="182"/>
      <c r="OQE67" s="182"/>
      <c r="OQF67" s="182"/>
      <c r="OQG67" s="182"/>
      <c r="OQH67" s="182"/>
      <c r="OQI67" s="182"/>
      <c r="OQJ67" s="182"/>
      <c r="OQK67" s="182"/>
      <c r="OQL67" s="182"/>
      <c r="OQM67" s="182"/>
      <c r="OQN67" s="182"/>
      <c r="OQO67" s="182"/>
      <c r="OQP67" s="182"/>
      <c r="OQQ67" s="182"/>
      <c r="OQR67" s="182"/>
      <c r="OQS67" s="182"/>
      <c r="OQT67" s="182"/>
      <c r="OQU67" s="182"/>
      <c r="OQV67" s="182"/>
      <c r="OQW67" s="182"/>
      <c r="OQX67" s="182"/>
      <c r="OQY67" s="182"/>
      <c r="OQZ67" s="182"/>
      <c r="ORA67" s="182"/>
      <c r="ORB67" s="182"/>
      <c r="ORC67" s="182"/>
      <c r="ORD67" s="182"/>
      <c r="ORE67" s="182"/>
      <c r="ORF67" s="182"/>
      <c r="ORG67" s="182"/>
      <c r="ORH67" s="182"/>
      <c r="ORI67" s="182"/>
      <c r="ORJ67" s="182"/>
      <c r="ORK67" s="182"/>
      <c r="ORL67" s="182"/>
      <c r="ORM67" s="182"/>
      <c r="ORN67" s="182"/>
      <c r="ORO67" s="182"/>
      <c r="ORP67" s="182"/>
      <c r="ORQ67" s="182"/>
      <c r="ORR67" s="182"/>
      <c r="ORS67" s="182"/>
      <c r="ORT67" s="182"/>
      <c r="ORU67" s="182"/>
      <c r="ORV67" s="182"/>
      <c r="ORW67" s="182"/>
      <c r="ORX67" s="182"/>
      <c r="ORY67" s="182"/>
      <c r="ORZ67" s="182"/>
      <c r="OSA67" s="182"/>
      <c r="OSB67" s="182"/>
      <c r="OSC67" s="182"/>
      <c r="OSD67" s="182"/>
      <c r="OSE67" s="182"/>
      <c r="OSF67" s="182"/>
      <c r="OSG67" s="182"/>
      <c r="OSH67" s="182"/>
      <c r="OSI67" s="182"/>
      <c r="OSJ67" s="182"/>
      <c r="OSK67" s="182"/>
      <c r="OSL67" s="182"/>
      <c r="OSM67" s="182"/>
      <c r="OSN67" s="182"/>
      <c r="OSO67" s="182"/>
      <c r="OSP67" s="182"/>
      <c r="OSQ67" s="182"/>
      <c r="OSR67" s="182"/>
      <c r="OSS67" s="182"/>
      <c r="OST67" s="182"/>
      <c r="OSU67" s="182"/>
      <c r="OSV67" s="182"/>
      <c r="OSW67" s="182"/>
      <c r="OSX67" s="182"/>
      <c r="OSY67" s="182"/>
      <c r="OSZ67" s="182"/>
      <c r="OTA67" s="182"/>
      <c r="OTB67" s="182"/>
      <c r="OTC67" s="182"/>
      <c r="OTD67" s="182"/>
      <c r="OTE67" s="182"/>
      <c r="OTF67" s="182"/>
      <c r="OTG67" s="182"/>
      <c r="OTH67" s="182"/>
      <c r="OTI67" s="182"/>
      <c r="OTJ67" s="182"/>
      <c r="OTK67" s="182"/>
      <c r="OTL67" s="182"/>
      <c r="OTM67" s="182"/>
      <c r="OTN67" s="182"/>
      <c r="OTO67" s="182"/>
      <c r="OTP67" s="182"/>
      <c r="OTQ67" s="182"/>
      <c r="OTR67" s="182"/>
      <c r="OTS67" s="182"/>
      <c r="OTT67" s="182"/>
      <c r="OTU67" s="182"/>
      <c r="OTV67" s="182"/>
      <c r="OTW67" s="182"/>
      <c r="OTX67" s="182"/>
      <c r="OTY67" s="182"/>
      <c r="OTZ67" s="182"/>
      <c r="OUA67" s="182"/>
      <c r="OUB67" s="182"/>
      <c r="OUC67" s="182"/>
      <c r="OUD67" s="182"/>
      <c r="OUE67" s="182"/>
      <c r="OUF67" s="182"/>
      <c r="OUG67" s="182"/>
      <c r="OUH67" s="182"/>
      <c r="OUI67" s="182"/>
      <c r="OUJ67" s="182"/>
      <c r="OUK67" s="182"/>
      <c r="OUL67" s="182"/>
      <c r="OUM67" s="182"/>
      <c r="OUN67" s="182"/>
      <c r="OUO67" s="182"/>
      <c r="OUP67" s="182"/>
      <c r="OUQ67" s="182"/>
      <c r="OUR67" s="182"/>
      <c r="OUS67" s="182"/>
      <c r="OUT67" s="182"/>
      <c r="OUU67" s="182"/>
      <c r="OUV67" s="182"/>
      <c r="OUW67" s="182"/>
      <c r="OUX67" s="182"/>
      <c r="OUY67" s="182"/>
      <c r="OUZ67" s="182"/>
      <c r="OVA67" s="182"/>
      <c r="OVB67" s="182"/>
      <c r="OVC67" s="182"/>
      <c r="OVD67" s="182"/>
      <c r="OVE67" s="182"/>
      <c r="OVF67" s="182"/>
      <c r="OVG67" s="182"/>
      <c r="OVH67" s="182"/>
      <c r="OVI67" s="182"/>
      <c r="OVJ67" s="182"/>
      <c r="OVK67" s="182"/>
      <c r="OVL67" s="182"/>
      <c r="OVM67" s="182"/>
      <c r="OVN67" s="182"/>
      <c r="OVO67" s="182"/>
      <c r="OVP67" s="182"/>
      <c r="OVQ67" s="182"/>
      <c r="OVR67" s="182"/>
      <c r="OVS67" s="182"/>
      <c r="OVT67" s="182"/>
      <c r="OVU67" s="182"/>
      <c r="OVV67" s="182"/>
      <c r="OVW67" s="182"/>
      <c r="OVX67" s="182"/>
      <c r="OVY67" s="182"/>
      <c r="OVZ67" s="182"/>
      <c r="OWA67" s="182"/>
      <c r="OWB67" s="182"/>
      <c r="OWC67" s="182"/>
      <c r="OWD67" s="182"/>
      <c r="OWE67" s="182"/>
      <c r="OWF67" s="182"/>
      <c r="OWG67" s="182"/>
      <c r="OWH67" s="182"/>
      <c r="OWI67" s="182"/>
      <c r="OWJ67" s="182"/>
      <c r="OWK67" s="182"/>
      <c r="OWL67" s="182"/>
      <c r="OWM67" s="182"/>
      <c r="OWN67" s="182"/>
      <c r="OWO67" s="182"/>
      <c r="OWP67" s="182"/>
      <c r="OWQ67" s="182"/>
      <c r="OWR67" s="182"/>
      <c r="OWS67" s="182"/>
      <c r="OWT67" s="182"/>
      <c r="OWU67" s="182"/>
      <c r="OWV67" s="182"/>
      <c r="OWW67" s="182"/>
      <c r="OWX67" s="182"/>
      <c r="OWY67" s="182"/>
      <c r="OWZ67" s="182"/>
      <c r="OXA67" s="182"/>
      <c r="OXB67" s="182"/>
      <c r="OXC67" s="182"/>
      <c r="OXD67" s="182"/>
      <c r="OXE67" s="182"/>
      <c r="OXF67" s="182"/>
      <c r="OXG67" s="182"/>
      <c r="OXH67" s="182"/>
      <c r="OXI67" s="182"/>
      <c r="OXJ67" s="182"/>
      <c r="OXK67" s="182"/>
      <c r="OXL67" s="182"/>
      <c r="OXM67" s="182"/>
      <c r="OXN67" s="182"/>
      <c r="OXO67" s="182"/>
      <c r="OXP67" s="182"/>
      <c r="OXQ67" s="182"/>
      <c r="OXR67" s="182"/>
      <c r="OXS67" s="182"/>
      <c r="OXT67" s="182"/>
      <c r="OXU67" s="182"/>
      <c r="OXV67" s="182"/>
      <c r="OXW67" s="182"/>
      <c r="OXX67" s="182"/>
      <c r="OXY67" s="182"/>
      <c r="OXZ67" s="182"/>
      <c r="OYA67" s="182"/>
      <c r="OYB67" s="182"/>
      <c r="OYC67" s="182"/>
      <c r="OYD67" s="182"/>
      <c r="OYE67" s="182"/>
      <c r="OYF67" s="182"/>
      <c r="OYG67" s="182"/>
      <c r="OYH67" s="182"/>
      <c r="OYI67" s="182"/>
      <c r="OYJ67" s="182"/>
      <c r="OYK67" s="182"/>
      <c r="OYL67" s="182"/>
      <c r="OYM67" s="182"/>
      <c r="OYN67" s="182"/>
      <c r="OYO67" s="182"/>
      <c r="OYP67" s="182"/>
      <c r="OYQ67" s="182"/>
      <c r="OYR67" s="182"/>
      <c r="OYS67" s="182"/>
      <c r="OYT67" s="182"/>
      <c r="OYU67" s="182"/>
      <c r="OYV67" s="182"/>
      <c r="OYW67" s="182"/>
      <c r="OYX67" s="182"/>
      <c r="OYY67" s="182"/>
      <c r="OYZ67" s="182"/>
      <c r="OZA67" s="182"/>
      <c r="OZB67" s="182"/>
      <c r="OZC67" s="182"/>
      <c r="OZD67" s="182"/>
      <c r="OZE67" s="182"/>
      <c r="OZF67" s="182"/>
      <c r="OZG67" s="182"/>
      <c r="OZH67" s="182"/>
      <c r="OZI67" s="182"/>
      <c r="OZJ67" s="182"/>
      <c r="OZK67" s="182"/>
      <c r="OZL67" s="182"/>
      <c r="OZM67" s="182"/>
      <c r="OZN67" s="182"/>
      <c r="OZO67" s="182"/>
      <c r="OZP67" s="182"/>
      <c r="OZQ67" s="182"/>
      <c r="OZR67" s="182"/>
      <c r="OZS67" s="182"/>
      <c r="OZT67" s="182"/>
      <c r="OZU67" s="182"/>
      <c r="OZV67" s="182"/>
      <c r="OZW67" s="182"/>
      <c r="OZX67" s="182"/>
      <c r="OZY67" s="182"/>
      <c r="OZZ67" s="182"/>
      <c r="PAA67" s="182"/>
      <c r="PAB67" s="182"/>
      <c r="PAC67" s="182"/>
      <c r="PAD67" s="182"/>
      <c r="PAE67" s="182"/>
      <c r="PAF67" s="182"/>
      <c r="PAG67" s="182"/>
      <c r="PAH67" s="182"/>
      <c r="PAI67" s="182"/>
      <c r="PAJ67" s="182"/>
      <c r="PAK67" s="182"/>
      <c r="PAL67" s="182"/>
      <c r="PAM67" s="182"/>
      <c r="PAN67" s="182"/>
      <c r="PAO67" s="182"/>
      <c r="PAP67" s="182"/>
      <c r="PAQ67" s="182"/>
      <c r="PAR67" s="182"/>
      <c r="PAS67" s="182"/>
      <c r="PAT67" s="182"/>
      <c r="PAU67" s="182"/>
      <c r="PAV67" s="182"/>
      <c r="PAW67" s="182"/>
      <c r="PAX67" s="182"/>
      <c r="PAY67" s="182"/>
      <c r="PAZ67" s="182"/>
      <c r="PBA67" s="182"/>
      <c r="PBB67" s="182"/>
      <c r="PBC67" s="182"/>
      <c r="PBD67" s="182"/>
      <c r="PBE67" s="182"/>
      <c r="PBF67" s="182"/>
      <c r="PBG67" s="182"/>
      <c r="PBH67" s="182"/>
      <c r="PBI67" s="182"/>
      <c r="PBJ67" s="182"/>
      <c r="PBK67" s="182"/>
      <c r="PBL67" s="182"/>
      <c r="PBM67" s="182"/>
      <c r="PBN67" s="182"/>
      <c r="PBO67" s="182"/>
      <c r="PBP67" s="182"/>
      <c r="PBQ67" s="182"/>
      <c r="PBR67" s="182"/>
      <c r="PBS67" s="182"/>
      <c r="PBT67" s="182"/>
      <c r="PBU67" s="182"/>
      <c r="PBV67" s="182"/>
      <c r="PBW67" s="182"/>
      <c r="PBX67" s="182"/>
      <c r="PBY67" s="182"/>
      <c r="PBZ67" s="182"/>
      <c r="PCA67" s="182"/>
      <c r="PCB67" s="182"/>
      <c r="PCC67" s="182"/>
      <c r="PCD67" s="182"/>
      <c r="PCE67" s="182"/>
      <c r="PCF67" s="182"/>
      <c r="PCG67" s="182"/>
      <c r="PCH67" s="182"/>
      <c r="PCI67" s="182"/>
      <c r="PCJ67" s="182"/>
      <c r="PCK67" s="182"/>
      <c r="PCL67" s="182"/>
      <c r="PCM67" s="182"/>
      <c r="PCN67" s="182"/>
      <c r="PCO67" s="182"/>
      <c r="PCP67" s="182"/>
      <c r="PCQ67" s="182"/>
      <c r="PCR67" s="182"/>
      <c r="PCS67" s="182"/>
      <c r="PCT67" s="182"/>
      <c r="PCU67" s="182"/>
      <c r="PCV67" s="182"/>
      <c r="PCW67" s="182"/>
      <c r="PCX67" s="182"/>
      <c r="PCY67" s="182"/>
      <c r="PCZ67" s="182"/>
      <c r="PDA67" s="182"/>
      <c r="PDB67" s="182"/>
      <c r="PDC67" s="182"/>
      <c r="PDD67" s="182"/>
      <c r="PDE67" s="182"/>
      <c r="PDF67" s="182"/>
      <c r="PDG67" s="182"/>
      <c r="PDH67" s="182"/>
      <c r="PDI67" s="182"/>
      <c r="PDJ67" s="182"/>
      <c r="PDK67" s="182"/>
      <c r="PDL67" s="182"/>
      <c r="PDM67" s="182"/>
      <c r="PDN67" s="182"/>
      <c r="PDO67" s="182"/>
      <c r="PDP67" s="182"/>
      <c r="PDQ67" s="182"/>
      <c r="PDR67" s="182"/>
      <c r="PDS67" s="182"/>
      <c r="PDT67" s="182"/>
      <c r="PDU67" s="182"/>
      <c r="PDV67" s="182"/>
      <c r="PDW67" s="182"/>
      <c r="PDX67" s="182"/>
      <c r="PDY67" s="182"/>
      <c r="PDZ67" s="182"/>
      <c r="PEA67" s="182"/>
      <c r="PEB67" s="182"/>
      <c r="PEC67" s="182"/>
      <c r="PED67" s="182"/>
      <c r="PEE67" s="182"/>
      <c r="PEF67" s="182"/>
      <c r="PEG67" s="182"/>
      <c r="PEH67" s="182"/>
      <c r="PEI67" s="182"/>
      <c r="PEJ67" s="182"/>
      <c r="PEK67" s="182"/>
      <c r="PEL67" s="182"/>
      <c r="PEM67" s="182"/>
      <c r="PEN67" s="182"/>
      <c r="PEO67" s="182"/>
      <c r="PEP67" s="182"/>
      <c r="PEQ67" s="182"/>
      <c r="PER67" s="182"/>
      <c r="PES67" s="182"/>
      <c r="PET67" s="182"/>
      <c r="PEU67" s="182"/>
      <c r="PEV67" s="182"/>
      <c r="PEW67" s="182"/>
      <c r="PEX67" s="182"/>
      <c r="PEY67" s="182"/>
      <c r="PEZ67" s="182"/>
      <c r="PFA67" s="182"/>
      <c r="PFB67" s="182"/>
      <c r="PFC67" s="182"/>
      <c r="PFD67" s="182"/>
      <c r="PFE67" s="182"/>
      <c r="PFF67" s="182"/>
      <c r="PFG67" s="182"/>
      <c r="PFH67" s="182"/>
      <c r="PFI67" s="182"/>
      <c r="PFJ67" s="182"/>
      <c r="PFK67" s="182"/>
      <c r="PFL67" s="182"/>
      <c r="PFM67" s="182"/>
      <c r="PFN67" s="182"/>
      <c r="PFO67" s="182"/>
      <c r="PFP67" s="182"/>
      <c r="PFQ67" s="182"/>
      <c r="PFR67" s="182"/>
      <c r="PFS67" s="182"/>
      <c r="PFT67" s="182"/>
      <c r="PFU67" s="182"/>
      <c r="PFV67" s="182"/>
      <c r="PFW67" s="182"/>
      <c r="PFX67" s="182"/>
      <c r="PFY67" s="182"/>
      <c r="PFZ67" s="182"/>
      <c r="PGA67" s="182"/>
      <c r="PGB67" s="182"/>
      <c r="PGC67" s="182"/>
      <c r="PGD67" s="182"/>
      <c r="PGE67" s="182"/>
      <c r="PGF67" s="182"/>
      <c r="PGG67" s="182"/>
      <c r="PGH67" s="182"/>
      <c r="PGI67" s="182"/>
      <c r="PGJ67" s="182"/>
      <c r="PGK67" s="182"/>
      <c r="PGL67" s="182"/>
      <c r="PGM67" s="182"/>
      <c r="PGN67" s="182"/>
      <c r="PGO67" s="182"/>
      <c r="PGP67" s="182"/>
      <c r="PGQ67" s="182"/>
      <c r="PGR67" s="182"/>
      <c r="PGS67" s="182"/>
      <c r="PGT67" s="182"/>
      <c r="PGU67" s="182"/>
      <c r="PGV67" s="182"/>
      <c r="PGW67" s="182"/>
      <c r="PGX67" s="182"/>
      <c r="PGY67" s="182"/>
      <c r="PGZ67" s="182"/>
      <c r="PHA67" s="182"/>
      <c r="PHB67" s="182"/>
      <c r="PHC67" s="182"/>
      <c r="PHD67" s="182"/>
      <c r="PHE67" s="182"/>
      <c r="PHF67" s="182"/>
      <c r="PHG67" s="182"/>
      <c r="PHH67" s="182"/>
      <c r="PHI67" s="182"/>
      <c r="PHJ67" s="182"/>
      <c r="PHK67" s="182"/>
      <c r="PHL67" s="182"/>
      <c r="PHM67" s="182"/>
      <c r="PHN67" s="182"/>
      <c r="PHO67" s="182"/>
      <c r="PHP67" s="182"/>
      <c r="PHQ67" s="182"/>
      <c r="PHR67" s="182"/>
      <c r="PHS67" s="182"/>
      <c r="PHT67" s="182"/>
      <c r="PHU67" s="182"/>
      <c r="PHV67" s="182"/>
      <c r="PHW67" s="182"/>
      <c r="PHX67" s="182"/>
      <c r="PHY67" s="182"/>
      <c r="PHZ67" s="182"/>
      <c r="PIA67" s="182"/>
      <c r="PIB67" s="182"/>
      <c r="PIC67" s="182"/>
      <c r="PID67" s="182"/>
      <c r="PIE67" s="182"/>
      <c r="PIF67" s="182"/>
      <c r="PIG67" s="182"/>
      <c r="PIH67" s="182"/>
      <c r="PII67" s="182"/>
      <c r="PIJ67" s="182"/>
      <c r="PIK67" s="182"/>
      <c r="PIL67" s="182"/>
      <c r="PIM67" s="182"/>
      <c r="PIN67" s="182"/>
      <c r="PIO67" s="182"/>
      <c r="PIP67" s="182"/>
      <c r="PIQ67" s="182"/>
      <c r="PIR67" s="182"/>
      <c r="PIS67" s="182"/>
      <c r="PIT67" s="182"/>
      <c r="PIU67" s="182"/>
      <c r="PIV67" s="182"/>
      <c r="PIW67" s="182"/>
      <c r="PIX67" s="182"/>
      <c r="PIY67" s="182"/>
      <c r="PIZ67" s="182"/>
      <c r="PJA67" s="182"/>
      <c r="PJB67" s="182"/>
      <c r="PJC67" s="182"/>
      <c r="PJD67" s="182"/>
      <c r="PJE67" s="182"/>
      <c r="PJF67" s="182"/>
      <c r="PJG67" s="182"/>
      <c r="PJH67" s="182"/>
      <c r="PJI67" s="182"/>
      <c r="PJJ67" s="182"/>
      <c r="PJK67" s="182"/>
      <c r="PJL67" s="182"/>
      <c r="PJM67" s="182"/>
      <c r="PJN67" s="182"/>
      <c r="PJO67" s="182"/>
      <c r="PJP67" s="182"/>
      <c r="PJQ67" s="182"/>
      <c r="PJR67" s="182"/>
      <c r="PJS67" s="182"/>
      <c r="PJT67" s="182"/>
      <c r="PJU67" s="182"/>
      <c r="PJV67" s="182"/>
      <c r="PJW67" s="182"/>
      <c r="PJX67" s="182"/>
      <c r="PJY67" s="182"/>
      <c r="PJZ67" s="182"/>
      <c r="PKA67" s="182"/>
      <c r="PKB67" s="182"/>
      <c r="PKC67" s="182"/>
      <c r="PKD67" s="182"/>
      <c r="PKE67" s="182"/>
      <c r="PKF67" s="182"/>
      <c r="PKG67" s="182"/>
      <c r="PKH67" s="182"/>
      <c r="PKI67" s="182"/>
      <c r="PKJ67" s="182"/>
      <c r="PKK67" s="182"/>
      <c r="PKL67" s="182"/>
      <c r="PKM67" s="182"/>
      <c r="PKN67" s="182"/>
      <c r="PKO67" s="182"/>
      <c r="PKP67" s="182"/>
      <c r="PKQ67" s="182"/>
      <c r="PKR67" s="182"/>
      <c r="PKS67" s="182"/>
      <c r="PKT67" s="182"/>
      <c r="PKU67" s="182"/>
      <c r="PKV67" s="182"/>
      <c r="PKW67" s="182"/>
      <c r="PKX67" s="182"/>
      <c r="PKY67" s="182"/>
      <c r="PKZ67" s="182"/>
      <c r="PLA67" s="182"/>
      <c r="PLB67" s="182"/>
      <c r="PLC67" s="182"/>
      <c r="PLD67" s="182"/>
      <c r="PLE67" s="182"/>
      <c r="PLF67" s="182"/>
      <c r="PLG67" s="182"/>
      <c r="PLH67" s="182"/>
      <c r="PLI67" s="182"/>
      <c r="PLJ67" s="182"/>
      <c r="PLK67" s="182"/>
      <c r="PLL67" s="182"/>
      <c r="PLM67" s="182"/>
      <c r="PLN67" s="182"/>
      <c r="PLO67" s="182"/>
      <c r="PLP67" s="182"/>
      <c r="PLQ67" s="182"/>
      <c r="PLR67" s="182"/>
      <c r="PLS67" s="182"/>
      <c r="PLT67" s="182"/>
      <c r="PLU67" s="182"/>
      <c r="PLV67" s="182"/>
      <c r="PLW67" s="182"/>
      <c r="PLX67" s="182"/>
      <c r="PLY67" s="182"/>
      <c r="PLZ67" s="182"/>
      <c r="PMA67" s="182"/>
      <c r="PMB67" s="182"/>
      <c r="PMC67" s="182"/>
      <c r="PMD67" s="182"/>
      <c r="PME67" s="182"/>
      <c r="PMF67" s="182"/>
      <c r="PMG67" s="182"/>
      <c r="PMH67" s="182"/>
      <c r="PMI67" s="182"/>
      <c r="PMJ67" s="182"/>
      <c r="PMK67" s="182"/>
      <c r="PML67" s="182"/>
      <c r="PMM67" s="182"/>
      <c r="PMN67" s="182"/>
      <c r="PMO67" s="182"/>
      <c r="PMP67" s="182"/>
      <c r="PMQ67" s="182"/>
      <c r="PMR67" s="182"/>
      <c r="PMS67" s="182"/>
      <c r="PMT67" s="182"/>
      <c r="PMU67" s="182"/>
      <c r="PMV67" s="182"/>
      <c r="PMW67" s="182"/>
      <c r="PMX67" s="182"/>
      <c r="PMY67" s="182"/>
      <c r="PMZ67" s="182"/>
      <c r="PNA67" s="182"/>
      <c r="PNB67" s="182"/>
      <c r="PNC67" s="182"/>
      <c r="PND67" s="182"/>
      <c r="PNE67" s="182"/>
      <c r="PNF67" s="182"/>
      <c r="PNG67" s="182"/>
      <c r="PNH67" s="182"/>
      <c r="PNI67" s="182"/>
      <c r="PNJ67" s="182"/>
      <c r="PNK67" s="182"/>
      <c r="PNL67" s="182"/>
      <c r="PNM67" s="182"/>
      <c r="PNN67" s="182"/>
      <c r="PNO67" s="182"/>
      <c r="PNP67" s="182"/>
      <c r="PNQ67" s="182"/>
      <c r="PNR67" s="182"/>
      <c r="PNS67" s="182"/>
      <c r="PNT67" s="182"/>
      <c r="PNU67" s="182"/>
      <c r="PNV67" s="182"/>
      <c r="PNW67" s="182"/>
      <c r="PNX67" s="182"/>
      <c r="PNY67" s="182"/>
      <c r="PNZ67" s="182"/>
      <c r="POA67" s="182"/>
      <c r="POB67" s="182"/>
      <c r="POC67" s="182"/>
      <c r="POD67" s="182"/>
      <c r="POE67" s="182"/>
      <c r="POF67" s="182"/>
      <c r="POG67" s="182"/>
      <c r="POH67" s="182"/>
      <c r="POI67" s="182"/>
      <c r="POJ67" s="182"/>
      <c r="POK67" s="182"/>
      <c r="POL67" s="182"/>
      <c r="POM67" s="182"/>
      <c r="PON67" s="182"/>
      <c r="POO67" s="182"/>
      <c r="POP67" s="182"/>
      <c r="POQ67" s="182"/>
      <c r="POR67" s="182"/>
      <c r="POS67" s="182"/>
      <c r="POT67" s="182"/>
      <c r="POU67" s="182"/>
      <c r="POV67" s="182"/>
      <c r="POW67" s="182"/>
      <c r="POX67" s="182"/>
      <c r="POY67" s="182"/>
      <c r="POZ67" s="182"/>
      <c r="PPA67" s="182"/>
      <c r="PPB67" s="182"/>
      <c r="PPC67" s="182"/>
      <c r="PPD67" s="182"/>
      <c r="PPE67" s="182"/>
      <c r="PPF67" s="182"/>
      <c r="PPG67" s="182"/>
      <c r="PPH67" s="182"/>
      <c r="PPI67" s="182"/>
      <c r="PPJ67" s="182"/>
      <c r="PPK67" s="182"/>
      <c r="PPL67" s="182"/>
      <c r="PPM67" s="182"/>
      <c r="PPN67" s="182"/>
      <c r="PPO67" s="182"/>
      <c r="PPP67" s="182"/>
      <c r="PPQ67" s="182"/>
      <c r="PPR67" s="182"/>
      <c r="PPS67" s="182"/>
      <c r="PPT67" s="182"/>
      <c r="PPU67" s="182"/>
      <c r="PPV67" s="182"/>
      <c r="PPW67" s="182"/>
      <c r="PPX67" s="182"/>
      <c r="PPY67" s="182"/>
      <c r="PPZ67" s="182"/>
      <c r="PQA67" s="182"/>
      <c r="PQB67" s="182"/>
      <c r="PQC67" s="182"/>
      <c r="PQD67" s="182"/>
      <c r="PQE67" s="182"/>
      <c r="PQF67" s="182"/>
      <c r="PQG67" s="182"/>
      <c r="PQH67" s="182"/>
      <c r="PQI67" s="182"/>
      <c r="PQJ67" s="182"/>
      <c r="PQK67" s="182"/>
      <c r="PQL67" s="182"/>
      <c r="PQM67" s="182"/>
      <c r="PQN67" s="182"/>
      <c r="PQO67" s="182"/>
      <c r="PQP67" s="182"/>
      <c r="PQQ67" s="182"/>
      <c r="PQR67" s="182"/>
      <c r="PQS67" s="182"/>
      <c r="PQT67" s="182"/>
      <c r="PQU67" s="182"/>
      <c r="PQV67" s="182"/>
      <c r="PQW67" s="182"/>
      <c r="PQX67" s="182"/>
      <c r="PQY67" s="182"/>
      <c r="PQZ67" s="182"/>
      <c r="PRA67" s="182"/>
      <c r="PRB67" s="182"/>
      <c r="PRC67" s="182"/>
      <c r="PRD67" s="182"/>
      <c r="PRE67" s="182"/>
      <c r="PRF67" s="182"/>
      <c r="PRG67" s="182"/>
      <c r="PRH67" s="182"/>
      <c r="PRI67" s="182"/>
      <c r="PRJ67" s="182"/>
      <c r="PRK67" s="182"/>
      <c r="PRL67" s="182"/>
      <c r="PRM67" s="182"/>
      <c r="PRN67" s="182"/>
      <c r="PRO67" s="182"/>
      <c r="PRP67" s="182"/>
      <c r="PRQ67" s="182"/>
      <c r="PRR67" s="182"/>
      <c r="PRS67" s="182"/>
      <c r="PRT67" s="182"/>
      <c r="PRU67" s="182"/>
      <c r="PRV67" s="182"/>
      <c r="PRW67" s="182"/>
      <c r="PRX67" s="182"/>
      <c r="PRY67" s="182"/>
      <c r="PRZ67" s="182"/>
      <c r="PSA67" s="182"/>
      <c r="PSB67" s="182"/>
      <c r="PSC67" s="182"/>
      <c r="PSD67" s="182"/>
      <c r="PSE67" s="182"/>
      <c r="PSF67" s="182"/>
      <c r="PSG67" s="182"/>
      <c r="PSH67" s="182"/>
      <c r="PSI67" s="182"/>
      <c r="PSJ67" s="182"/>
      <c r="PSK67" s="182"/>
      <c r="PSL67" s="182"/>
      <c r="PSM67" s="182"/>
      <c r="PSN67" s="182"/>
      <c r="PSO67" s="182"/>
      <c r="PSP67" s="182"/>
      <c r="PSQ67" s="182"/>
      <c r="PSR67" s="182"/>
      <c r="PSS67" s="182"/>
      <c r="PST67" s="182"/>
      <c r="PSU67" s="182"/>
      <c r="PSV67" s="182"/>
      <c r="PSW67" s="182"/>
      <c r="PSX67" s="182"/>
      <c r="PSY67" s="182"/>
      <c r="PSZ67" s="182"/>
      <c r="PTA67" s="182"/>
      <c r="PTB67" s="182"/>
      <c r="PTC67" s="182"/>
      <c r="PTD67" s="182"/>
      <c r="PTE67" s="182"/>
      <c r="PTF67" s="182"/>
      <c r="PTG67" s="182"/>
      <c r="PTH67" s="182"/>
      <c r="PTI67" s="182"/>
      <c r="PTJ67" s="182"/>
      <c r="PTK67" s="182"/>
      <c r="PTL67" s="182"/>
      <c r="PTM67" s="182"/>
      <c r="PTN67" s="182"/>
      <c r="PTO67" s="182"/>
      <c r="PTP67" s="182"/>
      <c r="PTQ67" s="182"/>
      <c r="PTR67" s="182"/>
      <c r="PTS67" s="182"/>
      <c r="PTT67" s="182"/>
      <c r="PTU67" s="182"/>
      <c r="PTV67" s="182"/>
      <c r="PTW67" s="182"/>
      <c r="PTX67" s="182"/>
      <c r="PTY67" s="182"/>
      <c r="PTZ67" s="182"/>
      <c r="PUA67" s="182"/>
      <c r="PUB67" s="182"/>
      <c r="PUC67" s="182"/>
      <c r="PUD67" s="182"/>
      <c r="PUE67" s="182"/>
      <c r="PUF67" s="182"/>
      <c r="PUG67" s="182"/>
      <c r="PUH67" s="182"/>
      <c r="PUI67" s="182"/>
      <c r="PUJ67" s="182"/>
      <c r="PUK67" s="182"/>
      <c r="PUL67" s="182"/>
      <c r="PUM67" s="182"/>
      <c r="PUN67" s="182"/>
      <c r="PUO67" s="182"/>
      <c r="PUP67" s="182"/>
      <c r="PUQ67" s="182"/>
      <c r="PUR67" s="182"/>
      <c r="PUS67" s="182"/>
      <c r="PUT67" s="182"/>
      <c r="PUU67" s="182"/>
      <c r="PUV67" s="182"/>
      <c r="PUW67" s="182"/>
      <c r="PUX67" s="182"/>
      <c r="PUY67" s="182"/>
      <c r="PUZ67" s="182"/>
      <c r="PVA67" s="182"/>
      <c r="PVB67" s="182"/>
      <c r="PVC67" s="182"/>
      <c r="PVD67" s="182"/>
      <c r="PVE67" s="182"/>
      <c r="PVF67" s="182"/>
      <c r="PVG67" s="182"/>
      <c r="PVH67" s="182"/>
      <c r="PVI67" s="182"/>
      <c r="PVJ67" s="182"/>
      <c r="PVK67" s="182"/>
      <c r="PVL67" s="182"/>
      <c r="PVM67" s="182"/>
      <c r="PVN67" s="182"/>
      <c r="PVO67" s="182"/>
      <c r="PVP67" s="182"/>
      <c r="PVQ67" s="182"/>
      <c r="PVR67" s="182"/>
      <c r="PVS67" s="182"/>
      <c r="PVT67" s="182"/>
      <c r="PVU67" s="182"/>
      <c r="PVV67" s="182"/>
      <c r="PVW67" s="182"/>
      <c r="PVX67" s="182"/>
      <c r="PVY67" s="182"/>
      <c r="PVZ67" s="182"/>
      <c r="PWA67" s="182"/>
      <c r="PWB67" s="182"/>
      <c r="PWC67" s="182"/>
      <c r="PWD67" s="182"/>
      <c r="PWE67" s="182"/>
      <c r="PWF67" s="182"/>
      <c r="PWG67" s="182"/>
      <c r="PWH67" s="182"/>
      <c r="PWI67" s="182"/>
      <c r="PWJ67" s="182"/>
      <c r="PWK67" s="182"/>
      <c r="PWL67" s="182"/>
      <c r="PWM67" s="182"/>
      <c r="PWN67" s="182"/>
      <c r="PWO67" s="182"/>
      <c r="PWP67" s="182"/>
      <c r="PWQ67" s="182"/>
      <c r="PWR67" s="182"/>
      <c r="PWS67" s="182"/>
      <c r="PWT67" s="182"/>
      <c r="PWU67" s="182"/>
      <c r="PWV67" s="182"/>
      <c r="PWW67" s="182"/>
      <c r="PWX67" s="182"/>
      <c r="PWY67" s="182"/>
      <c r="PWZ67" s="182"/>
      <c r="PXA67" s="182"/>
      <c r="PXB67" s="182"/>
      <c r="PXC67" s="182"/>
      <c r="PXD67" s="182"/>
      <c r="PXE67" s="182"/>
      <c r="PXF67" s="182"/>
      <c r="PXG67" s="182"/>
      <c r="PXH67" s="182"/>
      <c r="PXI67" s="182"/>
      <c r="PXJ67" s="182"/>
      <c r="PXK67" s="182"/>
      <c r="PXL67" s="182"/>
      <c r="PXM67" s="182"/>
      <c r="PXN67" s="182"/>
      <c r="PXO67" s="182"/>
      <c r="PXP67" s="182"/>
      <c r="PXQ67" s="182"/>
      <c r="PXR67" s="182"/>
      <c r="PXS67" s="182"/>
      <c r="PXT67" s="182"/>
      <c r="PXU67" s="182"/>
      <c r="PXV67" s="182"/>
      <c r="PXW67" s="182"/>
      <c r="PXX67" s="182"/>
      <c r="PXY67" s="182"/>
      <c r="PXZ67" s="182"/>
      <c r="PYA67" s="182"/>
      <c r="PYB67" s="182"/>
      <c r="PYC67" s="182"/>
      <c r="PYD67" s="182"/>
      <c r="PYE67" s="182"/>
      <c r="PYF67" s="182"/>
      <c r="PYG67" s="182"/>
      <c r="PYH67" s="182"/>
      <c r="PYI67" s="182"/>
      <c r="PYJ67" s="182"/>
      <c r="PYK67" s="182"/>
      <c r="PYL67" s="182"/>
      <c r="PYM67" s="182"/>
      <c r="PYN67" s="182"/>
      <c r="PYO67" s="182"/>
      <c r="PYP67" s="182"/>
      <c r="PYQ67" s="182"/>
      <c r="PYR67" s="182"/>
      <c r="PYS67" s="182"/>
      <c r="PYT67" s="182"/>
      <c r="PYU67" s="182"/>
      <c r="PYV67" s="182"/>
      <c r="PYW67" s="182"/>
      <c r="PYX67" s="182"/>
      <c r="PYY67" s="182"/>
      <c r="PYZ67" s="182"/>
      <c r="PZA67" s="182"/>
      <c r="PZB67" s="182"/>
      <c r="PZC67" s="182"/>
      <c r="PZD67" s="182"/>
      <c r="PZE67" s="182"/>
      <c r="PZF67" s="182"/>
      <c r="PZG67" s="182"/>
      <c r="PZH67" s="182"/>
      <c r="PZI67" s="182"/>
      <c r="PZJ67" s="182"/>
      <c r="PZK67" s="182"/>
      <c r="PZL67" s="182"/>
      <c r="PZM67" s="182"/>
      <c r="PZN67" s="182"/>
      <c r="PZO67" s="182"/>
      <c r="PZP67" s="182"/>
      <c r="PZQ67" s="182"/>
      <c r="PZR67" s="182"/>
      <c r="PZS67" s="182"/>
      <c r="PZT67" s="182"/>
      <c r="PZU67" s="182"/>
      <c r="PZV67" s="182"/>
      <c r="PZW67" s="182"/>
      <c r="PZX67" s="182"/>
      <c r="PZY67" s="182"/>
      <c r="PZZ67" s="182"/>
      <c r="QAA67" s="182"/>
      <c r="QAB67" s="182"/>
      <c r="QAC67" s="182"/>
      <c r="QAD67" s="182"/>
      <c r="QAE67" s="182"/>
      <c r="QAF67" s="182"/>
      <c r="QAG67" s="182"/>
      <c r="QAH67" s="182"/>
      <c r="QAI67" s="182"/>
      <c r="QAJ67" s="182"/>
      <c r="QAK67" s="182"/>
      <c r="QAL67" s="182"/>
      <c r="QAM67" s="182"/>
      <c r="QAN67" s="182"/>
      <c r="QAO67" s="182"/>
      <c r="QAP67" s="182"/>
      <c r="QAQ67" s="182"/>
      <c r="QAR67" s="182"/>
      <c r="QAS67" s="182"/>
      <c r="QAT67" s="182"/>
      <c r="QAU67" s="182"/>
      <c r="QAV67" s="182"/>
      <c r="QAW67" s="182"/>
      <c r="QAX67" s="182"/>
      <c r="QAY67" s="182"/>
      <c r="QAZ67" s="182"/>
      <c r="QBA67" s="182"/>
      <c r="QBB67" s="182"/>
      <c r="QBC67" s="182"/>
      <c r="QBD67" s="182"/>
      <c r="QBE67" s="182"/>
      <c r="QBF67" s="182"/>
      <c r="QBG67" s="182"/>
      <c r="QBH67" s="182"/>
      <c r="QBI67" s="182"/>
      <c r="QBJ67" s="182"/>
      <c r="QBK67" s="182"/>
      <c r="QBL67" s="182"/>
      <c r="QBM67" s="182"/>
      <c r="QBN67" s="182"/>
      <c r="QBO67" s="182"/>
      <c r="QBP67" s="182"/>
      <c r="QBQ67" s="182"/>
      <c r="QBR67" s="182"/>
      <c r="QBS67" s="182"/>
      <c r="QBT67" s="182"/>
      <c r="QBU67" s="182"/>
      <c r="QBV67" s="182"/>
      <c r="QBW67" s="182"/>
      <c r="QBX67" s="182"/>
      <c r="QBY67" s="182"/>
      <c r="QBZ67" s="182"/>
      <c r="QCA67" s="182"/>
      <c r="QCB67" s="182"/>
      <c r="QCC67" s="182"/>
      <c r="QCD67" s="182"/>
      <c r="QCE67" s="182"/>
      <c r="QCF67" s="182"/>
      <c r="QCG67" s="182"/>
      <c r="QCH67" s="182"/>
      <c r="QCI67" s="182"/>
      <c r="QCJ67" s="182"/>
      <c r="QCK67" s="182"/>
      <c r="QCL67" s="182"/>
      <c r="QCM67" s="182"/>
      <c r="QCN67" s="182"/>
      <c r="QCO67" s="182"/>
      <c r="QCP67" s="182"/>
      <c r="QCQ67" s="182"/>
      <c r="QCR67" s="182"/>
      <c r="QCS67" s="182"/>
      <c r="QCT67" s="182"/>
      <c r="QCU67" s="182"/>
      <c r="QCV67" s="182"/>
      <c r="QCW67" s="182"/>
      <c r="QCX67" s="182"/>
      <c r="QCY67" s="182"/>
      <c r="QCZ67" s="182"/>
      <c r="QDA67" s="182"/>
      <c r="QDB67" s="182"/>
      <c r="QDC67" s="182"/>
      <c r="QDD67" s="182"/>
      <c r="QDE67" s="182"/>
      <c r="QDF67" s="182"/>
      <c r="QDG67" s="182"/>
      <c r="QDH67" s="182"/>
      <c r="QDI67" s="182"/>
      <c r="QDJ67" s="182"/>
      <c r="QDK67" s="182"/>
      <c r="QDL67" s="182"/>
      <c r="QDM67" s="182"/>
      <c r="QDN67" s="182"/>
      <c r="QDO67" s="182"/>
      <c r="QDP67" s="182"/>
      <c r="QDQ67" s="182"/>
      <c r="QDR67" s="182"/>
      <c r="QDS67" s="182"/>
      <c r="QDT67" s="182"/>
      <c r="QDU67" s="182"/>
      <c r="QDV67" s="182"/>
      <c r="QDW67" s="182"/>
      <c r="QDX67" s="182"/>
      <c r="QDY67" s="182"/>
      <c r="QDZ67" s="182"/>
      <c r="QEA67" s="182"/>
      <c r="QEB67" s="182"/>
      <c r="QEC67" s="182"/>
      <c r="QED67" s="182"/>
      <c r="QEE67" s="182"/>
      <c r="QEF67" s="182"/>
      <c r="QEG67" s="182"/>
      <c r="QEH67" s="182"/>
      <c r="QEI67" s="182"/>
      <c r="QEJ67" s="182"/>
      <c r="QEK67" s="182"/>
      <c r="QEL67" s="182"/>
      <c r="QEM67" s="182"/>
      <c r="QEN67" s="182"/>
      <c r="QEO67" s="182"/>
      <c r="QEP67" s="182"/>
      <c r="QEQ67" s="182"/>
      <c r="QER67" s="182"/>
      <c r="QES67" s="182"/>
      <c r="QET67" s="182"/>
      <c r="QEU67" s="182"/>
      <c r="QEV67" s="182"/>
      <c r="QEW67" s="182"/>
      <c r="QEX67" s="182"/>
      <c r="QEY67" s="182"/>
      <c r="QEZ67" s="182"/>
      <c r="QFA67" s="182"/>
      <c r="QFB67" s="182"/>
      <c r="QFC67" s="182"/>
      <c r="QFD67" s="182"/>
      <c r="QFE67" s="182"/>
      <c r="QFF67" s="182"/>
      <c r="QFG67" s="182"/>
      <c r="QFH67" s="182"/>
      <c r="QFI67" s="182"/>
      <c r="QFJ67" s="182"/>
      <c r="QFK67" s="182"/>
      <c r="QFL67" s="182"/>
      <c r="QFM67" s="182"/>
      <c r="QFN67" s="182"/>
      <c r="QFO67" s="182"/>
      <c r="QFP67" s="182"/>
      <c r="QFQ67" s="182"/>
      <c r="QFR67" s="182"/>
      <c r="QFS67" s="182"/>
      <c r="QFT67" s="182"/>
      <c r="QFU67" s="182"/>
      <c r="QFV67" s="182"/>
      <c r="QFW67" s="182"/>
      <c r="QFX67" s="182"/>
      <c r="QFY67" s="182"/>
      <c r="QFZ67" s="182"/>
      <c r="QGA67" s="182"/>
      <c r="QGB67" s="182"/>
      <c r="QGC67" s="182"/>
      <c r="QGD67" s="182"/>
      <c r="QGE67" s="182"/>
      <c r="QGF67" s="182"/>
      <c r="QGG67" s="182"/>
      <c r="QGH67" s="182"/>
      <c r="QGI67" s="182"/>
      <c r="QGJ67" s="182"/>
      <c r="QGK67" s="182"/>
      <c r="QGL67" s="182"/>
      <c r="QGM67" s="182"/>
      <c r="QGN67" s="182"/>
      <c r="QGO67" s="182"/>
      <c r="QGP67" s="182"/>
      <c r="QGQ67" s="182"/>
      <c r="QGR67" s="182"/>
      <c r="QGS67" s="182"/>
      <c r="QGT67" s="182"/>
      <c r="QGU67" s="182"/>
      <c r="QGV67" s="182"/>
      <c r="QGW67" s="182"/>
      <c r="QGX67" s="182"/>
      <c r="QGY67" s="182"/>
      <c r="QGZ67" s="182"/>
      <c r="QHA67" s="182"/>
      <c r="QHB67" s="182"/>
      <c r="QHC67" s="182"/>
      <c r="QHD67" s="182"/>
      <c r="QHE67" s="182"/>
      <c r="QHF67" s="182"/>
      <c r="QHG67" s="182"/>
      <c r="QHH67" s="182"/>
      <c r="QHI67" s="182"/>
      <c r="QHJ67" s="182"/>
      <c r="QHK67" s="182"/>
      <c r="QHL67" s="182"/>
      <c r="QHM67" s="182"/>
      <c r="QHN67" s="182"/>
      <c r="QHO67" s="182"/>
      <c r="QHP67" s="182"/>
      <c r="QHQ67" s="182"/>
      <c r="QHR67" s="182"/>
      <c r="QHS67" s="182"/>
      <c r="QHT67" s="182"/>
      <c r="QHU67" s="182"/>
      <c r="QHV67" s="182"/>
      <c r="QHW67" s="182"/>
      <c r="QHX67" s="182"/>
      <c r="QHY67" s="182"/>
      <c r="QHZ67" s="182"/>
      <c r="QIA67" s="182"/>
      <c r="QIB67" s="182"/>
      <c r="QIC67" s="182"/>
      <c r="QID67" s="182"/>
      <c r="QIE67" s="182"/>
      <c r="QIF67" s="182"/>
      <c r="QIG67" s="182"/>
      <c r="QIH67" s="182"/>
      <c r="QII67" s="182"/>
      <c r="QIJ67" s="182"/>
      <c r="QIK67" s="182"/>
      <c r="QIL67" s="182"/>
      <c r="QIM67" s="182"/>
      <c r="QIN67" s="182"/>
      <c r="QIO67" s="182"/>
      <c r="QIP67" s="182"/>
      <c r="QIQ67" s="182"/>
      <c r="QIR67" s="182"/>
      <c r="QIS67" s="182"/>
      <c r="QIT67" s="182"/>
      <c r="QIU67" s="182"/>
      <c r="QIV67" s="182"/>
      <c r="QIW67" s="182"/>
      <c r="QIX67" s="182"/>
      <c r="QIY67" s="182"/>
      <c r="QIZ67" s="182"/>
      <c r="QJA67" s="182"/>
      <c r="QJB67" s="182"/>
      <c r="QJC67" s="182"/>
      <c r="QJD67" s="182"/>
      <c r="QJE67" s="182"/>
      <c r="QJF67" s="182"/>
      <c r="QJG67" s="182"/>
      <c r="QJH67" s="182"/>
      <c r="QJI67" s="182"/>
      <c r="QJJ67" s="182"/>
      <c r="QJK67" s="182"/>
      <c r="QJL67" s="182"/>
      <c r="QJM67" s="182"/>
      <c r="QJN67" s="182"/>
      <c r="QJO67" s="182"/>
      <c r="QJP67" s="182"/>
      <c r="QJQ67" s="182"/>
      <c r="QJR67" s="182"/>
      <c r="QJS67" s="182"/>
      <c r="QJT67" s="182"/>
      <c r="QJU67" s="182"/>
      <c r="QJV67" s="182"/>
      <c r="QJW67" s="182"/>
      <c r="QJX67" s="182"/>
      <c r="QJY67" s="182"/>
      <c r="QJZ67" s="182"/>
      <c r="QKA67" s="182"/>
      <c r="QKB67" s="182"/>
      <c r="QKC67" s="182"/>
      <c r="QKD67" s="182"/>
      <c r="QKE67" s="182"/>
      <c r="QKF67" s="182"/>
      <c r="QKG67" s="182"/>
      <c r="QKH67" s="182"/>
      <c r="QKI67" s="182"/>
      <c r="QKJ67" s="182"/>
      <c r="QKK67" s="182"/>
      <c r="QKL67" s="182"/>
      <c r="QKM67" s="182"/>
      <c r="QKN67" s="182"/>
      <c r="QKO67" s="182"/>
      <c r="QKP67" s="182"/>
      <c r="QKQ67" s="182"/>
      <c r="QKR67" s="182"/>
      <c r="QKS67" s="182"/>
      <c r="QKT67" s="182"/>
      <c r="QKU67" s="182"/>
      <c r="QKV67" s="182"/>
      <c r="QKW67" s="182"/>
      <c r="QKX67" s="182"/>
      <c r="QKY67" s="182"/>
      <c r="QKZ67" s="182"/>
      <c r="QLA67" s="182"/>
      <c r="QLB67" s="182"/>
      <c r="QLC67" s="182"/>
      <c r="QLD67" s="182"/>
      <c r="QLE67" s="182"/>
      <c r="QLF67" s="182"/>
      <c r="QLG67" s="182"/>
      <c r="QLH67" s="182"/>
      <c r="QLI67" s="182"/>
      <c r="QLJ67" s="182"/>
      <c r="QLK67" s="182"/>
      <c r="QLL67" s="182"/>
      <c r="QLM67" s="182"/>
      <c r="QLN67" s="182"/>
      <c r="QLO67" s="182"/>
      <c r="QLP67" s="182"/>
      <c r="QLQ67" s="182"/>
      <c r="QLR67" s="182"/>
      <c r="QLS67" s="182"/>
      <c r="QLT67" s="182"/>
      <c r="QLU67" s="182"/>
      <c r="QLV67" s="182"/>
      <c r="QLW67" s="182"/>
      <c r="QLX67" s="182"/>
      <c r="QLY67" s="182"/>
      <c r="QLZ67" s="182"/>
      <c r="QMA67" s="182"/>
      <c r="QMB67" s="182"/>
      <c r="QMC67" s="182"/>
      <c r="QMD67" s="182"/>
      <c r="QME67" s="182"/>
      <c r="QMF67" s="182"/>
      <c r="QMG67" s="182"/>
      <c r="QMH67" s="182"/>
      <c r="QMI67" s="182"/>
      <c r="QMJ67" s="182"/>
      <c r="QMK67" s="182"/>
      <c r="QML67" s="182"/>
      <c r="QMM67" s="182"/>
      <c r="QMN67" s="182"/>
      <c r="QMO67" s="182"/>
      <c r="QMP67" s="182"/>
      <c r="QMQ67" s="182"/>
      <c r="QMR67" s="182"/>
      <c r="QMS67" s="182"/>
      <c r="QMT67" s="182"/>
      <c r="QMU67" s="182"/>
      <c r="QMV67" s="182"/>
      <c r="QMW67" s="182"/>
      <c r="QMX67" s="182"/>
      <c r="QMY67" s="182"/>
      <c r="QMZ67" s="182"/>
      <c r="QNA67" s="182"/>
      <c r="QNB67" s="182"/>
      <c r="QNC67" s="182"/>
      <c r="QND67" s="182"/>
      <c r="QNE67" s="182"/>
      <c r="QNF67" s="182"/>
      <c r="QNG67" s="182"/>
      <c r="QNH67" s="182"/>
      <c r="QNI67" s="182"/>
      <c r="QNJ67" s="182"/>
      <c r="QNK67" s="182"/>
      <c r="QNL67" s="182"/>
      <c r="QNM67" s="182"/>
      <c r="QNN67" s="182"/>
      <c r="QNO67" s="182"/>
      <c r="QNP67" s="182"/>
      <c r="QNQ67" s="182"/>
      <c r="QNR67" s="182"/>
      <c r="QNS67" s="182"/>
      <c r="QNT67" s="182"/>
      <c r="QNU67" s="182"/>
      <c r="QNV67" s="182"/>
      <c r="QNW67" s="182"/>
      <c r="QNX67" s="182"/>
      <c r="QNY67" s="182"/>
      <c r="QNZ67" s="182"/>
      <c r="QOA67" s="182"/>
      <c r="QOB67" s="182"/>
      <c r="QOC67" s="182"/>
      <c r="QOD67" s="182"/>
      <c r="QOE67" s="182"/>
      <c r="QOF67" s="182"/>
      <c r="QOG67" s="182"/>
      <c r="QOH67" s="182"/>
      <c r="QOI67" s="182"/>
      <c r="QOJ67" s="182"/>
      <c r="QOK67" s="182"/>
      <c r="QOL67" s="182"/>
      <c r="QOM67" s="182"/>
      <c r="QON67" s="182"/>
      <c r="QOO67" s="182"/>
      <c r="QOP67" s="182"/>
      <c r="QOQ67" s="182"/>
      <c r="QOR67" s="182"/>
      <c r="QOS67" s="182"/>
      <c r="QOT67" s="182"/>
      <c r="QOU67" s="182"/>
      <c r="QOV67" s="182"/>
      <c r="QOW67" s="182"/>
      <c r="QOX67" s="182"/>
      <c r="QOY67" s="182"/>
      <c r="QOZ67" s="182"/>
      <c r="QPA67" s="182"/>
      <c r="QPB67" s="182"/>
      <c r="QPC67" s="182"/>
      <c r="QPD67" s="182"/>
      <c r="QPE67" s="182"/>
      <c r="QPF67" s="182"/>
      <c r="QPG67" s="182"/>
      <c r="QPH67" s="182"/>
      <c r="QPI67" s="182"/>
      <c r="QPJ67" s="182"/>
      <c r="QPK67" s="182"/>
      <c r="QPL67" s="182"/>
      <c r="QPM67" s="182"/>
      <c r="QPN67" s="182"/>
      <c r="QPO67" s="182"/>
      <c r="QPP67" s="182"/>
      <c r="QPQ67" s="182"/>
      <c r="QPR67" s="182"/>
      <c r="QPS67" s="182"/>
      <c r="QPT67" s="182"/>
      <c r="QPU67" s="182"/>
      <c r="QPV67" s="182"/>
      <c r="QPW67" s="182"/>
      <c r="QPX67" s="182"/>
      <c r="QPY67" s="182"/>
      <c r="QPZ67" s="182"/>
      <c r="QQA67" s="182"/>
      <c r="QQB67" s="182"/>
      <c r="QQC67" s="182"/>
      <c r="QQD67" s="182"/>
      <c r="QQE67" s="182"/>
      <c r="QQF67" s="182"/>
      <c r="QQG67" s="182"/>
      <c r="QQH67" s="182"/>
      <c r="QQI67" s="182"/>
      <c r="QQJ67" s="182"/>
      <c r="QQK67" s="182"/>
      <c r="QQL67" s="182"/>
      <c r="QQM67" s="182"/>
      <c r="QQN67" s="182"/>
      <c r="QQO67" s="182"/>
      <c r="QQP67" s="182"/>
      <c r="QQQ67" s="182"/>
      <c r="QQR67" s="182"/>
      <c r="QQS67" s="182"/>
      <c r="QQT67" s="182"/>
      <c r="QQU67" s="182"/>
      <c r="QQV67" s="182"/>
      <c r="QQW67" s="182"/>
      <c r="QQX67" s="182"/>
      <c r="QQY67" s="182"/>
      <c r="QQZ67" s="182"/>
      <c r="QRA67" s="182"/>
      <c r="QRB67" s="182"/>
      <c r="QRC67" s="182"/>
      <c r="QRD67" s="182"/>
      <c r="QRE67" s="182"/>
      <c r="QRF67" s="182"/>
      <c r="QRG67" s="182"/>
      <c r="QRH67" s="182"/>
      <c r="QRI67" s="182"/>
      <c r="QRJ67" s="182"/>
      <c r="QRK67" s="182"/>
      <c r="QRL67" s="182"/>
      <c r="QRM67" s="182"/>
      <c r="QRN67" s="182"/>
      <c r="QRO67" s="182"/>
      <c r="QRP67" s="182"/>
      <c r="QRQ67" s="182"/>
      <c r="QRR67" s="182"/>
      <c r="QRS67" s="182"/>
      <c r="QRT67" s="182"/>
      <c r="QRU67" s="182"/>
      <c r="QRV67" s="182"/>
      <c r="QRW67" s="182"/>
      <c r="QRX67" s="182"/>
      <c r="QRY67" s="182"/>
      <c r="QRZ67" s="182"/>
      <c r="QSA67" s="182"/>
      <c r="QSB67" s="182"/>
      <c r="QSC67" s="182"/>
      <c r="QSD67" s="182"/>
      <c r="QSE67" s="182"/>
      <c r="QSF67" s="182"/>
      <c r="QSG67" s="182"/>
      <c r="QSH67" s="182"/>
      <c r="QSI67" s="182"/>
      <c r="QSJ67" s="182"/>
      <c r="QSK67" s="182"/>
      <c r="QSL67" s="182"/>
      <c r="QSM67" s="182"/>
      <c r="QSN67" s="182"/>
      <c r="QSO67" s="182"/>
      <c r="QSP67" s="182"/>
      <c r="QSQ67" s="182"/>
      <c r="QSR67" s="182"/>
      <c r="QSS67" s="182"/>
      <c r="QST67" s="182"/>
      <c r="QSU67" s="182"/>
      <c r="QSV67" s="182"/>
      <c r="QSW67" s="182"/>
      <c r="QSX67" s="182"/>
      <c r="QSY67" s="182"/>
      <c r="QSZ67" s="182"/>
      <c r="QTA67" s="182"/>
      <c r="QTB67" s="182"/>
      <c r="QTC67" s="182"/>
      <c r="QTD67" s="182"/>
      <c r="QTE67" s="182"/>
      <c r="QTF67" s="182"/>
      <c r="QTG67" s="182"/>
      <c r="QTH67" s="182"/>
      <c r="QTI67" s="182"/>
      <c r="QTJ67" s="182"/>
      <c r="QTK67" s="182"/>
      <c r="QTL67" s="182"/>
      <c r="QTM67" s="182"/>
      <c r="QTN67" s="182"/>
      <c r="QTO67" s="182"/>
      <c r="QTP67" s="182"/>
      <c r="QTQ67" s="182"/>
      <c r="QTR67" s="182"/>
      <c r="QTS67" s="182"/>
      <c r="QTT67" s="182"/>
      <c r="QTU67" s="182"/>
      <c r="QTV67" s="182"/>
      <c r="QTW67" s="182"/>
      <c r="QTX67" s="182"/>
      <c r="QTY67" s="182"/>
      <c r="QTZ67" s="182"/>
      <c r="QUA67" s="182"/>
      <c r="QUB67" s="182"/>
      <c r="QUC67" s="182"/>
      <c r="QUD67" s="182"/>
      <c r="QUE67" s="182"/>
      <c r="QUF67" s="182"/>
      <c r="QUG67" s="182"/>
      <c r="QUH67" s="182"/>
      <c r="QUI67" s="182"/>
      <c r="QUJ67" s="182"/>
      <c r="QUK67" s="182"/>
      <c r="QUL67" s="182"/>
      <c r="QUM67" s="182"/>
      <c r="QUN67" s="182"/>
      <c r="QUO67" s="182"/>
      <c r="QUP67" s="182"/>
      <c r="QUQ67" s="182"/>
      <c r="QUR67" s="182"/>
      <c r="QUS67" s="182"/>
      <c r="QUT67" s="182"/>
      <c r="QUU67" s="182"/>
      <c r="QUV67" s="182"/>
      <c r="QUW67" s="182"/>
      <c r="QUX67" s="182"/>
      <c r="QUY67" s="182"/>
      <c r="QUZ67" s="182"/>
      <c r="QVA67" s="182"/>
      <c r="QVB67" s="182"/>
      <c r="QVC67" s="182"/>
      <c r="QVD67" s="182"/>
      <c r="QVE67" s="182"/>
      <c r="QVF67" s="182"/>
      <c r="QVG67" s="182"/>
      <c r="QVH67" s="182"/>
      <c r="QVI67" s="182"/>
      <c r="QVJ67" s="182"/>
      <c r="QVK67" s="182"/>
      <c r="QVL67" s="182"/>
      <c r="QVM67" s="182"/>
      <c r="QVN67" s="182"/>
      <c r="QVO67" s="182"/>
      <c r="QVP67" s="182"/>
      <c r="QVQ67" s="182"/>
      <c r="QVR67" s="182"/>
      <c r="QVS67" s="182"/>
      <c r="QVT67" s="182"/>
      <c r="QVU67" s="182"/>
      <c r="QVV67" s="182"/>
      <c r="QVW67" s="182"/>
      <c r="QVX67" s="182"/>
      <c r="QVY67" s="182"/>
      <c r="QVZ67" s="182"/>
      <c r="QWA67" s="182"/>
      <c r="QWB67" s="182"/>
      <c r="QWC67" s="182"/>
      <c r="QWD67" s="182"/>
      <c r="QWE67" s="182"/>
      <c r="QWF67" s="182"/>
      <c r="QWG67" s="182"/>
      <c r="QWH67" s="182"/>
      <c r="QWI67" s="182"/>
      <c r="QWJ67" s="182"/>
      <c r="QWK67" s="182"/>
      <c r="QWL67" s="182"/>
      <c r="QWM67" s="182"/>
      <c r="QWN67" s="182"/>
      <c r="QWO67" s="182"/>
      <c r="QWP67" s="182"/>
      <c r="QWQ67" s="182"/>
      <c r="QWR67" s="182"/>
      <c r="QWS67" s="182"/>
      <c r="QWT67" s="182"/>
      <c r="QWU67" s="182"/>
      <c r="QWV67" s="182"/>
      <c r="QWW67" s="182"/>
      <c r="QWX67" s="182"/>
      <c r="QWY67" s="182"/>
      <c r="QWZ67" s="182"/>
      <c r="QXA67" s="182"/>
      <c r="QXB67" s="182"/>
      <c r="QXC67" s="182"/>
      <c r="QXD67" s="182"/>
      <c r="QXE67" s="182"/>
      <c r="QXF67" s="182"/>
      <c r="QXG67" s="182"/>
      <c r="QXH67" s="182"/>
      <c r="QXI67" s="182"/>
      <c r="QXJ67" s="182"/>
      <c r="QXK67" s="182"/>
      <c r="QXL67" s="182"/>
      <c r="QXM67" s="182"/>
      <c r="QXN67" s="182"/>
      <c r="QXO67" s="182"/>
      <c r="QXP67" s="182"/>
      <c r="QXQ67" s="182"/>
      <c r="QXR67" s="182"/>
      <c r="QXS67" s="182"/>
      <c r="QXT67" s="182"/>
      <c r="QXU67" s="182"/>
      <c r="QXV67" s="182"/>
      <c r="QXW67" s="182"/>
      <c r="QXX67" s="182"/>
      <c r="QXY67" s="182"/>
      <c r="QXZ67" s="182"/>
      <c r="QYA67" s="182"/>
      <c r="QYB67" s="182"/>
      <c r="QYC67" s="182"/>
      <c r="QYD67" s="182"/>
      <c r="QYE67" s="182"/>
      <c r="QYF67" s="182"/>
      <c r="QYG67" s="182"/>
      <c r="QYH67" s="182"/>
      <c r="QYI67" s="182"/>
      <c r="QYJ67" s="182"/>
      <c r="QYK67" s="182"/>
      <c r="QYL67" s="182"/>
      <c r="QYM67" s="182"/>
      <c r="QYN67" s="182"/>
      <c r="QYO67" s="182"/>
      <c r="QYP67" s="182"/>
      <c r="QYQ67" s="182"/>
      <c r="QYR67" s="182"/>
      <c r="QYS67" s="182"/>
      <c r="QYT67" s="182"/>
      <c r="QYU67" s="182"/>
      <c r="QYV67" s="182"/>
      <c r="QYW67" s="182"/>
      <c r="QYX67" s="182"/>
      <c r="QYY67" s="182"/>
      <c r="QYZ67" s="182"/>
      <c r="QZA67" s="182"/>
      <c r="QZB67" s="182"/>
      <c r="QZC67" s="182"/>
      <c r="QZD67" s="182"/>
      <c r="QZE67" s="182"/>
      <c r="QZF67" s="182"/>
      <c r="QZG67" s="182"/>
      <c r="QZH67" s="182"/>
      <c r="QZI67" s="182"/>
      <c r="QZJ67" s="182"/>
      <c r="QZK67" s="182"/>
      <c r="QZL67" s="182"/>
      <c r="QZM67" s="182"/>
      <c r="QZN67" s="182"/>
      <c r="QZO67" s="182"/>
      <c r="QZP67" s="182"/>
      <c r="QZQ67" s="182"/>
      <c r="QZR67" s="182"/>
      <c r="QZS67" s="182"/>
      <c r="QZT67" s="182"/>
      <c r="QZU67" s="182"/>
      <c r="QZV67" s="182"/>
      <c r="QZW67" s="182"/>
      <c r="QZX67" s="182"/>
      <c r="QZY67" s="182"/>
      <c r="QZZ67" s="182"/>
      <c r="RAA67" s="182"/>
      <c r="RAB67" s="182"/>
      <c r="RAC67" s="182"/>
      <c r="RAD67" s="182"/>
      <c r="RAE67" s="182"/>
      <c r="RAF67" s="182"/>
      <c r="RAG67" s="182"/>
      <c r="RAH67" s="182"/>
      <c r="RAI67" s="182"/>
      <c r="RAJ67" s="182"/>
      <c r="RAK67" s="182"/>
      <c r="RAL67" s="182"/>
      <c r="RAM67" s="182"/>
      <c r="RAN67" s="182"/>
      <c r="RAO67" s="182"/>
      <c r="RAP67" s="182"/>
      <c r="RAQ67" s="182"/>
      <c r="RAR67" s="182"/>
      <c r="RAS67" s="182"/>
      <c r="RAT67" s="182"/>
      <c r="RAU67" s="182"/>
      <c r="RAV67" s="182"/>
      <c r="RAW67" s="182"/>
      <c r="RAX67" s="182"/>
      <c r="RAY67" s="182"/>
      <c r="RAZ67" s="182"/>
      <c r="RBA67" s="182"/>
      <c r="RBB67" s="182"/>
      <c r="RBC67" s="182"/>
      <c r="RBD67" s="182"/>
      <c r="RBE67" s="182"/>
      <c r="RBF67" s="182"/>
      <c r="RBG67" s="182"/>
      <c r="RBH67" s="182"/>
      <c r="RBI67" s="182"/>
      <c r="RBJ67" s="182"/>
      <c r="RBK67" s="182"/>
      <c r="RBL67" s="182"/>
      <c r="RBM67" s="182"/>
      <c r="RBN67" s="182"/>
      <c r="RBO67" s="182"/>
      <c r="RBP67" s="182"/>
      <c r="RBQ67" s="182"/>
      <c r="RBR67" s="182"/>
      <c r="RBS67" s="182"/>
      <c r="RBT67" s="182"/>
      <c r="RBU67" s="182"/>
      <c r="RBV67" s="182"/>
      <c r="RBW67" s="182"/>
      <c r="RBX67" s="182"/>
      <c r="RBY67" s="182"/>
      <c r="RBZ67" s="182"/>
      <c r="RCA67" s="182"/>
      <c r="RCB67" s="182"/>
      <c r="RCC67" s="182"/>
      <c r="RCD67" s="182"/>
      <c r="RCE67" s="182"/>
      <c r="RCF67" s="182"/>
      <c r="RCG67" s="182"/>
      <c r="RCH67" s="182"/>
      <c r="RCI67" s="182"/>
      <c r="RCJ67" s="182"/>
      <c r="RCK67" s="182"/>
      <c r="RCL67" s="182"/>
      <c r="RCM67" s="182"/>
      <c r="RCN67" s="182"/>
      <c r="RCO67" s="182"/>
      <c r="RCP67" s="182"/>
      <c r="RCQ67" s="182"/>
      <c r="RCR67" s="182"/>
      <c r="RCS67" s="182"/>
      <c r="RCT67" s="182"/>
      <c r="RCU67" s="182"/>
      <c r="RCV67" s="182"/>
      <c r="RCW67" s="182"/>
      <c r="RCX67" s="182"/>
      <c r="RCY67" s="182"/>
      <c r="RCZ67" s="182"/>
      <c r="RDA67" s="182"/>
      <c r="RDB67" s="182"/>
      <c r="RDC67" s="182"/>
      <c r="RDD67" s="182"/>
      <c r="RDE67" s="182"/>
      <c r="RDF67" s="182"/>
      <c r="RDG67" s="182"/>
      <c r="RDH67" s="182"/>
      <c r="RDI67" s="182"/>
      <c r="RDJ67" s="182"/>
      <c r="RDK67" s="182"/>
      <c r="RDL67" s="182"/>
      <c r="RDM67" s="182"/>
      <c r="RDN67" s="182"/>
      <c r="RDO67" s="182"/>
      <c r="RDP67" s="182"/>
      <c r="RDQ67" s="182"/>
      <c r="RDR67" s="182"/>
      <c r="RDS67" s="182"/>
      <c r="RDT67" s="182"/>
      <c r="RDU67" s="182"/>
      <c r="RDV67" s="182"/>
      <c r="RDW67" s="182"/>
      <c r="RDX67" s="182"/>
      <c r="RDY67" s="182"/>
      <c r="RDZ67" s="182"/>
      <c r="REA67" s="182"/>
      <c r="REB67" s="182"/>
      <c r="REC67" s="182"/>
      <c r="RED67" s="182"/>
      <c r="REE67" s="182"/>
      <c r="REF67" s="182"/>
      <c r="REG67" s="182"/>
      <c r="REH67" s="182"/>
      <c r="REI67" s="182"/>
      <c r="REJ67" s="182"/>
      <c r="REK67" s="182"/>
      <c r="REL67" s="182"/>
      <c r="REM67" s="182"/>
      <c r="REN67" s="182"/>
      <c r="REO67" s="182"/>
      <c r="REP67" s="182"/>
      <c r="REQ67" s="182"/>
      <c r="RER67" s="182"/>
      <c r="RES67" s="182"/>
      <c r="RET67" s="182"/>
      <c r="REU67" s="182"/>
      <c r="REV67" s="182"/>
      <c r="REW67" s="182"/>
      <c r="REX67" s="182"/>
      <c r="REY67" s="182"/>
      <c r="REZ67" s="182"/>
      <c r="RFA67" s="182"/>
      <c r="RFB67" s="182"/>
      <c r="RFC67" s="182"/>
      <c r="RFD67" s="182"/>
      <c r="RFE67" s="182"/>
      <c r="RFF67" s="182"/>
      <c r="RFG67" s="182"/>
      <c r="RFH67" s="182"/>
      <c r="RFI67" s="182"/>
      <c r="RFJ67" s="182"/>
      <c r="RFK67" s="182"/>
      <c r="RFL67" s="182"/>
      <c r="RFM67" s="182"/>
      <c r="RFN67" s="182"/>
      <c r="RFO67" s="182"/>
      <c r="RFP67" s="182"/>
      <c r="RFQ67" s="182"/>
      <c r="RFR67" s="182"/>
      <c r="RFS67" s="182"/>
      <c r="RFT67" s="182"/>
      <c r="RFU67" s="182"/>
      <c r="RFV67" s="182"/>
      <c r="RFW67" s="182"/>
      <c r="RFX67" s="182"/>
      <c r="RFY67" s="182"/>
      <c r="RFZ67" s="182"/>
      <c r="RGA67" s="182"/>
      <c r="RGB67" s="182"/>
      <c r="RGC67" s="182"/>
      <c r="RGD67" s="182"/>
      <c r="RGE67" s="182"/>
      <c r="RGF67" s="182"/>
      <c r="RGG67" s="182"/>
      <c r="RGH67" s="182"/>
      <c r="RGI67" s="182"/>
      <c r="RGJ67" s="182"/>
      <c r="RGK67" s="182"/>
      <c r="RGL67" s="182"/>
      <c r="RGM67" s="182"/>
      <c r="RGN67" s="182"/>
      <c r="RGO67" s="182"/>
      <c r="RGP67" s="182"/>
      <c r="RGQ67" s="182"/>
      <c r="RGR67" s="182"/>
      <c r="RGS67" s="182"/>
      <c r="RGT67" s="182"/>
      <c r="RGU67" s="182"/>
      <c r="RGV67" s="182"/>
      <c r="RGW67" s="182"/>
      <c r="RGX67" s="182"/>
      <c r="RGY67" s="182"/>
      <c r="RGZ67" s="182"/>
      <c r="RHA67" s="182"/>
      <c r="RHB67" s="182"/>
      <c r="RHC67" s="182"/>
      <c r="RHD67" s="182"/>
      <c r="RHE67" s="182"/>
      <c r="RHF67" s="182"/>
      <c r="RHG67" s="182"/>
      <c r="RHH67" s="182"/>
      <c r="RHI67" s="182"/>
      <c r="RHJ67" s="182"/>
      <c r="RHK67" s="182"/>
      <c r="RHL67" s="182"/>
      <c r="RHM67" s="182"/>
      <c r="RHN67" s="182"/>
      <c r="RHO67" s="182"/>
      <c r="RHP67" s="182"/>
      <c r="RHQ67" s="182"/>
      <c r="RHR67" s="182"/>
      <c r="RHS67" s="182"/>
      <c r="RHT67" s="182"/>
      <c r="RHU67" s="182"/>
      <c r="RHV67" s="182"/>
      <c r="RHW67" s="182"/>
      <c r="RHX67" s="182"/>
      <c r="RHY67" s="182"/>
      <c r="RHZ67" s="182"/>
      <c r="RIA67" s="182"/>
      <c r="RIB67" s="182"/>
      <c r="RIC67" s="182"/>
      <c r="RID67" s="182"/>
      <c r="RIE67" s="182"/>
      <c r="RIF67" s="182"/>
      <c r="RIG67" s="182"/>
      <c r="RIH67" s="182"/>
      <c r="RII67" s="182"/>
      <c r="RIJ67" s="182"/>
      <c r="RIK67" s="182"/>
      <c r="RIL67" s="182"/>
      <c r="RIM67" s="182"/>
      <c r="RIN67" s="182"/>
      <c r="RIO67" s="182"/>
      <c r="RIP67" s="182"/>
      <c r="RIQ67" s="182"/>
      <c r="RIR67" s="182"/>
      <c r="RIS67" s="182"/>
      <c r="RIT67" s="182"/>
      <c r="RIU67" s="182"/>
      <c r="RIV67" s="182"/>
      <c r="RIW67" s="182"/>
      <c r="RIX67" s="182"/>
      <c r="RIY67" s="182"/>
      <c r="RIZ67" s="182"/>
      <c r="RJA67" s="182"/>
      <c r="RJB67" s="182"/>
      <c r="RJC67" s="182"/>
      <c r="RJD67" s="182"/>
      <c r="RJE67" s="182"/>
      <c r="RJF67" s="182"/>
      <c r="RJG67" s="182"/>
      <c r="RJH67" s="182"/>
      <c r="RJI67" s="182"/>
      <c r="RJJ67" s="182"/>
      <c r="RJK67" s="182"/>
      <c r="RJL67" s="182"/>
      <c r="RJM67" s="182"/>
      <c r="RJN67" s="182"/>
      <c r="RJO67" s="182"/>
      <c r="RJP67" s="182"/>
      <c r="RJQ67" s="182"/>
      <c r="RJR67" s="182"/>
      <c r="RJS67" s="182"/>
      <c r="RJT67" s="182"/>
      <c r="RJU67" s="182"/>
      <c r="RJV67" s="182"/>
      <c r="RJW67" s="182"/>
      <c r="RJX67" s="182"/>
      <c r="RJY67" s="182"/>
      <c r="RJZ67" s="182"/>
      <c r="RKA67" s="182"/>
      <c r="RKB67" s="182"/>
      <c r="RKC67" s="182"/>
      <c r="RKD67" s="182"/>
      <c r="RKE67" s="182"/>
      <c r="RKF67" s="182"/>
      <c r="RKG67" s="182"/>
      <c r="RKH67" s="182"/>
      <c r="RKI67" s="182"/>
      <c r="RKJ67" s="182"/>
      <c r="RKK67" s="182"/>
      <c r="RKL67" s="182"/>
      <c r="RKM67" s="182"/>
      <c r="RKN67" s="182"/>
      <c r="RKO67" s="182"/>
      <c r="RKP67" s="182"/>
      <c r="RKQ67" s="182"/>
      <c r="RKR67" s="182"/>
      <c r="RKS67" s="182"/>
      <c r="RKT67" s="182"/>
      <c r="RKU67" s="182"/>
      <c r="RKV67" s="182"/>
      <c r="RKW67" s="182"/>
      <c r="RKX67" s="182"/>
      <c r="RKY67" s="182"/>
      <c r="RKZ67" s="182"/>
      <c r="RLA67" s="182"/>
      <c r="RLB67" s="182"/>
      <c r="RLC67" s="182"/>
      <c r="RLD67" s="182"/>
      <c r="RLE67" s="182"/>
      <c r="RLF67" s="182"/>
      <c r="RLG67" s="182"/>
      <c r="RLH67" s="182"/>
      <c r="RLI67" s="182"/>
      <c r="RLJ67" s="182"/>
      <c r="RLK67" s="182"/>
      <c r="RLL67" s="182"/>
      <c r="RLM67" s="182"/>
      <c r="RLN67" s="182"/>
      <c r="RLO67" s="182"/>
      <c r="RLP67" s="182"/>
      <c r="RLQ67" s="182"/>
      <c r="RLR67" s="182"/>
      <c r="RLS67" s="182"/>
      <c r="RLT67" s="182"/>
      <c r="RLU67" s="182"/>
      <c r="RLV67" s="182"/>
      <c r="RLW67" s="182"/>
      <c r="RLX67" s="182"/>
      <c r="RLY67" s="182"/>
      <c r="RLZ67" s="182"/>
      <c r="RMA67" s="182"/>
      <c r="RMB67" s="182"/>
      <c r="RMC67" s="182"/>
      <c r="RMD67" s="182"/>
      <c r="RME67" s="182"/>
      <c r="RMF67" s="182"/>
      <c r="RMG67" s="182"/>
      <c r="RMH67" s="182"/>
      <c r="RMI67" s="182"/>
      <c r="RMJ67" s="182"/>
      <c r="RMK67" s="182"/>
      <c r="RML67" s="182"/>
      <c r="RMM67" s="182"/>
      <c r="RMN67" s="182"/>
      <c r="RMO67" s="182"/>
      <c r="RMP67" s="182"/>
      <c r="RMQ67" s="182"/>
      <c r="RMR67" s="182"/>
      <c r="RMS67" s="182"/>
      <c r="RMT67" s="182"/>
      <c r="RMU67" s="182"/>
      <c r="RMV67" s="182"/>
      <c r="RMW67" s="182"/>
      <c r="RMX67" s="182"/>
      <c r="RMY67" s="182"/>
      <c r="RMZ67" s="182"/>
      <c r="RNA67" s="182"/>
      <c r="RNB67" s="182"/>
      <c r="RNC67" s="182"/>
      <c r="RND67" s="182"/>
      <c r="RNE67" s="182"/>
      <c r="RNF67" s="182"/>
      <c r="RNG67" s="182"/>
      <c r="RNH67" s="182"/>
      <c r="RNI67" s="182"/>
      <c r="RNJ67" s="182"/>
      <c r="RNK67" s="182"/>
      <c r="RNL67" s="182"/>
      <c r="RNM67" s="182"/>
      <c r="RNN67" s="182"/>
      <c r="RNO67" s="182"/>
      <c r="RNP67" s="182"/>
      <c r="RNQ67" s="182"/>
      <c r="RNR67" s="182"/>
      <c r="RNS67" s="182"/>
      <c r="RNT67" s="182"/>
      <c r="RNU67" s="182"/>
      <c r="RNV67" s="182"/>
      <c r="RNW67" s="182"/>
      <c r="RNX67" s="182"/>
      <c r="RNY67" s="182"/>
      <c r="RNZ67" s="182"/>
      <c r="ROA67" s="182"/>
      <c r="ROB67" s="182"/>
      <c r="ROC67" s="182"/>
      <c r="ROD67" s="182"/>
      <c r="ROE67" s="182"/>
      <c r="ROF67" s="182"/>
      <c r="ROG67" s="182"/>
      <c r="ROH67" s="182"/>
      <c r="ROI67" s="182"/>
      <c r="ROJ67" s="182"/>
      <c r="ROK67" s="182"/>
      <c r="ROL67" s="182"/>
      <c r="ROM67" s="182"/>
      <c r="RON67" s="182"/>
      <c r="ROO67" s="182"/>
      <c r="ROP67" s="182"/>
      <c r="ROQ67" s="182"/>
      <c r="ROR67" s="182"/>
      <c r="ROS67" s="182"/>
      <c r="ROT67" s="182"/>
      <c r="ROU67" s="182"/>
      <c r="ROV67" s="182"/>
      <c r="ROW67" s="182"/>
      <c r="ROX67" s="182"/>
      <c r="ROY67" s="182"/>
      <c r="ROZ67" s="182"/>
      <c r="RPA67" s="182"/>
      <c r="RPB67" s="182"/>
      <c r="RPC67" s="182"/>
      <c r="RPD67" s="182"/>
      <c r="RPE67" s="182"/>
      <c r="RPF67" s="182"/>
      <c r="RPG67" s="182"/>
      <c r="RPH67" s="182"/>
      <c r="RPI67" s="182"/>
      <c r="RPJ67" s="182"/>
      <c r="RPK67" s="182"/>
      <c r="RPL67" s="182"/>
      <c r="RPM67" s="182"/>
      <c r="RPN67" s="182"/>
      <c r="RPO67" s="182"/>
      <c r="RPP67" s="182"/>
      <c r="RPQ67" s="182"/>
      <c r="RPR67" s="182"/>
      <c r="RPS67" s="182"/>
      <c r="RPT67" s="182"/>
      <c r="RPU67" s="182"/>
      <c r="RPV67" s="182"/>
      <c r="RPW67" s="182"/>
      <c r="RPX67" s="182"/>
      <c r="RPY67" s="182"/>
      <c r="RPZ67" s="182"/>
      <c r="RQA67" s="182"/>
      <c r="RQB67" s="182"/>
      <c r="RQC67" s="182"/>
      <c r="RQD67" s="182"/>
      <c r="RQE67" s="182"/>
      <c r="RQF67" s="182"/>
      <c r="RQG67" s="182"/>
      <c r="RQH67" s="182"/>
      <c r="RQI67" s="182"/>
      <c r="RQJ67" s="182"/>
      <c r="RQK67" s="182"/>
      <c r="RQL67" s="182"/>
      <c r="RQM67" s="182"/>
      <c r="RQN67" s="182"/>
      <c r="RQO67" s="182"/>
      <c r="RQP67" s="182"/>
      <c r="RQQ67" s="182"/>
      <c r="RQR67" s="182"/>
      <c r="RQS67" s="182"/>
      <c r="RQT67" s="182"/>
      <c r="RQU67" s="182"/>
      <c r="RQV67" s="182"/>
      <c r="RQW67" s="182"/>
      <c r="RQX67" s="182"/>
      <c r="RQY67" s="182"/>
      <c r="RQZ67" s="182"/>
      <c r="RRA67" s="182"/>
      <c r="RRB67" s="182"/>
      <c r="RRC67" s="182"/>
      <c r="RRD67" s="182"/>
      <c r="RRE67" s="182"/>
      <c r="RRF67" s="182"/>
      <c r="RRG67" s="182"/>
      <c r="RRH67" s="182"/>
      <c r="RRI67" s="182"/>
      <c r="RRJ67" s="182"/>
      <c r="RRK67" s="182"/>
      <c r="RRL67" s="182"/>
      <c r="RRM67" s="182"/>
      <c r="RRN67" s="182"/>
      <c r="RRO67" s="182"/>
      <c r="RRP67" s="182"/>
      <c r="RRQ67" s="182"/>
      <c r="RRR67" s="182"/>
      <c r="RRS67" s="182"/>
      <c r="RRT67" s="182"/>
      <c r="RRU67" s="182"/>
      <c r="RRV67" s="182"/>
      <c r="RRW67" s="182"/>
      <c r="RRX67" s="182"/>
      <c r="RRY67" s="182"/>
      <c r="RRZ67" s="182"/>
      <c r="RSA67" s="182"/>
      <c r="RSB67" s="182"/>
      <c r="RSC67" s="182"/>
      <c r="RSD67" s="182"/>
      <c r="RSE67" s="182"/>
      <c r="RSF67" s="182"/>
      <c r="RSG67" s="182"/>
      <c r="RSH67" s="182"/>
      <c r="RSI67" s="182"/>
      <c r="RSJ67" s="182"/>
      <c r="RSK67" s="182"/>
      <c r="RSL67" s="182"/>
      <c r="RSM67" s="182"/>
      <c r="RSN67" s="182"/>
      <c r="RSO67" s="182"/>
      <c r="RSP67" s="182"/>
      <c r="RSQ67" s="182"/>
      <c r="RSR67" s="182"/>
      <c r="RSS67" s="182"/>
      <c r="RST67" s="182"/>
      <c r="RSU67" s="182"/>
      <c r="RSV67" s="182"/>
      <c r="RSW67" s="182"/>
      <c r="RSX67" s="182"/>
      <c r="RSY67" s="182"/>
      <c r="RSZ67" s="182"/>
      <c r="RTA67" s="182"/>
      <c r="RTB67" s="182"/>
      <c r="RTC67" s="182"/>
      <c r="RTD67" s="182"/>
      <c r="RTE67" s="182"/>
      <c r="RTF67" s="182"/>
      <c r="RTG67" s="182"/>
      <c r="RTH67" s="182"/>
      <c r="RTI67" s="182"/>
      <c r="RTJ67" s="182"/>
      <c r="RTK67" s="182"/>
      <c r="RTL67" s="182"/>
      <c r="RTM67" s="182"/>
      <c r="RTN67" s="182"/>
      <c r="RTO67" s="182"/>
      <c r="RTP67" s="182"/>
      <c r="RTQ67" s="182"/>
      <c r="RTR67" s="182"/>
      <c r="RTS67" s="182"/>
      <c r="RTT67" s="182"/>
      <c r="RTU67" s="182"/>
      <c r="RTV67" s="182"/>
      <c r="RTW67" s="182"/>
      <c r="RTX67" s="182"/>
      <c r="RTY67" s="182"/>
      <c r="RTZ67" s="182"/>
      <c r="RUA67" s="182"/>
      <c r="RUB67" s="182"/>
      <c r="RUC67" s="182"/>
      <c r="RUD67" s="182"/>
      <c r="RUE67" s="182"/>
      <c r="RUF67" s="182"/>
      <c r="RUG67" s="182"/>
      <c r="RUH67" s="182"/>
      <c r="RUI67" s="182"/>
      <c r="RUJ67" s="182"/>
      <c r="RUK67" s="182"/>
      <c r="RUL67" s="182"/>
      <c r="RUM67" s="182"/>
      <c r="RUN67" s="182"/>
      <c r="RUO67" s="182"/>
      <c r="RUP67" s="182"/>
      <c r="RUQ67" s="182"/>
      <c r="RUR67" s="182"/>
      <c r="RUS67" s="182"/>
      <c r="RUT67" s="182"/>
      <c r="RUU67" s="182"/>
      <c r="RUV67" s="182"/>
      <c r="RUW67" s="182"/>
      <c r="RUX67" s="182"/>
      <c r="RUY67" s="182"/>
      <c r="RUZ67" s="182"/>
      <c r="RVA67" s="182"/>
      <c r="RVB67" s="182"/>
      <c r="RVC67" s="182"/>
      <c r="RVD67" s="182"/>
      <c r="RVE67" s="182"/>
      <c r="RVF67" s="182"/>
      <c r="RVG67" s="182"/>
      <c r="RVH67" s="182"/>
      <c r="RVI67" s="182"/>
      <c r="RVJ67" s="182"/>
      <c r="RVK67" s="182"/>
      <c r="RVL67" s="182"/>
      <c r="RVM67" s="182"/>
      <c r="RVN67" s="182"/>
      <c r="RVO67" s="182"/>
      <c r="RVP67" s="182"/>
      <c r="RVQ67" s="182"/>
      <c r="RVR67" s="182"/>
      <c r="RVS67" s="182"/>
      <c r="RVT67" s="182"/>
      <c r="RVU67" s="182"/>
      <c r="RVV67" s="182"/>
      <c r="RVW67" s="182"/>
      <c r="RVX67" s="182"/>
      <c r="RVY67" s="182"/>
      <c r="RVZ67" s="182"/>
      <c r="RWA67" s="182"/>
      <c r="RWB67" s="182"/>
      <c r="RWC67" s="182"/>
      <c r="RWD67" s="182"/>
      <c r="RWE67" s="182"/>
      <c r="RWF67" s="182"/>
      <c r="RWG67" s="182"/>
      <c r="RWH67" s="182"/>
      <c r="RWI67" s="182"/>
      <c r="RWJ67" s="182"/>
      <c r="RWK67" s="182"/>
      <c r="RWL67" s="182"/>
      <c r="RWM67" s="182"/>
      <c r="RWN67" s="182"/>
      <c r="RWO67" s="182"/>
      <c r="RWP67" s="182"/>
      <c r="RWQ67" s="182"/>
      <c r="RWR67" s="182"/>
      <c r="RWS67" s="182"/>
      <c r="RWT67" s="182"/>
      <c r="RWU67" s="182"/>
      <c r="RWV67" s="182"/>
      <c r="RWW67" s="182"/>
      <c r="RWX67" s="182"/>
      <c r="RWY67" s="182"/>
      <c r="RWZ67" s="182"/>
      <c r="RXA67" s="182"/>
      <c r="RXB67" s="182"/>
      <c r="RXC67" s="182"/>
      <c r="RXD67" s="182"/>
      <c r="RXE67" s="182"/>
      <c r="RXF67" s="182"/>
      <c r="RXG67" s="182"/>
      <c r="RXH67" s="182"/>
      <c r="RXI67" s="182"/>
      <c r="RXJ67" s="182"/>
      <c r="RXK67" s="182"/>
      <c r="RXL67" s="182"/>
      <c r="RXM67" s="182"/>
      <c r="RXN67" s="182"/>
      <c r="RXO67" s="182"/>
      <c r="RXP67" s="182"/>
      <c r="RXQ67" s="182"/>
      <c r="RXR67" s="182"/>
      <c r="RXS67" s="182"/>
      <c r="RXT67" s="182"/>
      <c r="RXU67" s="182"/>
      <c r="RXV67" s="182"/>
      <c r="RXW67" s="182"/>
      <c r="RXX67" s="182"/>
      <c r="RXY67" s="182"/>
      <c r="RXZ67" s="182"/>
      <c r="RYA67" s="182"/>
      <c r="RYB67" s="182"/>
      <c r="RYC67" s="182"/>
      <c r="RYD67" s="182"/>
      <c r="RYE67" s="182"/>
      <c r="RYF67" s="182"/>
      <c r="RYG67" s="182"/>
      <c r="RYH67" s="182"/>
      <c r="RYI67" s="182"/>
      <c r="RYJ67" s="182"/>
      <c r="RYK67" s="182"/>
      <c r="RYL67" s="182"/>
      <c r="RYM67" s="182"/>
      <c r="RYN67" s="182"/>
      <c r="RYO67" s="182"/>
      <c r="RYP67" s="182"/>
      <c r="RYQ67" s="182"/>
      <c r="RYR67" s="182"/>
      <c r="RYS67" s="182"/>
      <c r="RYT67" s="182"/>
      <c r="RYU67" s="182"/>
      <c r="RYV67" s="182"/>
      <c r="RYW67" s="182"/>
      <c r="RYX67" s="182"/>
      <c r="RYY67" s="182"/>
      <c r="RYZ67" s="182"/>
      <c r="RZA67" s="182"/>
      <c r="RZB67" s="182"/>
      <c r="RZC67" s="182"/>
      <c r="RZD67" s="182"/>
      <c r="RZE67" s="182"/>
      <c r="RZF67" s="182"/>
      <c r="RZG67" s="182"/>
      <c r="RZH67" s="182"/>
      <c r="RZI67" s="182"/>
      <c r="RZJ67" s="182"/>
      <c r="RZK67" s="182"/>
      <c r="RZL67" s="182"/>
      <c r="RZM67" s="182"/>
      <c r="RZN67" s="182"/>
      <c r="RZO67" s="182"/>
      <c r="RZP67" s="182"/>
      <c r="RZQ67" s="182"/>
      <c r="RZR67" s="182"/>
      <c r="RZS67" s="182"/>
      <c r="RZT67" s="182"/>
      <c r="RZU67" s="182"/>
      <c r="RZV67" s="182"/>
      <c r="RZW67" s="182"/>
      <c r="RZX67" s="182"/>
      <c r="RZY67" s="182"/>
      <c r="RZZ67" s="182"/>
      <c r="SAA67" s="182"/>
      <c r="SAB67" s="182"/>
      <c r="SAC67" s="182"/>
      <c r="SAD67" s="182"/>
      <c r="SAE67" s="182"/>
      <c r="SAF67" s="182"/>
      <c r="SAG67" s="182"/>
      <c r="SAH67" s="182"/>
      <c r="SAI67" s="182"/>
      <c r="SAJ67" s="182"/>
      <c r="SAK67" s="182"/>
      <c r="SAL67" s="182"/>
      <c r="SAM67" s="182"/>
      <c r="SAN67" s="182"/>
      <c r="SAO67" s="182"/>
      <c r="SAP67" s="182"/>
      <c r="SAQ67" s="182"/>
      <c r="SAR67" s="182"/>
      <c r="SAS67" s="182"/>
      <c r="SAT67" s="182"/>
      <c r="SAU67" s="182"/>
      <c r="SAV67" s="182"/>
      <c r="SAW67" s="182"/>
      <c r="SAX67" s="182"/>
      <c r="SAY67" s="182"/>
      <c r="SAZ67" s="182"/>
      <c r="SBA67" s="182"/>
      <c r="SBB67" s="182"/>
      <c r="SBC67" s="182"/>
      <c r="SBD67" s="182"/>
      <c r="SBE67" s="182"/>
      <c r="SBF67" s="182"/>
      <c r="SBG67" s="182"/>
      <c r="SBH67" s="182"/>
      <c r="SBI67" s="182"/>
      <c r="SBJ67" s="182"/>
      <c r="SBK67" s="182"/>
      <c r="SBL67" s="182"/>
      <c r="SBM67" s="182"/>
      <c r="SBN67" s="182"/>
      <c r="SBO67" s="182"/>
      <c r="SBP67" s="182"/>
      <c r="SBQ67" s="182"/>
      <c r="SBR67" s="182"/>
      <c r="SBS67" s="182"/>
      <c r="SBT67" s="182"/>
      <c r="SBU67" s="182"/>
      <c r="SBV67" s="182"/>
      <c r="SBW67" s="182"/>
      <c r="SBX67" s="182"/>
      <c r="SBY67" s="182"/>
      <c r="SBZ67" s="182"/>
      <c r="SCA67" s="182"/>
      <c r="SCB67" s="182"/>
      <c r="SCC67" s="182"/>
      <c r="SCD67" s="182"/>
      <c r="SCE67" s="182"/>
      <c r="SCF67" s="182"/>
      <c r="SCG67" s="182"/>
      <c r="SCH67" s="182"/>
      <c r="SCI67" s="182"/>
      <c r="SCJ67" s="182"/>
      <c r="SCK67" s="182"/>
      <c r="SCL67" s="182"/>
      <c r="SCM67" s="182"/>
      <c r="SCN67" s="182"/>
      <c r="SCO67" s="182"/>
      <c r="SCP67" s="182"/>
      <c r="SCQ67" s="182"/>
      <c r="SCR67" s="182"/>
      <c r="SCS67" s="182"/>
      <c r="SCT67" s="182"/>
      <c r="SCU67" s="182"/>
      <c r="SCV67" s="182"/>
      <c r="SCW67" s="182"/>
      <c r="SCX67" s="182"/>
      <c r="SCY67" s="182"/>
      <c r="SCZ67" s="182"/>
      <c r="SDA67" s="182"/>
      <c r="SDB67" s="182"/>
      <c r="SDC67" s="182"/>
      <c r="SDD67" s="182"/>
      <c r="SDE67" s="182"/>
      <c r="SDF67" s="182"/>
      <c r="SDG67" s="182"/>
      <c r="SDH67" s="182"/>
      <c r="SDI67" s="182"/>
      <c r="SDJ67" s="182"/>
      <c r="SDK67" s="182"/>
      <c r="SDL67" s="182"/>
      <c r="SDM67" s="182"/>
      <c r="SDN67" s="182"/>
      <c r="SDO67" s="182"/>
      <c r="SDP67" s="182"/>
      <c r="SDQ67" s="182"/>
      <c r="SDR67" s="182"/>
      <c r="SDS67" s="182"/>
      <c r="SDT67" s="182"/>
      <c r="SDU67" s="182"/>
      <c r="SDV67" s="182"/>
      <c r="SDW67" s="182"/>
      <c r="SDX67" s="182"/>
      <c r="SDY67" s="182"/>
      <c r="SDZ67" s="182"/>
      <c r="SEA67" s="182"/>
      <c r="SEB67" s="182"/>
      <c r="SEC67" s="182"/>
      <c r="SED67" s="182"/>
      <c r="SEE67" s="182"/>
      <c r="SEF67" s="182"/>
      <c r="SEG67" s="182"/>
      <c r="SEH67" s="182"/>
      <c r="SEI67" s="182"/>
      <c r="SEJ67" s="182"/>
      <c r="SEK67" s="182"/>
      <c r="SEL67" s="182"/>
      <c r="SEM67" s="182"/>
      <c r="SEN67" s="182"/>
      <c r="SEO67" s="182"/>
      <c r="SEP67" s="182"/>
      <c r="SEQ67" s="182"/>
      <c r="SER67" s="182"/>
      <c r="SES67" s="182"/>
      <c r="SET67" s="182"/>
      <c r="SEU67" s="182"/>
      <c r="SEV67" s="182"/>
      <c r="SEW67" s="182"/>
      <c r="SEX67" s="182"/>
      <c r="SEY67" s="182"/>
      <c r="SEZ67" s="182"/>
      <c r="SFA67" s="182"/>
      <c r="SFB67" s="182"/>
      <c r="SFC67" s="182"/>
      <c r="SFD67" s="182"/>
      <c r="SFE67" s="182"/>
      <c r="SFF67" s="182"/>
      <c r="SFG67" s="182"/>
      <c r="SFH67" s="182"/>
      <c r="SFI67" s="182"/>
      <c r="SFJ67" s="182"/>
      <c r="SFK67" s="182"/>
      <c r="SFL67" s="182"/>
      <c r="SFM67" s="182"/>
      <c r="SFN67" s="182"/>
      <c r="SFO67" s="182"/>
      <c r="SFP67" s="182"/>
      <c r="SFQ67" s="182"/>
      <c r="SFR67" s="182"/>
      <c r="SFS67" s="182"/>
      <c r="SFT67" s="182"/>
      <c r="SFU67" s="182"/>
      <c r="SFV67" s="182"/>
      <c r="SFW67" s="182"/>
      <c r="SFX67" s="182"/>
      <c r="SFY67" s="182"/>
      <c r="SFZ67" s="182"/>
      <c r="SGA67" s="182"/>
      <c r="SGB67" s="182"/>
      <c r="SGC67" s="182"/>
      <c r="SGD67" s="182"/>
      <c r="SGE67" s="182"/>
      <c r="SGF67" s="182"/>
      <c r="SGG67" s="182"/>
      <c r="SGH67" s="182"/>
      <c r="SGI67" s="182"/>
      <c r="SGJ67" s="182"/>
      <c r="SGK67" s="182"/>
      <c r="SGL67" s="182"/>
      <c r="SGM67" s="182"/>
      <c r="SGN67" s="182"/>
      <c r="SGO67" s="182"/>
      <c r="SGP67" s="182"/>
      <c r="SGQ67" s="182"/>
      <c r="SGR67" s="182"/>
      <c r="SGS67" s="182"/>
      <c r="SGT67" s="182"/>
      <c r="SGU67" s="182"/>
      <c r="SGV67" s="182"/>
      <c r="SGW67" s="182"/>
      <c r="SGX67" s="182"/>
      <c r="SGY67" s="182"/>
      <c r="SGZ67" s="182"/>
      <c r="SHA67" s="182"/>
      <c r="SHB67" s="182"/>
      <c r="SHC67" s="182"/>
      <c r="SHD67" s="182"/>
      <c r="SHE67" s="182"/>
      <c r="SHF67" s="182"/>
      <c r="SHG67" s="182"/>
      <c r="SHH67" s="182"/>
      <c r="SHI67" s="182"/>
      <c r="SHJ67" s="182"/>
      <c r="SHK67" s="182"/>
      <c r="SHL67" s="182"/>
      <c r="SHM67" s="182"/>
      <c r="SHN67" s="182"/>
      <c r="SHO67" s="182"/>
      <c r="SHP67" s="182"/>
      <c r="SHQ67" s="182"/>
      <c r="SHR67" s="182"/>
      <c r="SHS67" s="182"/>
      <c r="SHT67" s="182"/>
      <c r="SHU67" s="182"/>
      <c r="SHV67" s="182"/>
      <c r="SHW67" s="182"/>
      <c r="SHX67" s="182"/>
      <c r="SHY67" s="182"/>
      <c r="SHZ67" s="182"/>
      <c r="SIA67" s="182"/>
      <c r="SIB67" s="182"/>
      <c r="SIC67" s="182"/>
      <c r="SID67" s="182"/>
      <c r="SIE67" s="182"/>
      <c r="SIF67" s="182"/>
      <c r="SIG67" s="182"/>
      <c r="SIH67" s="182"/>
      <c r="SII67" s="182"/>
      <c r="SIJ67" s="182"/>
      <c r="SIK67" s="182"/>
      <c r="SIL67" s="182"/>
      <c r="SIM67" s="182"/>
      <c r="SIN67" s="182"/>
      <c r="SIO67" s="182"/>
      <c r="SIP67" s="182"/>
      <c r="SIQ67" s="182"/>
      <c r="SIR67" s="182"/>
      <c r="SIS67" s="182"/>
      <c r="SIT67" s="182"/>
      <c r="SIU67" s="182"/>
      <c r="SIV67" s="182"/>
      <c r="SIW67" s="182"/>
      <c r="SIX67" s="182"/>
      <c r="SIY67" s="182"/>
      <c r="SIZ67" s="182"/>
      <c r="SJA67" s="182"/>
      <c r="SJB67" s="182"/>
      <c r="SJC67" s="182"/>
      <c r="SJD67" s="182"/>
      <c r="SJE67" s="182"/>
      <c r="SJF67" s="182"/>
      <c r="SJG67" s="182"/>
      <c r="SJH67" s="182"/>
      <c r="SJI67" s="182"/>
      <c r="SJJ67" s="182"/>
      <c r="SJK67" s="182"/>
      <c r="SJL67" s="182"/>
      <c r="SJM67" s="182"/>
      <c r="SJN67" s="182"/>
      <c r="SJO67" s="182"/>
      <c r="SJP67" s="182"/>
      <c r="SJQ67" s="182"/>
      <c r="SJR67" s="182"/>
      <c r="SJS67" s="182"/>
      <c r="SJT67" s="182"/>
      <c r="SJU67" s="182"/>
      <c r="SJV67" s="182"/>
      <c r="SJW67" s="182"/>
      <c r="SJX67" s="182"/>
      <c r="SJY67" s="182"/>
      <c r="SJZ67" s="182"/>
      <c r="SKA67" s="182"/>
      <c r="SKB67" s="182"/>
      <c r="SKC67" s="182"/>
      <c r="SKD67" s="182"/>
      <c r="SKE67" s="182"/>
      <c r="SKF67" s="182"/>
      <c r="SKG67" s="182"/>
      <c r="SKH67" s="182"/>
      <c r="SKI67" s="182"/>
      <c r="SKJ67" s="182"/>
      <c r="SKK67" s="182"/>
      <c r="SKL67" s="182"/>
      <c r="SKM67" s="182"/>
      <c r="SKN67" s="182"/>
      <c r="SKO67" s="182"/>
      <c r="SKP67" s="182"/>
      <c r="SKQ67" s="182"/>
      <c r="SKR67" s="182"/>
      <c r="SKS67" s="182"/>
      <c r="SKT67" s="182"/>
      <c r="SKU67" s="182"/>
      <c r="SKV67" s="182"/>
      <c r="SKW67" s="182"/>
      <c r="SKX67" s="182"/>
      <c r="SKY67" s="182"/>
      <c r="SKZ67" s="182"/>
      <c r="SLA67" s="182"/>
      <c r="SLB67" s="182"/>
      <c r="SLC67" s="182"/>
      <c r="SLD67" s="182"/>
      <c r="SLE67" s="182"/>
      <c r="SLF67" s="182"/>
      <c r="SLG67" s="182"/>
      <c r="SLH67" s="182"/>
      <c r="SLI67" s="182"/>
      <c r="SLJ67" s="182"/>
      <c r="SLK67" s="182"/>
      <c r="SLL67" s="182"/>
      <c r="SLM67" s="182"/>
      <c r="SLN67" s="182"/>
      <c r="SLO67" s="182"/>
      <c r="SLP67" s="182"/>
      <c r="SLQ67" s="182"/>
      <c r="SLR67" s="182"/>
      <c r="SLS67" s="182"/>
      <c r="SLT67" s="182"/>
      <c r="SLU67" s="182"/>
      <c r="SLV67" s="182"/>
      <c r="SLW67" s="182"/>
      <c r="SLX67" s="182"/>
      <c r="SLY67" s="182"/>
      <c r="SLZ67" s="182"/>
      <c r="SMA67" s="182"/>
      <c r="SMB67" s="182"/>
      <c r="SMC67" s="182"/>
      <c r="SMD67" s="182"/>
      <c r="SME67" s="182"/>
      <c r="SMF67" s="182"/>
      <c r="SMG67" s="182"/>
      <c r="SMH67" s="182"/>
      <c r="SMI67" s="182"/>
      <c r="SMJ67" s="182"/>
      <c r="SMK67" s="182"/>
      <c r="SML67" s="182"/>
      <c r="SMM67" s="182"/>
      <c r="SMN67" s="182"/>
      <c r="SMO67" s="182"/>
      <c r="SMP67" s="182"/>
      <c r="SMQ67" s="182"/>
      <c r="SMR67" s="182"/>
      <c r="SMS67" s="182"/>
      <c r="SMT67" s="182"/>
      <c r="SMU67" s="182"/>
      <c r="SMV67" s="182"/>
      <c r="SMW67" s="182"/>
      <c r="SMX67" s="182"/>
      <c r="SMY67" s="182"/>
      <c r="SMZ67" s="182"/>
      <c r="SNA67" s="182"/>
      <c r="SNB67" s="182"/>
      <c r="SNC67" s="182"/>
      <c r="SND67" s="182"/>
      <c r="SNE67" s="182"/>
      <c r="SNF67" s="182"/>
      <c r="SNG67" s="182"/>
      <c r="SNH67" s="182"/>
      <c r="SNI67" s="182"/>
      <c r="SNJ67" s="182"/>
      <c r="SNK67" s="182"/>
      <c r="SNL67" s="182"/>
      <c r="SNM67" s="182"/>
      <c r="SNN67" s="182"/>
      <c r="SNO67" s="182"/>
      <c r="SNP67" s="182"/>
      <c r="SNQ67" s="182"/>
      <c r="SNR67" s="182"/>
      <c r="SNS67" s="182"/>
      <c r="SNT67" s="182"/>
      <c r="SNU67" s="182"/>
      <c r="SNV67" s="182"/>
      <c r="SNW67" s="182"/>
      <c r="SNX67" s="182"/>
      <c r="SNY67" s="182"/>
      <c r="SNZ67" s="182"/>
      <c r="SOA67" s="182"/>
      <c r="SOB67" s="182"/>
      <c r="SOC67" s="182"/>
      <c r="SOD67" s="182"/>
      <c r="SOE67" s="182"/>
      <c r="SOF67" s="182"/>
      <c r="SOG67" s="182"/>
      <c r="SOH67" s="182"/>
      <c r="SOI67" s="182"/>
      <c r="SOJ67" s="182"/>
      <c r="SOK67" s="182"/>
      <c r="SOL67" s="182"/>
      <c r="SOM67" s="182"/>
      <c r="SON67" s="182"/>
      <c r="SOO67" s="182"/>
      <c r="SOP67" s="182"/>
      <c r="SOQ67" s="182"/>
      <c r="SOR67" s="182"/>
      <c r="SOS67" s="182"/>
      <c r="SOT67" s="182"/>
      <c r="SOU67" s="182"/>
      <c r="SOV67" s="182"/>
      <c r="SOW67" s="182"/>
      <c r="SOX67" s="182"/>
      <c r="SOY67" s="182"/>
      <c r="SOZ67" s="182"/>
      <c r="SPA67" s="182"/>
      <c r="SPB67" s="182"/>
      <c r="SPC67" s="182"/>
      <c r="SPD67" s="182"/>
      <c r="SPE67" s="182"/>
      <c r="SPF67" s="182"/>
      <c r="SPG67" s="182"/>
      <c r="SPH67" s="182"/>
      <c r="SPI67" s="182"/>
      <c r="SPJ67" s="182"/>
      <c r="SPK67" s="182"/>
      <c r="SPL67" s="182"/>
      <c r="SPM67" s="182"/>
      <c r="SPN67" s="182"/>
      <c r="SPO67" s="182"/>
      <c r="SPP67" s="182"/>
      <c r="SPQ67" s="182"/>
      <c r="SPR67" s="182"/>
      <c r="SPS67" s="182"/>
      <c r="SPT67" s="182"/>
      <c r="SPU67" s="182"/>
      <c r="SPV67" s="182"/>
      <c r="SPW67" s="182"/>
      <c r="SPX67" s="182"/>
      <c r="SPY67" s="182"/>
      <c r="SPZ67" s="182"/>
      <c r="SQA67" s="182"/>
      <c r="SQB67" s="182"/>
      <c r="SQC67" s="182"/>
      <c r="SQD67" s="182"/>
      <c r="SQE67" s="182"/>
      <c r="SQF67" s="182"/>
      <c r="SQG67" s="182"/>
      <c r="SQH67" s="182"/>
      <c r="SQI67" s="182"/>
      <c r="SQJ67" s="182"/>
      <c r="SQK67" s="182"/>
      <c r="SQL67" s="182"/>
      <c r="SQM67" s="182"/>
      <c r="SQN67" s="182"/>
      <c r="SQO67" s="182"/>
      <c r="SQP67" s="182"/>
      <c r="SQQ67" s="182"/>
      <c r="SQR67" s="182"/>
      <c r="SQS67" s="182"/>
      <c r="SQT67" s="182"/>
      <c r="SQU67" s="182"/>
      <c r="SQV67" s="182"/>
      <c r="SQW67" s="182"/>
      <c r="SQX67" s="182"/>
      <c r="SQY67" s="182"/>
      <c r="SQZ67" s="182"/>
      <c r="SRA67" s="182"/>
      <c r="SRB67" s="182"/>
      <c r="SRC67" s="182"/>
      <c r="SRD67" s="182"/>
      <c r="SRE67" s="182"/>
      <c r="SRF67" s="182"/>
      <c r="SRG67" s="182"/>
      <c r="SRH67" s="182"/>
      <c r="SRI67" s="182"/>
      <c r="SRJ67" s="182"/>
      <c r="SRK67" s="182"/>
      <c r="SRL67" s="182"/>
      <c r="SRM67" s="182"/>
      <c r="SRN67" s="182"/>
      <c r="SRO67" s="182"/>
      <c r="SRP67" s="182"/>
      <c r="SRQ67" s="182"/>
      <c r="SRR67" s="182"/>
      <c r="SRS67" s="182"/>
      <c r="SRT67" s="182"/>
      <c r="SRU67" s="182"/>
      <c r="SRV67" s="182"/>
      <c r="SRW67" s="182"/>
      <c r="SRX67" s="182"/>
      <c r="SRY67" s="182"/>
      <c r="SRZ67" s="182"/>
      <c r="SSA67" s="182"/>
      <c r="SSB67" s="182"/>
      <c r="SSC67" s="182"/>
      <c r="SSD67" s="182"/>
      <c r="SSE67" s="182"/>
      <c r="SSF67" s="182"/>
      <c r="SSG67" s="182"/>
      <c r="SSH67" s="182"/>
      <c r="SSI67" s="182"/>
      <c r="SSJ67" s="182"/>
      <c r="SSK67" s="182"/>
      <c r="SSL67" s="182"/>
      <c r="SSM67" s="182"/>
      <c r="SSN67" s="182"/>
      <c r="SSO67" s="182"/>
      <c r="SSP67" s="182"/>
      <c r="SSQ67" s="182"/>
      <c r="SSR67" s="182"/>
      <c r="SSS67" s="182"/>
      <c r="SST67" s="182"/>
      <c r="SSU67" s="182"/>
      <c r="SSV67" s="182"/>
      <c r="SSW67" s="182"/>
      <c r="SSX67" s="182"/>
      <c r="SSY67" s="182"/>
      <c r="SSZ67" s="182"/>
      <c r="STA67" s="182"/>
      <c r="STB67" s="182"/>
      <c r="STC67" s="182"/>
      <c r="STD67" s="182"/>
      <c r="STE67" s="182"/>
      <c r="STF67" s="182"/>
      <c r="STG67" s="182"/>
      <c r="STH67" s="182"/>
      <c r="STI67" s="182"/>
      <c r="STJ67" s="182"/>
      <c r="STK67" s="182"/>
      <c r="STL67" s="182"/>
      <c r="STM67" s="182"/>
      <c r="STN67" s="182"/>
      <c r="STO67" s="182"/>
      <c r="STP67" s="182"/>
      <c r="STQ67" s="182"/>
      <c r="STR67" s="182"/>
      <c r="STS67" s="182"/>
      <c r="STT67" s="182"/>
      <c r="STU67" s="182"/>
      <c r="STV67" s="182"/>
      <c r="STW67" s="182"/>
      <c r="STX67" s="182"/>
      <c r="STY67" s="182"/>
      <c r="STZ67" s="182"/>
      <c r="SUA67" s="182"/>
      <c r="SUB67" s="182"/>
      <c r="SUC67" s="182"/>
      <c r="SUD67" s="182"/>
      <c r="SUE67" s="182"/>
      <c r="SUF67" s="182"/>
      <c r="SUG67" s="182"/>
      <c r="SUH67" s="182"/>
      <c r="SUI67" s="182"/>
      <c r="SUJ67" s="182"/>
      <c r="SUK67" s="182"/>
      <c r="SUL67" s="182"/>
      <c r="SUM67" s="182"/>
      <c r="SUN67" s="182"/>
      <c r="SUO67" s="182"/>
      <c r="SUP67" s="182"/>
      <c r="SUQ67" s="182"/>
      <c r="SUR67" s="182"/>
      <c r="SUS67" s="182"/>
      <c r="SUT67" s="182"/>
      <c r="SUU67" s="182"/>
      <c r="SUV67" s="182"/>
      <c r="SUW67" s="182"/>
      <c r="SUX67" s="182"/>
      <c r="SUY67" s="182"/>
      <c r="SUZ67" s="182"/>
      <c r="SVA67" s="182"/>
      <c r="SVB67" s="182"/>
      <c r="SVC67" s="182"/>
      <c r="SVD67" s="182"/>
      <c r="SVE67" s="182"/>
      <c r="SVF67" s="182"/>
      <c r="SVG67" s="182"/>
      <c r="SVH67" s="182"/>
      <c r="SVI67" s="182"/>
      <c r="SVJ67" s="182"/>
      <c r="SVK67" s="182"/>
      <c r="SVL67" s="182"/>
      <c r="SVM67" s="182"/>
      <c r="SVN67" s="182"/>
      <c r="SVO67" s="182"/>
      <c r="SVP67" s="182"/>
      <c r="SVQ67" s="182"/>
      <c r="SVR67" s="182"/>
      <c r="SVS67" s="182"/>
      <c r="SVT67" s="182"/>
      <c r="SVU67" s="182"/>
      <c r="SVV67" s="182"/>
      <c r="SVW67" s="182"/>
      <c r="SVX67" s="182"/>
      <c r="SVY67" s="182"/>
      <c r="SVZ67" s="182"/>
      <c r="SWA67" s="182"/>
      <c r="SWB67" s="182"/>
      <c r="SWC67" s="182"/>
      <c r="SWD67" s="182"/>
      <c r="SWE67" s="182"/>
      <c r="SWF67" s="182"/>
      <c r="SWG67" s="182"/>
      <c r="SWH67" s="182"/>
      <c r="SWI67" s="182"/>
      <c r="SWJ67" s="182"/>
      <c r="SWK67" s="182"/>
      <c r="SWL67" s="182"/>
      <c r="SWM67" s="182"/>
      <c r="SWN67" s="182"/>
      <c r="SWO67" s="182"/>
      <c r="SWP67" s="182"/>
      <c r="SWQ67" s="182"/>
      <c r="SWR67" s="182"/>
      <c r="SWS67" s="182"/>
      <c r="SWT67" s="182"/>
      <c r="SWU67" s="182"/>
      <c r="SWV67" s="182"/>
      <c r="SWW67" s="182"/>
      <c r="SWX67" s="182"/>
      <c r="SWY67" s="182"/>
      <c r="SWZ67" s="182"/>
      <c r="SXA67" s="182"/>
      <c r="SXB67" s="182"/>
      <c r="SXC67" s="182"/>
      <c r="SXD67" s="182"/>
      <c r="SXE67" s="182"/>
      <c r="SXF67" s="182"/>
      <c r="SXG67" s="182"/>
      <c r="SXH67" s="182"/>
      <c r="SXI67" s="182"/>
      <c r="SXJ67" s="182"/>
      <c r="SXK67" s="182"/>
      <c r="SXL67" s="182"/>
      <c r="SXM67" s="182"/>
      <c r="SXN67" s="182"/>
      <c r="SXO67" s="182"/>
      <c r="SXP67" s="182"/>
      <c r="SXQ67" s="182"/>
      <c r="SXR67" s="182"/>
      <c r="SXS67" s="182"/>
      <c r="SXT67" s="182"/>
      <c r="SXU67" s="182"/>
      <c r="SXV67" s="182"/>
      <c r="SXW67" s="182"/>
      <c r="SXX67" s="182"/>
      <c r="SXY67" s="182"/>
      <c r="SXZ67" s="182"/>
      <c r="SYA67" s="182"/>
      <c r="SYB67" s="182"/>
      <c r="SYC67" s="182"/>
      <c r="SYD67" s="182"/>
      <c r="SYE67" s="182"/>
      <c r="SYF67" s="182"/>
      <c r="SYG67" s="182"/>
      <c r="SYH67" s="182"/>
      <c r="SYI67" s="182"/>
      <c r="SYJ67" s="182"/>
      <c r="SYK67" s="182"/>
      <c r="SYL67" s="182"/>
      <c r="SYM67" s="182"/>
      <c r="SYN67" s="182"/>
      <c r="SYO67" s="182"/>
      <c r="SYP67" s="182"/>
      <c r="SYQ67" s="182"/>
      <c r="SYR67" s="182"/>
      <c r="SYS67" s="182"/>
      <c r="SYT67" s="182"/>
      <c r="SYU67" s="182"/>
      <c r="SYV67" s="182"/>
      <c r="SYW67" s="182"/>
      <c r="SYX67" s="182"/>
      <c r="SYY67" s="182"/>
      <c r="SYZ67" s="182"/>
      <c r="SZA67" s="182"/>
      <c r="SZB67" s="182"/>
      <c r="SZC67" s="182"/>
      <c r="SZD67" s="182"/>
      <c r="SZE67" s="182"/>
      <c r="SZF67" s="182"/>
      <c r="SZG67" s="182"/>
      <c r="SZH67" s="182"/>
      <c r="SZI67" s="182"/>
      <c r="SZJ67" s="182"/>
      <c r="SZK67" s="182"/>
      <c r="SZL67" s="182"/>
      <c r="SZM67" s="182"/>
      <c r="SZN67" s="182"/>
      <c r="SZO67" s="182"/>
      <c r="SZP67" s="182"/>
      <c r="SZQ67" s="182"/>
      <c r="SZR67" s="182"/>
      <c r="SZS67" s="182"/>
      <c r="SZT67" s="182"/>
      <c r="SZU67" s="182"/>
      <c r="SZV67" s="182"/>
      <c r="SZW67" s="182"/>
      <c r="SZX67" s="182"/>
      <c r="SZY67" s="182"/>
      <c r="SZZ67" s="182"/>
      <c r="TAA67" s="182"/>
      <c r="TAB67" s="182"/>
      <c r="TAC67" s="182"/>
      <c r="TAD67" s="182"/>
      <c r="TAE67" s="182"/>
      <c r="TAF67" s="182"/>
      <c r="TAG67" s="182"/>
      <c r="TAH67" s="182"/>
      <c r="TAI67" s="182"/>
      <c r="TAJ67" s="182"/>
      <c r="TAK67" s="182"/>
      <c r="TAL67" s="182"/>
      <c r="TAM67" s="182"/>
      <c r="TAN67" s="182"/>
      <c r="TAO67" s="182"/>
      <c r="TAP67" s="182"/>
      <c r="TAQ67" s="182"/>
      <c r="TAR67" s="182"/>
      <c r="TAS67" s="182"/>
      <c r="TAT67" s="182"/>
      <c r="TAU67" s="182"/>
      <c r="TAV67" s="182"/>
      <c r="TAW67" s="182"/>
      <c r="TAX67" s="182"/>
      <c r="TAY67" s="182"/>
      <c r="TAZ67" s="182"/>
      <c r="TBA67" s="182"/>
      <c r="TBB67" s="182"/>
      <c r="TBC67" s="182"/>
      <c r="TBD67" s="182"/>
      <c r="TBE67" s="182"/>
      <c r="TBF67" s="182"/>
      <c r="TBG67" s="182"/>
      <c r="TBH67" s="182"/>
      <c r="TBI67" s="182"/>
      <c r="TBJ67" s="182"/>
      <c r="TBK67" s="182"/>
      <c r="TBL67" s="182"/>
      <c r="TBM67" s="182"/>
      <c r="TBN67" s="182"/>
      <c r="TBO67" s="182"/>
      <c r="TBP67" s="182"/>
      <c r="TBQ67" s="182"/>
      <c r="TBR67" s="182"/>
      <c r="TBS67" s="182"/>
      <c r="TBT67" s="182"/>
      <c r="TBU67" s="182"/>
      <c r="TBV67" s="182"/>
      <c r="TBW67" s="182"/>
      <c r="TBX67" s="182"/>
      <c r="TBY67" s="182"/>
      <c r="TBZ67" s="182"/>
      <c r="TCA67" s="182"/>
      <c r="TCB67" s="182"/>
      <c r="TCC67" s="182"/>
      <c r="TCD67" s="182"/>
      <c r="TCE67" s="182"/>
      <c r="TCF67" s="182"/>
      <c r="TCG67" s="182"/>
      <c r="TCH67" s="182"/>
      <c r="TCI67" s="182"/>
      <c r="TCJ67" s="182"/>
      <c r="TCK67" s="182"/>
      <c r="TCL67" s="182"/>
      <c r="TCM67" s="182"/>
      <c r="TCN67" s="182"/>
      <c r="TCO67" s="182"/>
      <c r="TCP67" s="182"/>
      <c r="TCQ67" s="182"/>
      <c r="TCR67" s="182"/>
      <c r="TCS67" s="182"/>
      <c r="TCT67" s="182"/>
      <c r="TCU67" s="182"/>
      <c r="TCV67" s="182"/>
      <c r="TCW67" s="182"/>
      <c r="TCX67" s="182"/>
      <c r="TCY67" s="182"/>
      <c r="TCZ67" s="182"/>
      <c r="TDA67" s="182"/>
      <c r="TDB67" s="182"/>
      <c r="TDC67" s="182"/>
      <c r="TDD67" s="182"/>
      <c r="TDE67" s="182"/>
      <c r="TDF67" s="182"/>
      <c r="TDG67" s="182"/>
      <c r="TDH67" s="182"/>
      <c r="TDI67" s="182"/>
      <c r="TDJ67" s="182"/>
      <c r="TDK67" s="182"/>
      <c r="TDL67" s="182"/>
      <c r="TDM67" s="182"/>
      <c r="TDN67" s="182"/>
      <c r="TDO67" s="182"/>
      <c r="TDP67" s="182"/>
      <c r="TDQ67" s="182"/>
      <c r="TDR67" s="182"/>
      <c r="TDS67" s="182"/>
      <c r="TDT67" s="182"/>
      <c r="TDU67" s="182"/>
      <c r="TDV67" s="182"/>
      <c r="TDW67" s="182"/>
      <c r="TDX67" s="182"/>
      <c r="TDY67" s="182"/>
      <c r="TDZ67" s="182"/>
      <c r="TEA67" s="182"/>
      <c r="TEB67" s="182"/>
      <c r="TEC67" s="182"/>
      <c r="TED67" s="182"/>
      <c r="TEE67" s="182"/>
      <c r="TEF67" s="182"/>
      <c r="TEG67" s="182"/>
      <c r="TEH67" s="182"/>
      <c r="TEI67" s="182"/>
      <c r="TEJ67" s="182"/>
      <c r="TEK67" s="182"/>
      <c r="TEL67" s="182"/>
      <c r="TEM67" s="182"/>
      <c r="TEN67" s="182"/>
      <c r="TEO67" s="182"/>
      <c r="TEP67" s="182"/>
      <c r="TEQ67" s="182"/>
      <c r="TER67" s="182"/>
      <c r="TES67" s="182"/>
      <c r="TET67" s="182"/>
      <c r="TEU67" s="182"/>
      <c r="TEV67" s="182"/>
      <c r="TEW67" s="182"/>
      <c r="TEX67" s="182"/>
      <c r="TEY67" s="182"/>
      <c r="TEZ67" s="182"/>
      <c r="TFA67" s="182"/>
      <c r="TFB67" s="182"/>
      <c r="TFC67" s="182"/>
      <c r="TFD67" s="182"/>
      <c r="TFE67" s="182"/>
      <c r="TFF67" s="182"/>
      <c r="TFG67" s="182"/>
      <c r="TFH67" s="182"/>
      <c r="TFI67" s="182"/>
      <c r="TFJ67" s="182"/>
      <c r="TFK67" s="182"/>
      <c r="TFL67" s="182"/>
      <c r="TFM67" s="182"/>
      <c r="TFN67" s="182"/>
      <c r="TFO67" s="182"/>
      <c r="TFP67" s="182"/>
      <c r="TFQ67" s="182"/>
      <c r="TFR67" s="182"/>
      <c r="TFS67" s="182"/>
      <c r="TFT67" s="182"/>
      <c r="TFU67" s="182"/>
      <c r="TFV67" s="182"/>
      <c r="TFW67" s="182"/>
      <c r="TFX67" s="182"/>
      <c r="TFY67" s="182"/>
      <c r="TFZ67" s="182"/>
      <c r="TGA67" s="182"/>
      <c r="TGB67" s="182"/>
      <c r="TGC67" s="182"/>
      <c r="TGD67" s="182"/>
      <c r="TGE67" s="182"/>
      <c r="TGF67" s="182"/>
      <c r="TGG67" s="182"/>
      <c r="TGH67" s="182"/>
      <c r="TGI67" s="182"/>
      <c r="TGJ67" s="182"/>
      <c r="TGK67" s="182"/>
      <c r="TGL67" s="182"/>
      <c r="TGM67" s="182"/>
      <c r="TGN67" s="182"/>
      <c r="TGO67" s="182"/>
      <c r="TGP67" s="182"/>
      <c r="TGQ67" s="182"/>
      <c r="TGR67" s="182"/>
      <c r="TGS67" s="182"/>
      <c r="TGT67" s="182"/>
      <c r="TGU67" s="182"/>
      <c r="TGV67" s="182"/>
      <c r="TGW67" s="182"/>
      <c r="TGX67" s="182"/>
      <c r="TGY67" s="182"/>
      <c r="TGZ67" s="182"/>
      <c r="THA67" s="182"/>
      <c r="THB67" s="182"/>
      <c r="THC67" s="182"/>
      <c r="THD67" s="182"/>
      <c r="THE67" s="182"/>
      <c r="THF67" s="182"/>
      <c r="THG67" s="182"/>
      <c r="THH67" s="182"/>
      <c r="THI67" s="182"/>
      <c r="THJ67" s="182"/>
      <c r="THK67" s="182"/>
      <c r="THL67" s="182"/>
      <c r="THM67" s="182"/>
      <c r="THN67" s="182"/>
      <c r="THO67" s="182"/>
      <c r="THP67" s="182"/>
      <c r="THQ67" s="182"/>
      <c r="THR67" s="182"/>
      <c r="THS67" s="182"/>
      <c r="THT67" s="182"/>
      <c r="THU67" s="182"/>
      <c r="THV67" s="182"/>
      <c r="THW67" s="182"/>
      <c r="THX67" s="182"/>
      <c r="THY67" s="182"/>
      <c r="THZ67" s="182"/>
      <c r="TIA67" s="182"/>
      <c r="TIB67" s="182"/>
      <c r="TIC67" s="182"/>
      <c r="TID67" s="182"/>
      <c r="TIE67" s="182"/>
      <c r="TIF67" s="182"/>
      <c r="TIG67" s="182"/>
      <c r="TIH67" s="182"/>
      <c r="TII67" s="182"/>
      <c r="TIJ67" s="182"/>
      <c r="TIK67" s="182"/>
      <c r="TIL67" s="182"/>
      <c r="TIM67" s="182"/>
      <c r="TIN67" s="182"/>
      <c r="TIO67" s="182"/>
      <c r="TIP67" s="182"/>
      <c r="TIQ67" s="182"/>
      <c r="TIR67" s="182"/>
      <c r="TIS67" s="182"/>
      <c r="TIT67" s="182"/>
      <c r="TIU67" s="182"/>
      <c r="TIV67" s="182"/>
      <c r="TIW67" s="182"/>
      <c r="TIX67" s="182"/>
      <c r="TIY67" s="182"/>
      <c r="TIZ67" s="182"/>
      <c r="TJA67" s="182"/>
      <c r="TJB67" s="182"/>
      <c r="TJC67" s="182"/>
      <c r="TJD67" s="182"/>
      <c r="TJE67" s="182"/>
      <c r="TJF67" s="182"/>
      <c r="TJG67" s="182"/>
      <c r="TJH67" s="182"/>
      <c r="TJI67" s="182"/>
      <c r="TJJ67" s="182"/>
      <c r="TJK67" s="182"/>
      <c r="TJL67" s="182"/>
      <c r="TJM67" s="182"/>
      <c r="TJN67" s="182"/>
      <c r="TJO67" s="182"/>
      <c r="TJP67" s="182"/>
      <c r="TJQ67" s="182"/>
      <c r="TJR67" s="182"/>
      <c r="TJS67" s="182"/>
      <c r="TJT67" s="182"/>
      <c r="TJU67" s="182"/>
      <c r="TJV67" s="182"/>
      <c r="TJW67" s="182"/>
      <c r="TJX67" s="182"/>
      <c r="TJY67" s="182"/>
      <c r="TJZ67" s="182"/>
      <c r="TKA67" s="182"/>
      <c r="TKB67" s="182"/>
      <c r="TKC67" s="182"/>
      <c r="TKD67" s="182"/>
      <c r="TKE67" s="182"/>
      <c r="TKF67" s="182"/>
      <c r="TKG67" s="182"/>
      <c r="TKH67" s="182"/>
      <c r="TKI67" s="182"/>
      <c r="TKJ67" s="182"/>
      <c r="TKK67" s="182"/>
      <c r="TKL67" s="182"/>
      <c r="TKM67" s="182"/>
      <c r="TKN67" s="182"/>
      <c r="TKO67" s="182"/>
      <c r="TKP67" s="182"/>
      <c r="TKQ67" s="182"/>
      <c r="TKR67" s="182"/>
      <c r="TKS67" s="182"/>
      <c r="TKT67" s="182"/>
      <c r="TKU67" s="182"/>
      <c r="TKV67" s="182"/>
      <c r="TKW67" s="182"/>
      <c r="TKX67" s="182"/>
      <c r="TKY67" s="182"/>
      <c r="TKZ67" s="182"/>
      <c r="TLA67" s="182"/>
      <c r="TLB67" s="182"/>
      <c r="TLC67" s="182"/>
      <c r="TLD67" s="182"/>
      <c r="TLE67" s="182"/>
      <c r="TLF67" s="182"/>
      <c r="TLG67" s="182"/>
      <c r="TLH67" s="182"/>
      <c r="TLI67" s="182"/>
      <c r="TLJ67" s="182"/>
      <c r="TLK67" s="182"/>
      <c r="TLL67" s="182"/>
      <c r="TLM67" s="182"/>
      <c r="TLN67" s="182"/>
      <c r="TLO67" s="182"/>
      <c r="TLP67" s="182"/>
      <c r="TLQ67" s="182"/>
      <c r="TLR67" s="182"/>
      <c r="TLS67" s="182"/>
      <c r="TLT67" s="182"/>
      <c r="TLU67" s="182"/>
      <c r="TLV67" s="182"/>
      <c r="TLW67" s="182"/>
      <c r="TLX67" s="182"/>
      <c r="TLY67" s="182"/>
      <c r="TLZ67" s="182"/>
      <c r="TMA67" s="182"/>
      <c r="TMB67" s="182"/>
      <c r="TMC67" s="182"/>
      <c r="TMD67" s="182"/>
      <c r="TME67" s="182"/>
      <c r="TMF67" s="182"/>
      <c r="TMG67" s="182"/>
      <c r="TMH67" s="182"/>
      <c r="TMI67" s="182"/>
      <c r="TMJ67" s="182"/>
      <c r="TMK67" s="182"/>
      <c r="TML67" s="182"/>
      <c r="TMM67" s="182"/>
      <c r="TMN67" s="182"/>
      <c r="TMO67" s="182"/>
      <c r="TMP67" s="182"/>
      <c r="TMQ67" s="182"/>
      <c r="TMR67" s="182"/>
      <c r="TMS67" s="182"/>
      <c r="TMT67" s="182"/>
      <c r="TMU67" s="182"/>
      <c r="TMV67" s="182"/>
      <c r="TMW67" s="182"/>
      <c r="TMX67" s="182"/>
      <c r="TMY67" s="182"/>
      <c r="TMZ67" s="182"/>
      <c r="TNA67" s="182"/>
      <c r="TNB67" s="182"/>
      <c r="TNC67" s="182"/>
      <c r="TND67" s="182"/>
      <c r="TNE67" s="182"/>
      <c r="TNF67" s="182"/>
      <c r="TNG67" s="182"/>
      <c r="TNH67" s="182"/>
      <c r="TNI67" s="182"/>
      <c r="TNJ67" s="182"/>
      <c r="TNK67" s="182"/>
      <c r="TNL67" s="182"/>
      <c r="TNM67" s="182"/>
      <c r="TNN67" s="182"/>
      <c r="TNO67" s="182"/>
      <c r="TNP67" s="182"/>
      <c r="TNQ67" s="182"/>
      <c r="TNR67" s="182"/>
      <c r="TNS67" s="182"/>
      <c r="TNT67" s="182"/>
      <c r="TNU67" s="182"/>
      <c r="TNV67" s="182"/>
      <c r="TNW67" s="182"/>
      <c r="TNX67" s="182"/>
      <c r="TNY67" s="182"/>
      <c r="TNZ67" s="182"/>
      <c r="TOA67" s="182"/>
      <c r="TOB67" s="182"/>
      <c r="TOC67" s="182"/>
      <c r="TOD67" s="182"/>
      <c r="TOE67" s="182"/>
      <c r="TOF67" s="182"/>
      <c r="TOG67" s="182"/>
      <c r="TOH67" s="182"/>
      <c r="TOI67" s="182"/>
      <c r="TOJ67" s="182"/>
      <c r="TOK67" s="182"/>
      <c r="TOL67" s="182"/>
      <c r="TOM67" s="182"/>
      <c r="TON67" s="182"/>
      <c r="TOO67" s="182"/>
      <c r="TOP67" s="182"/>
      <c r="TOQ67" s="182"/>
      <c r="TOR67" s="182"/>
      <c r="TOS67" s="182"/>
      <c r="TOT67" s="182"/>
      <c r="TOU67" s="182"/>
      <c r="TOV67" s="182"/>
      <c r="TOW67" s="182"/>
      <c r="TOX67" s="182"/>
      <c r="TOY67" s="182"/>
      <c r="TOZ67" s="182"/>
      <c r="TPA67" s="182"/>
      <c r="TPB67" s="182"/>
      <c r="TPC67" s="182"/>
      <c r="TPD67" s="182"/>
      <c r="TPE67" s="182"/>
      <c r="TPF67" s="182"/>
      <c r="TPG67" s="182"/>
      <c r="TPH67" s="182"/>
      <c r="TPI67" s="182"/>
      <c r="TPJ67" s="182"/>
      <c r="TPK67" s="182"/>
      <c r="TPL67" s="182"/>
      <c r="TPM67" s="182"/>
      <c r="TPN67" s="182"/>
      <c r="TPO67" s="182"/>
      <c r="TPP67" s="182"/>
      <c r="TPQ67" s="182"/>
      <c r="TPR67" s="182"/>
      <c r="TPS67" s="182"/>
      <c r="TPT67" s="182"/>
      <c r="TPU67" s="182"/>
      <c r="TPV67" s="182"/>
      <c r="TPW67" s="182"/>
      <c r="TPX67" s="182"/>
      <c r="TPY67" s="182"/>
      <c r="TPZ67" s="182"/>
      <c r="TQA67" s="182"/>
      <c r="TQB67" s="182"/>
      <c r="TQC67" s="182"/>
      <c r="TQD67" s="182"/>
      <c r="TQE67" s="182"/>
      <c r="TQF67" s="182"/>
      <c r="TQG67" s="182"/>
      <c r="TQH67" s="182"/>
      <c r="TQI67" s="182"/>
      <c r="TQJ67" s="182"/>
      <c r="TQK67" s="182"/>
      <c r="TQL67" s="182"/>
      <c r="TQM67" s="182"/>
      <c r="TQN67" s="182"/>
      <c r="TQO67" s="182"/>
      <c r="TQP67" s="182"/>
      <c r="TQQ67" s="182"/>
      <c r="TQR67" s="182"/>
      <c r="TQS67" s="182"/>
      <c r="TQT67" s="182"/>
      <c r="TQU67" s="182"/>
      <c r="TQV67" s="182"/>
      <c r="TQW67" s="182"/>
      <c r="TQX67" s="182"/>
      <c r="TQY67" s="182"/>
      <c r="TQZ67" s="182"/>
      <c r="TRA67" s="182"/>
      <c r="TRB67" s="182"/>
      <c r="TRC67" s="182"/>
      <c r="TRD67" s="182"/>
      <c r="TRE67" s="182"/>
      <c r="TRF67" s="182"/>
      <c r="TRG67" s="182"/>
      <c r="TRH67" s="182"/>
      <c r="TRI67" s="182"/>
      <c r="TRJ67" s="182"/>
      <c r="TRK67" s="182"/>
      <c r="TRL67" s="182"/>
      <c r="TRM67" s="182"/>
      <c r="TRN67" s="182"/>
      <c r="TRO67" s="182"/>
      <c r="TRP67" s="182"/>
      <c r="TRQ67" s="182"/>
      <c r="TRR67" s="182"/>
      <c r="TRS67" s="182"/>
      <c r="TRT67" s="182"/>
      <c r="TRU67" s="182"/>
      <c r="TRV67" s="182"/>
      <c r="TRW67" s="182"/>
      <c r="TRX67" s="182"/>
      <c r="TRY67" s="182"/>
      <c r="TRZ67" s="182"/>
      <c r="TSA67" s="182"/>
      <c r="TSB67" s="182"/>
      <c r="TSC67" s="182"/>
      <c r="TSD67" s="182"/>
      <c r="TSE67" s="182"/>
      <c r="TSF67" s="182"/>
      <c r="TSG67" s="182"/>
      <c r="TSH67" s="182"/>
      <c r="TSI67" s="182"/>
      <c r="TSJ67" s="182"/>
      <c r="TSK67" s="182"/>
      <c r="TSL67" s="182"/>
      <c r="TSM67" s="182"/>
      <c r="TSN67" s="182"/>
      <c r="TSO67" s="182"/>
      <c r="TSP67" s="182"/>
      <c r="TSQ67" s="182"/>
      <c r="TSR67" s="182"/>
      <c r="TSS67" s="182"/>
      <c r="TST67" s="182"/>
      <c r="TSU67" s="182"/>
      <c r="TSV67" s="182"/>
      <c r="TSW67" s="182"/>
      <c r="TSX67" s="182"/>
      <c r="TSY67" s="182"/>
      <c r="TSZ67" s="182"/>
      <c r="TTA67" s="182"/>
      <c r="TTB67" s="182"/>
      <c r="TTC67" s="182"/>
      <c r="TTD67" s="182"/>
      <c r="TTE67" s="182"/>
      <c r="TTF67" s="182"/>
      <c r="TTG67" s="182"/>
      <c r="TTH67" s="182"/>
      <c r="TTI67" s="182"/>
      <c r="TTJ67" s="182"/>
      <c r="TTK67" s="182"/>
      <c r="TTL67" s="182"/>
      <c r="TTM67" s="182"/>
      <c r="TTN67" s="182"/>
      <c r="TTO67" s="182"/>
      <c r="TTP67" s="182"/>
      <c r="TTQ67" s="182"/>
      <c r="TTR67" s="182"/>
      <c r="TTS67" s="182"/>
      <c r="TTT67" s="182"/>
      <c r="TTU67" s="182"/>
      <c r="TTV67" s="182"/>
      <c r="TTW67" s="182"/>
      <c r="TTX67" s="182"/>
      <c r="TTY67" s="182"/>
      <c r="TTZ67" s="182"/>
      <c r="TUA67" s="182"/>
      <c r="TUB67" s="182"/>
      <c r="TUC67" s="182"/>
      <c r="TUD67" s="182"/>
      <c r="TUE67" s="182"/>
      <c r="TUF67" s="182"/>
      <c r="TUG67" s="182"/>
      <c r="TUH67" s="182"/>
      <c r="TUI67" s="182"/>
      <c r="TUJ67" s="182"/>
      <c r="TUK67" s="182"/>
      <c r="TUL67" s="182"/>
      <c r="TUM67" s="182"/>
      <c r="TUN67" s="182"/>
      <c r="TUO67" s="182"/>
      <c r="TUP67" s="182"/>
      <c r="TUQ67" s="182"/>
      <c r="TUR67" s="182"/>
      <c r="TUS67" s="182"/>
      <c r="TUT67" s="182"/>
      <c r="TUU67" s="182"/>
      <c r="TUV67" s="182"/>
      <c r="TUW67" s="182"/>
      <c r="TUX67" s="182"/>
      <c r="TUY67" s="182"/>
      <c r="TUZ67" s="182"/>
      <c r="TVA67" s="182"/>
      <c r="TVB67" s="182"/>
      <c r="TVC67" s="182"/>
      <c r="TVD67" s="182"/>
      <c r="TVE67" s="182"/>
      <c r="TVF67" s="182"/>
      <c r="TVG67" s="182"/>
      <c r="TVH67" s="182"/>
      <c r="TVI67" s="182"/>
      <c r="TVJ67" s="182"/>
      <c r="TVK67" s="182"/>
      <c r="TVL67" s="182"/>
      <c r="TVM67" s="182"/>
      <c r="TVN67" s="182"/>
      <c r="TVO67" s="182"/>
      <c r="TVP67" s="182"/>
      <c r="TVQ67" s="182"/>
      <c r="TVR67" s="182"/>
      <c r="TVS67" s="182"/>
      <c r="TVT67" s="182"/>
      <c r="TVU67" s="182"/>
      <c r="TVV67" s="182"/>
      <c r="TVW67" s="182"/>
      <c r="TVX67" s="182"/>
      <c r="TVY67" s="182"/>
      <c r="TVZ67" s="182"/>
      <c r="TWA67" s="182"/>
      <c r="TWB67" s="182"/>
      <c r="TWC67" s="182"/>
      <c r="TWD67" s="182"/>
      <c r="TWE67" s="182"/>
      <c r="TWF67" s="182"/>
      <c r="TWG67" s="182"/>
      <c r="TWH67" s="182"/>
      <c r="TWI67" s="182"/>
      <c r="TWJ67" s="182"/>
      <c r="TWK67" s="182"/>
      <c r="TWL67" s="182"/>
      <c r="TWM67" s="182"/>
      <c r="TWN67" s="182"/>
      <c r="TWO67" s="182"/>
      <c r="TWP67" s="182"/>
      <c r="TWQ67" s="182"/>
      <c r="TWR67" s="182"/>
      <c r="TWS67" s="182"/>
      <c r="TWT67" s="182"/>
      <c r="TWU67" s="182"/>
      <c r="TWV67" s="182"/>
      <c r="TWW67" s="182"/>
      <c r="TWX67" s="182"/>
      <c r="TWY67" s="182"/>
      <c r="TWZ67" s="182"/>
      <c r="TXA67" s="182"/>
      <c r="TXB67" s="182"/>
      <c r="TXC67" s="182"/>
      <c r="TXD67" s="182"/>
      <c r="TXE67" s="182"/>
      <c r="TXF67" s="182"/>
      <c r="TXG67" s="182"/>
      <c r="TXH67" s="182"/>
      <c r="TXI67" s="182"/>
      <c r="TXJ67" s="182"/>
      <c r="TXK67" s="182"/>
      <c r="TXL67" s="182"/>
      <c r="TXM67" s="182"/>
      <c r="TXN67" s="182"/>
      <c r="TXO67" s="182"/>
      <c r="TXP67" s="182"/>
      <c r="TXQ67" s="182"/>
      <c r="TXR67" s="182"/>
      <c r="TXS67" s="182"/>
      <c r="TXT67" s="182"/>
      <c r="TXU67" s="182"/>
      <c r="TXV67" s="182"/>
      <c r="TXW67" s="182"/>
      <c r="TXX67" s="182"/>
      <c r="TXY67" s="182"/>
      <c r="TXZ67" s="182"/>
      <c r="TYA67" s="182"/>
      <c r="TYB67" s="182"/>
      <c r="TYC67" s="182"/>
      <c r="TYD67" s="182"/>
      <c r="TYE67" s="182"/>
      <c r="TYF67" s="182"/>
      <c r="TYG67" s="182"/>
      <c r="TYH67" s="182"/>
      <c r="TYI67" s="182"/>
      <c r="TYJ67" s="182"/>
      <c r="TYK67" s="182"/>
      <c r="TYL67" s="182"/>
      <c r="TYM67" s="182"/>
      <c r="TYN67" s="182"/>
      <c r="TYO67" s="182"/>
      <c r="TYP67" s="182"/>
      <c r="TYQ67" s="182"/>
      <c r="TYR67" s="182"/>
      <c r="TYS67" s="182"/>
      <c r="TYT67" s="182"/>
      <c r="TYU67" s="182"/>
      <c r="TYV67" s="182"/>
      <c r="TYW67" s="182"/>
      <c r="TYX67" s="182"/>
      <c r="TYY67" s="182"/>
      <c r="TYZ67" s="182"/>
      <c r="TZA67" s="182"/>
      <c r="TZB67" s="182"/>
      <c r="TZC67" s="182"/>
      <c r="TZD67" s="182"/>
      <c r="TZE67" s="182"/>
      <c r="TZF67" s="182"/>
      <c r="TZG67" s="182"/>
      <c r="TZH67" s="182"/>
      <c r="TZI67" s="182"/>
      <c r="TZJ67" s="182"/>
      <c r="TZK67" s="182"/>
      <c r="TZL67" s="182"/>
      <c r="TZM67" s="182"/>
      <c r="TZN67" s="182"/>
      <c r="TZO67" s="182"/>
      <c r="TZP67" s="182"/>
      <c r="TZQ67" s="182"/>
      <c r="TZR67" s="182"/>
      <c r="TZS67" s="182"/>
      <c r="TZT67" s="182"/>
      <c r="TZU67" s="182"/>
      <c r="TZV67" s="182"/>
      <c r="TZW67" s="182"/>
      <c r="TZX67" s="182"/>
      <c r="TZY67" s="182"/>
      <c r="TZZ67" s="182"/>
      <c r="UAA67" s="182"/>
      <c r="UAB67" s="182"/>
      <c r="UAC67" s="182"/>
      <c r="UAD67" s="182"/>
      <c r="UAE67" s="182"/>
      <c r="UAF67" s="182"/>
      <c r="UAG67" s="182"/>
      <c r="UAH67" s="182"/>
      <c r="UAI67" s="182"/>
      <c r="UAJ67" s="182"/>
      <c r="UAK67" s="182"/>
      <c r="UAL67" s="182"/>
      <c r="UAM67" s="182"/>
      <c r="UAN67" s="182"/>
      <c r="UAO67" s="182"/>
      <c r="UAP67" s="182"/>
      <c r="UAQ67" s="182"/>
      <c r="UAR67" s="182"/>
      <c r="UAS67" s="182"/>
      <c r="UAT67" s="182"/>
      <c r="UAU67" s="182"/>
      <c r="UAV67" s="182"/>
      <c r="UAW67" s="182"/>
      <c r="UAX67" s="182"/>
      <c r="UAY67" s="182"/>
      <c r="UAZ67" s="182"/>
      <c r="UBA67" s="182"/>
      <c r="UBB67" s="182"/>
      <c r="UBC67" s="182"/>
      <c r="UBD67" s="182"/>
      <c r="UBE67" s="182"/>
      <c r="UBF67" s="182"/>
      <c r="UBG67" s="182"/>
      <c r="UBH67" s="182"/>
      <c r="UBI67" s="182"/>
      <c r="UBJ67" s="182"/>
      <c r="UBK67" s="182"/>
      <c r="UBL67" s="182"/>
      <c r="UBM67" s="182"/>
      <c r="UBN67" s="182"/>
      <c r="UBO67" s="182"/>
      <c r="UBP67" s="182"/>
      <c r="UBQ67" s="182"/>
      <c r="UBR67" s="182"/>
      <c r="UBS67" s="182"/>
      <c r="UBT67" s="182"/>
      <c r="UBU67" s="182"/>
      <c r="UBV67" s="182"/>
      <c r="UBW67" s="182"/>
      <c r="UBX67" s="182"/>
      <c r="UBY67" s="182"/>
      <c r="UBZ67" s="182"/>
      <c r="UCA67" s="182"/>
      <c r="UCB67" s="182"/>
      <c r="UCC67" s="182"/>
      <c r="UCD67" s="182"/>
      <c r="UCE67" s="182"/>
      <c r="UCF67" s="182"/>
      <c r="UCG67" s="182"/>
      <c r="UCH67" s="182"/>
      <c r="UCI67" s="182"/>
      <c r="UCJ67" s="182"/>
      <c r="UCK67" s="182"/>
      <c r="UCL67" s="182"/>
      <c r="UCM67" s="182"/>
      <c r="UCN67" s="182"/>
      <c r="UCO67" s="182"/>
      <c r="UCP67" s="182"/>
      <c r="UCQ67" s="182"/>
      <c r="UCR67" s="182"/>
      <c r="UCS67" s="182"/>
      <c r="UCT67" s="182"/>
      <c r="UCU67" s="182"/>
      <c r="UCV67" s="182"/>
      <c r="UCW67" s="182"/>
      <c r="UCX67" s="182"/>
      <c r="UCY67" s="182"/>
      <c r="UCZ67" s="182"/>
      <c r="UDA67" s="182"/>
      <c r="UDB67" s="182"/>
      <c r="UDC67" s="182"/>
      <c r="UDD67" s="182"/>
      <c r="UDE67" s="182"/>
      <c r="UDF67" s="182"/>
      <c r="UDG67" s="182"/>
      <c r="UDH67" s="182"/>
      <c r="UDI67" s="182"/>
      <c r="UDJ67" s="182"/>
      <c r="UDK67" s="182"/>
      <c r="UDL67" s="182"/>
      <c r="UDM67" s="182"/>
      <c r="UDN67" s="182"/>
      <c r="UDO67" s="182"/>
      <c r="UDP67" s="182"/>
      <c r="UDQ67" s="182"/>
      <c r="UDR67" s="182"/>
      <c r="UDS67" s="182"/>
      <c r="UDT67" s="182"/>
      <c r="UDU67" s="182"/>
      <c r="UDV67" s="182"/>
      <c r="UDW67" s="182"/>
      <c r="UDX67" s="182"/>
      <c r="UDY67" s="182"/>
      <c r="UDZ67" s="182"/>
      <c r="UEA67" s="182"/>
      <c r="UEB67" s="182"/>
      <c r="UEC67" s="182"/>
      <c r="UED67" s="182"/>
      <c r="UEE67" s="182"/>
      <c r="UEF67" s="182"/>
      <c r="UEG67" s="182"/>
      <c r="UEH67" s="182"/>
      <c r="UEI67" s="182"/>
      <c r="UEJ67" s="182"/>
      <c r="UEK67" s="182"/>
      <c r="UEL67" s="182"/>
      <c r="UEM67" s="182"/>
      <c r="UEN67" s="182"/>
      <c r="UEO67" s="182"/>
      <c r="UEP67" s="182"/>
      <c r="UEQ67" s="182"/>
      <c r="UER67" s="182"/>
      <c r="UES67" s="182"/>
      <c r="UET67" s="182"/>
      <c r="UEU67" s="182"/>
      <c r="UEV67" s="182"/>
      <c r="UEW67" s="182"/>
      <c r="UEX67" s="182"/>
      <c r="UEY67" s="182"/>
      <c r="UEZ67" s="182"/>
      <c r="UFA67" s="182"/>
      <c r="UFB67" s="182"/>
      <c r="UFC67" s="182"/>
      <c r="UFD67" s="182"/>
      <c r="UFE67" s="182"/>
      <c r="UFF67" s="182"/>
      <c r="UFG67" s="182"/>
      <c r="UFH67" s="182"/>
      <c r="UFI67" s="182"/>
      <c r="UFJ67" s="182"/>
      <c r="UFK67" s="182"/>
      <c r="UFL67" s="182"/>
      <c r="UFM67" s="182"/>
      <c r="UFN67" s="182"/>
      <c r="UFO67" s="182"/>
      <c r="UFP67" s="182"/>
      <c r="UFQ67" s="182"/>
      <c r="UFR67" s="182"/>
      <c r="UFS67" s="182"/>
      <c r="UFT67" s="182"/>
      <c r="UFU67" s="182"/>
      <c r="UFV67" s="182"/>
      <c r="UFW67" s="182"/>
      <c r="UFX67" s="182"/>
      <c r="UFY67" s="182"/>
      <c r="UFZ67" s="182"/>
      <c r="UGA67" s="182"/>
      <c r="UGB67" s="182"/>
      <c r="UGC67" s="182"/>
      <c r="UGD67" s="182"/>
      <c r="UGE67" s="182"/>
      <c r="UGF67" s="182"/>
      <c r="UGG67" s="182"/>
      <c r="UGH67" s="182"/>
      <c r="UGI67" s="182"/>
      <c r="UGJ67" s="182"/>
      <c r="UGK67" s="182"/>
      <c r="UGL67" s="182"/>
      <c r="UGM67" s="182"/>
      <c r="UGN67" s="182"/>
      <c r="UGO67" s="182"/>
      <c r="UGP67" s="182"/>
      <c r="UGQ67" s="182"/>
      <c r="UGR67" s="182"/>
      <c r="UGS67" s="182"/>
      <c r="UGT67" s="182"/>
      <c r="UGU67" s="182"/>
      <c r="UGV67" s="182"/>
      <c r="UGW67" s="182"/>
      <c r="UGX67" s="182"/>
      <c r="UGY67" s="182"/>
      <c r="UGZ67" s="182"/>
      <c r="UHA67" s="182"/>
      <c r="UHB67" s="182"/>
      <c r="UHC67" s="182"/>
      <c r="UHD67" s="182"/>
      <c r="UHE67" s="182"/>
      <c r="UHF67" s="182"/>
      <c r="UHG67" s="182"/>
      <c r="UHH67" s="182"/>
      <c r="UHI67" s="182"/>
      <c r="UHJ67" s="182"/>
      <c r="UHK67" s="182"/>
      <c r="UHL67" s="182"/>
      <c r="UHM67" s="182"/>
      <c r="UHN67" s="182"/>
      <c r="UHO67" s="182"/>
      <c r="UHP67" s="182"/>
      <c r="UHQ67" s="182"/>
      <c r="UHR67" s="182"/>
      <c r="UHS67" s="182"/>
      <c r="UHT67" s="182"/>
      <c r="UHU67" s="182"/>
      <c r="UHV67" s="182"/>
      <c r="UHW67" s="182"/>
      <c r="UHX67" s="182"/>
      <c r="UHY67" s="182"/>
      <c r="UHZ67" s="182"/>
      <c r="UIA67" s="182"/>
      <c r="UIB67" s="182"/>
      <c r="UIC67" s="182"/>
      <c r="UID67" s="182"/>
      <c r="UIE67" s="182"/>
      <c r="UIF67" s="182"/>
      <c r="UIG67" s="182"/>
      <c r="UIH67" s="182"/>
      <c r="UII67" s="182"/>
      <c r="UIJ67" s="182"/>
      <c r="UIK67" s="182"/>
      <c r="UIL67" s="182"/>
      <c r="UIM67" s="182"/>
      <c r="UIN67" s="182"/>
      <c r="UIO67" s="182"/>
      <c r="UIP67" s="182"/>
      <c r="UIQ67" s="182"/>
      <c r="UIR67" s="182"/>
      <c r="UIS67" s="182"/>
      <c r="UIT67" s="182"/>
      <c r="UIU67" s="182"/>
      <c r="UIV67" s="182"/>
      <c r="UIW67" s="182"/>
      <c r="UIX67" s="182"/>
      <c r="UIY67" s="182"/>
      <c r="UIZ67" s="182"/>
      <c r="UJA67" s="182"/>
      <c r="UJB67" s="182"/>
      <c r="UJC67" s="182"/>
      <c r="UJD67" s="182"/>
      <c r="UJE67" s="182"/>
      <c r="UJF67" s="182"/>
      <c r="UJG67" s="182"/>
      <c r="UJH67" s="182"/>
      <c r="UJI67" s="182"/>
      <c r="UJJ67" s="182"/>
      <c r="UJK67" s="182"/>
      <c r="UJL67" s="182"/>
      <c r="UJM67" s="182"/>
      <c r="UJN67" s="182"/>
      <c r="UJO67" s="182"/>
      <c r="UJP67" s="182"/>
      <c r="UJQ67" s="182"/>
      <c r="UJR67" s="182"/>
      <c r="UJS67" s="182"/>
      <c r="UJT67" s="182"/>
      <c r="UJU67" s="182"/>
      <c r="UJV67" s="182"/>
      <c r="UJW67" s="182"/>
      <c r="UJX67" s="182"/>
      <c r="UJY67" s="182"/>
      <c r="UJZ67" s="182"/>
      <c r="UKA67" s="182"/>
      <c r="UKB67" s="182"/>
      <c r="UKC67" s="182"/>
      <c r="UKD67" s="182"/>
      <c r="UKE67" s="182"/>
      <c r="UKF67" s="182"/>
      <c r="UKG67" s="182"/>
      <c r="UKH67" s="182"/>
      <c r="UKI67" s="182"/>
      <c r="UKJ67" s="182"/>
      <c r="UKK67" s="182"/>
      <c r="UKL67" s="182"/>
      <c r="UKM67" s="182"/>
      <c r="UKN67" s="182"/>
      <c r="UKO67" s="182"/>
      <c r="UKP67" s="182"/>
      <c r="UKQ67" s="182"/>
      <c r="UKR67" s="182"/>
      <c r="UKS67" s="182"/>
      <c r="UKT67" s="182"/>
      <c r="UKU67" s="182"/>
      <c r="UKV67" s="182"/>
      <c r="UKW67" s="182"/>
      <c r="UKX67" s="182"/>
      <c r="UKY67" s="182"/>
      <c r="UKZ67" s="182"/>
      <c r="ULA67" s="182"/>
      <c r="ULB67" s="182"/>
      <c r="ULC67" s="182"/>
      <c r="ULD67" s="182"/>
      <c r="ULE67" s="182"/>
      <c r="ULF67" s="182"/>
      <c r="ULG67" s="182"/>
      <c r="ULH67" s="182"/>
      <c r="ULI67" s="182"/>
      <c r="ULJ67" s="182"/>
      <c r="ULK67" s="182"/>
      <c r="ULL67" s="182"/>
      <c r="ULM67" s="182"/>
      <c r="ULN67" s="182"/>
      <c r="ULO67" s="182"/>
      <c r="ULP67" s="182"/>
      <c r="ULQ67" s="182"/>
      <c r="ULR67" s="182"/>
      <c r="ULS67" s="182"/>
      <c r="ULT67" s="182"/>
      <c r="ULU67" s="182"/>
      <c r="ULV67" s="182"/>
      <c r="ULW67" s="182"/>
      <c r="ULX67" s="182"/>
      <c r="ULY67" s="182"/>
      <c r="ULZ67" s="182"/>
      <c r="UMA67" s="182"/>
      <c r="UMB67" s="182"/>
      <c r="UMC67" s="182"/>
      <c r="UMD67" s="182"/>
      <c r="UME67" s="182"/>
      <c r="UMF67" s="182"/>
      <c r="UMG67" s="182"/>
      <c r="UMH67" s="182"/>
      <c r="UMI67" s="182"/>
      <c r="UMJ67" s="182"/>
      <c r="UMK67" s="182"/>
      <c r="UML67" s="182"/>
      <c r="UMM67" s="182"/>
      <c r="UMN67" s="182"/>
      <c r="UMO67" s="182"/>
      <c r="UMP67" s="182"/>
      <c r="UMQ67" s="182"/>
      <c r="UMR67" s="182"/>
      <c r="UMS67" s="182"/>
      <c r="UMT67" s="182"/>
      <c r="UMU67" s="182"/>
      <c r="UMV67" s="182"/>
      <c r="UMW67" s="182"/>
      <c r="UMX67" s="182"/>
      <c r="UMY67" s="182"/>
      <c r="UMZ67" s="182"/>
      <c r="UNA67" s="182"/>
      <c r="UNB67" s="182"/>
      <c r="UNC67" s="182"/>
      <c r="UND67" s="182"/>
      <c r="UNE67" s="182"/>
      <c r="UNF67" s="182"/>
      <c r="UNG67" s="182"/>
      <c r="UNH67" s="182"/>
      <c r="UNI67" s="182"/>
      <c r="UNJ67" s="182"/>
      <c r="UNK67" s="182"/>
      <c r="UNL67" s="182"/>
      <c r="UNM67" s="182"/>
      <c r="UNN67" s="182"/>
      <c r="UNO67" s="182"/>
      <c r="UNP67" s="182"/>
      <c r="UNQ67" s="182"/>
      <c r="UNR67" s="182"/>
      <c r="UNS67" s="182"/>
      <c r="UNT67" s="182"/>
      <c r="UNU67" s="182"/>
      <c r="UNV67" s="182"/>
      <c r="UNW67" s="182"/>
      <c r="UNX67" s="182"/>
      <c r="UNY67" s="182"/>
      <c r="UNZ67" s="182"/>
      <c r="UOA67" s="182"/>
      <c r="UOB67" s="182"/>
      <c r="UOC67" s="182"/>
      <c r="UOD67" s="182"/>
      <c r="UOE67" s="182"/>
      <c r="UOF67" s="182"/>
      <c r="UOG67" s="182"/>
      <c r="UOH67" s="182"/>
      <c r="UOI67" s="182"/>
      <c r="UOJ67" s="182"/>
      <c r="UOK67" s="182"/>
      <c r="UOL67" s="182"/>
      <c r="UOM67" s="182"/>
      <c r="UON67" s="182"/>
      <c r="UOO67" s="182"/>
      <c r="UOP67" s="182"/>
      <c r="UOQ67" s="182"/>
      <c r="UOR67" s="182"/>
      <c r="UOS67" s="182"/>
      <c r="UOT67" s="182"/>
      <c r="UOU67" s="182"/>
      <c r="UOV67" s="182"/>
      <c r="UOW67" s="182"/>
      <c r="UOX67" s="182"/>
      <c r="UOY67" s="182"/>
      <c r="UOZ67" s="182"/>
      <c r="UPA67" s="182"/>
      <c r="UPB67" s="182"/>
      <c r="UPC67" s="182"/>
      <c r="UPD67" s="182"/>
      <c r="UPE67" s="182"/>
      <c r="UPF67" s="182"/>
      <c r="UPG67" s="182"/>
      <c r="UPH67" s="182"/>
      <c r="UPI67" s="182"/>
      <c r="UPJ67" s="182"/>
      <c r="UPK67" s="182"/>
      <c r="UPL67" s="182"/>
      <c r="UPM67" s="182"/>
      <c r="UPN67" s="182"/>
      <c r="UPO67" s="182"/>
      <c r="UPP67" s="182"/>
      <c r="UPQ67" s="182"/>
      <c r="UPR67" s="182"/>
      <c r="UPS67" s="182"/>
      <c r="UPT67" s="182"/>
      <c r="UPU67" s="182"/>
      <c r="UPV67" s="182"/>
      <c r="UPW67" s="182"/>
      <c r="UPX67" s="182"/>
      <c r="UPY67" s="182"/>
      <c r="UPZ67" s="182"/>
      <c r="UQA67" s="182"/>
      <c r="UQB67" s="182"/>
      <c r="UQC67" s="182"/>
      <c r="UQD67" s="182"/>
      <c r="UQE67" s="182"/>
      <c r="UQF67" s="182"/>
      <c r="UQG67" s="182"/>
      <c r="UQH67" s="182"/>
      <c r="UQI67" s="182"/>
      <c r="UQJ67" s="182"/>
      <c r="UQK67" s="182"/>
      <c r="UQL67" s="182"/>
      <c r="UQM67" s="182"/>
      <c r="UQN67" s="182"/>
      <c r="UQO67" s="182"/>
      <c r="UQP67" s="182"/>
      <c r="UQQ67" s="182"/>
      <c r="UQR67" s="182"/>
      <c r="UQS67" s="182"/>
      <c r="UQT67" s="182"/>
      <c r="UQU67" s="182"/>
      <c r="UQV67" s="182"/>
      <c r="UQW67" s="182"/>
      <c r="UQX67" s="182"/>
      <c r="UQY67" s="182"/>
      <c r="UQZ67" s="182"/>
      <c r="URA67" s="182"/>
      <c r="URB67" s="182"/>
      <c r="URC67" s="182"/>
      <c r="URD67" s="182"/>
      <c r="URE67" s="182"/>
      <c r="URF67" s="182"/>
      <c r="URG67" s="182"/>
      <c r="URH67" s="182"/>
      <c r="URI67" s="182"/>
      <c r="URJ67" s="182"/>
      <c r="URK67" s="182"/>
      <c r="URL67" s="182"/>
      <c r="URM67" s="182"/>
      <c r="URN67" s="182"/>
      <c r="URO67" s="182"/>
      <c r="URP67" s="182"/>
      <c r="URQ67" s="182"/>
      <c r="URR67" s="182"/>
      <c r="URS67" s="182"/>
      <c r="URT67" s="182"/>
      <c r="URU67" s="182"/>
      <c r="URV67" s="182"/>
      <c r="URW67" s="182"/>
      <c r="URX67" s="182"/>
      <c r="URY67" s="182"/>
      <c r="URZ67" s="182"/>
      <c r="USA67" s="182"/>
      <c r="USB67" s="182"/>
      <c r="USC67" s="182"/>
      <c r="USD67" s="182"/>
      <c r="USE67" s="182"/>
      <c r="USF67" s="182"/>
      <c r="USG67" s="182"/>
      <c r="USH67" s="182"/>
      <c r="USI67" s="182"/>
      <c r="USJ67" s="182"/>
      <c r="USK67" s="182"/>
      <c r="USL67" s="182"/>
      <c r="USM67" s="182"/>
      <c r="USN67" s="182"/>
      <c r="USO67" s="182"/>
      <c r="USP67" s="182"/>
      <c r="USQ67" s="182"/>
      <c r="USR67" s="182"/>
      <c r="USS67" s="182"/>
      <c r="UST67" s="182"/>
      <c r="USU67" s="182"/>
      <c r="USV67" s="182"/>
      <c r="USW67" s="182"/>
      <c r="USX67" s="182"/>
      <c r="USY67" s="182"/>
      <c r="USZ67" s="182"/>
      <c r="UTA67" s="182"/>
      <c r="UTB67" s="182"/>
      <c r="UTC67" s="182"/>
      <c r="UTD67" s="182"/>
      <c r="UTE67" s="182"/>
      <c r="UTF67" s="182"/>
      <c r="UTG67" s="182"/>
      <c r="UTH67" s="182"/>
      <c r="UTI67" s="182"/>
      <c r="UTJ67" s="182"/>
      <c r="UTK67" s="182"/>
      <c r="UTL67" s="182"/>
      <c r="UTM67" s="182"/>
      <c r="UTN67" s="182"/>
      <c r="UTO67" s="182"/>
      <c r="UTP67" s="182"/>
      <c r="UTQ67" s="182"/>
      <c r="UTR67" s="182"/>
      <c r="UTS67" s="182"/>
      <c r="UTT67" s="182"/>
      <c r="UTU67" s="182"/>
      <c r="UTV67" s="182"/>
      <c r="UTW67" s="182"/>
      <c r="UTX67" s="182"/>
      <c r="UTY67" s="182"/>
      <c r="UTZ67" s="182"/>
      <c r="UUA67" s="182"/>
      <c r="UUB67" s="182"/>
      <c r="UUC67" s="182"/>
      <c r="UUD67" s="182"/>
      <c r="UUE67" s="182"/>
      <c r="UUF67" s="182"/>
      <c r="UUG67" s="182"/>
      <c r="UUH67" s="182"/>
      <c r="UUI67" s="182"/>
      <c r="UUJ67" s="182"/>
      <c r="UUK67" s="182"/>
      <c r="UUL67" s="182"/>
      <c r="UUM67" s="182"/>
      <c r="UUN67" s="182"/>
      <c r="UUO67" s="182"/>
      <c r="UUP67" s="182"/>
      <c r="UUQ67" s="182"/>
      <c r="UUR67" s="182"/>
      <c r="UUS67" s="182"/>
      <c r="UUT67" s="182"/>
      <c r="UUU67" s="182"/>
      <c r="UUV67" s="182"/>
      <c r="UUW67" s="182"/>
      <c r="UUX67" s="182"/>
      <c r="UUY67" s="182"/>
      <c r="UUZ67" s="182"/>
      <c r="UVA67" s="182"/>
      <c r="UVB67" s="182"/>
      <c r="UVC67" s="182"/>
      <c r="UVD67" s="182"/>
      <c r="UVE67" s="182"/>
      <c r="UVF67" s="182"/>
      <c r="UVG67" s="182"/>
      <c r="UVH67" s="182"/>
      <c r="UVI67" s="182"/>
      <c r="UVJ67" s="182"/>
      <c r="UVK67" s="182"/>
      <c r="UVL67" s="182"/>
      <c r="UVM67" s="182"/>
      <c r="UVN67" s="182"/>
      <c r="UVO67" s="182"/>
      <c r="UVP67" s="182"/>
      <c r="UVQ67" s="182"/>
      <c r="UVR67" s="182"/>
      <c r="UVS67" s="182"/>
      <c r="UVT67" s="182"/>
      <c r="UVU67" s="182"/>
      <c r="UVV67" s="182"/>
      <c r="UVW67" s="182"/>
      <c r="UVX67" s="182"/>
      <c r="UVY67" s="182"/>
      <c r="UVZ67" s="182"/>
      <c r="UWA67" s="182"/>
      <c r="UWB67" s="182"/>
      <c r="UWC67" s="182"/>
      <c r="UWD67" s="182"/>
      <c r="UWE67" s="182"/>
      <c r="UWF67" s="182"/>
      <c r="UWG67" s="182"/>
      <c r="UWH67" s="182"/>
      <c r="UWI67" s="182"/>
      <c r="UWJ67" s="182"/>
      <c r="UWK67" s="182"/>
      <c r="UWL67" s="182"/>
      <c r="UWM67" s="182"/>
      <c r="UWN67" s="182"/>
      <c r="UWO67" s="182"/>
      <c r="UWP67" s="182"/>
      <c r="UWQ67" s="182"/>
      <c r="UWR67" s="182"/>
      <c r="UWS67" s="182"/>
      <c r="UWT67" s="182"/>
      <c r="UWU67" s="182"/>
      <c r="UWV67" s="182"/>
      <c r="UWW67" s="182"/>
      <c r="UWX67" s="182"/>
      <c r="UWY67" s="182"/>
      <c r="UWZ67" s="182"/>
      <c r="UXA67" s="182"/>
      <c r="UXB67" s="182"/>
      <c r="UXC67" s="182"/>
      <c r="UXD67" s="182"/>
      <c r="UXE67" s="182"/>
      <c r="UXF67" s="182"/>
      <c r="UXG67" s="182"/>
      <c r="UXH67" s="182"/>
      <c r="UXI67" s="182"/>
      <c r="UXJ67" s="182"/>
      <c r="UXK67" s="182"/>
      <c r="UXL67" s="182"/>
      <c r="UXM67" s="182"/>
      <c r="UXN67" s="182"/>
      <c r="UXO67" s="182"/>
      <c r="UXP67" s="182"/>
      <c r="UXQ67" s="182"/>
      <c r="UXR67" s="182"/>
      <c r="UXS67" s="182"/>
      <c r="UXT67" s="182"/>
      <c r="UXU67" s="182"/>
      <c r="UXV67" s="182"/>
      <c r="UXW67" s="182"/>
      <c r="UXX67" s="182"/>
      <c r="UXY67" s="182"/>
      <c r="UXZ67" s="182"/>
      <c r="UYA67" s="182"/>
      <c r="UYB67" s="182"/>
      <c r="UYC67" s="182"/>
      <c r="UYD67" s="182"/>
      <c r="UYE67" s="182"/>
      <c r="UYF67" s="182"/>
      <c r="UYG67" s="182"/>
      <c r="UYH67" s="182"/>
      <c r="UYI67" s="182"/>
      <c r="UYJ67" s="182"/>
      <c r="UYK67" s="182"/>
      <c r="UYL67" s="182"/>
      <c r="UYM67" s="182"/>
      <c r="UYN67" s="182"/>
      <c r="UYO67" s="182"/>
      <c r="UYP67" s="182"/>
      <c r="UYQ67" s="182"/>
      <c r="UYR67" s="182"/>
      <c r="UYS67" s="182"/>
      <c r="UYT67" s="182"/>
      <c r="UYU67" s="182"/>
      <c r="UYV67" s="182"/>
      <c r="UYW67" s="182"/>
      <c r="UYX67" s="182"/>
      <c r="UYY67" s="182"/>
      <c r="UYZ67" s="182"/>
      <c r="UZA67" s="182"/>
      <c r="UZB67" s="182"/>
      <c r="UZC67" s="182"/>
      <c r="UZD67" s="182"/>
      <c r="UZE67" s="182"/>
      <c r="UZF67" s="182"/>
      <c r="UZG67" s="182"/>
      <c r="UZH67" s="182"/>
      <c r="UZI67" s="182"/>
      <c r="UZJ67" s="182"/>
      <c r="UZK67" s="182"/>
      <c r="UZL67" s="182"/>
      <c r="UZM67" s="182"/>
      <c r="UZN67" s="182"/>
      <c r="UZO67" s="182"/>
      <c r="UZP67" s="182"/>
      <c r="UZQ67" s="182"/>
      <c r="UZR67" s="182"/>
      <c r="UZS67" s="182"/>
      <c r="UZT67" s="182"/>
      <c r="UZU67" s="182"/>
      <c r="UZV67" s="182"/>
      <c r="UZW67" s="182"/>
      <c r="UZX67" s="182"/>
      <c r="UZY67" s="182"/>
      <c r="UZZ67" s="182"/>
      <c r="VAA67" s="182"/>
      <c r="VAB67" s="182"/>
      <c r="VAC67" s="182"/>
      <c r="VAD67" s="182"/>
      <c r="VAE67" s="182"/>
      <c r="VAF67" s="182"/>
      <c r="VAG67" s="182"/>
      <c r="VAH67" s="182"/>
      <c r="VAI67" s="182"/>
      <c r="VAJ67" s="182"/>
      <c r="VAK67" s="182"/>
      <c r="VAL67" s="182"/>
      <c r="VAM67" s="182"/>
      <c r="VAN67" s="182"/>
      <c r="VAO67" s="182"/>
      <c r="VAP67" s="182"/>
      <c r="VAQ67" s="182"/>
      <c r="VAR67" s="182"/>
      <c r="VAS67" s="182"/>
      <c r="VAT67" s="182"/>
      <c r="VAU67" s="182"/>
      <c r="VAV67" s="182"/>
      <c r="VAW67" s="182"/>
      <c r="VAX67" s="182"/>
      <c r="VAY67" s="182"/>
      <c r="VAZ67" s="182"/>
      <c r="VBA67" s="182"/>
      <c r="VBB67" s="182"/>
      <c r="VBC67" s="182"/>
      <c r="VBD67" s="182"/>
      <c r="VBE67" s="182"/>
      <c r="VBF67" s="182"/>
      <c r="VBG67" s="182"/>
      <c r="VBH67" s="182"/>
      <c r="VBI67" s="182"/>
      <c r="VBJ67" s="182"/>
      <c r="VBK67" s="182"/>
      <c r="VBL67" s="182"/>
      <c r="VBM67" s="182"/>
      <c r="VBN67" s="182"/>
      <c r="VBO67" s="182"/>
      <c r="VBP67" s="182"/>
      <c r="VBQ67" s="182"/>
      <c r="VBR67" s="182"/>
      <c r="VBS67" s="182"/>
      <c r="VBT67" s="182"/>
      <c r="VBU67" s="182"/>
      <c r="VBV67" s="182"/>
      <c r="VBW67" s="182"/>
      <c r="VBX67" s="182"/>
      <c r="VBY67" s="182"/>
      <c r="VBZ67" s="182"/>
      <c r="VCA67" s="182"/>
      <c r="VCB67" s="182"/>
      <c r="VCC67" s="182"/>
      <c r="VCD67" s="182"/>
      <c r="VCE67" s="182"/>
      <c r="VCF67" s="182"/>
      <c r="VCG67" s="182"/>
      <c r="VCH67" s="182"/>
      <c r="VCI67" s="182"/>
      <c r="VCJ67" s="182"/>
      <c r="VCK67" s="182"/>
      <c r="VCL67" s="182"/>
      <c r="VCM67" s="182"/>
      <c r="VCN67" s="182"/>
      <c r="VCO67" s="182"/>
      <c r="VCP67" s="182"/>
      <c r="VCQ67" s="182"/>
      <c r="VCR67" s="182"/>
      <c r="VCS67" s="182"/>
      <c r="VCT67" s="182"/>
      <c r="VCU67" s="182"/>
      <c r="VCV67" s="182"/>
      <c r="VCW67" s="182"/>
      <c r="VCX67" s="182"/>
      <c r="VCY67" s="182"/>
      <c r="VCZ67" s="182"/>
      <c r="VDA67" s="182"/>
      <c r="VDB67" s="182"/>
      <c r="VDC67" s="182"/>
      <c r="VDD67" s="182"/>
      <c r="VDE67" s="182"/>
      <c r="VDF67" s="182"/>
      <c r="VDG67" s="182"/>
      <c r="VDH67" s="182"/>
      <c r="VDI67" s="182"/>
      <c r="VDJ67" s="182"/>
      <c r="VDK67" s="182"/>
      <c r="VDL67" s="182"/>
      <c r="VDM67" s="182"/>
      <c r="VDN67" s="182"/>
      <c r="VDO67" s="182"/>
      <c r="VDP67" s="182"/>
      <c r="VDQ67" s="182"/>
      <c r="VDR67" s="182"/>
      <c r="VDS67" s="182"/>
      <c r="VDT67" s="182"/>
      <c r="VDU67" s="182"/>
      <c r="VDV67" s="182"/>
      <c r="VDW67" s="182"/>
      <c r="VDX67" s="182"/>
      <c r="VDY67" s="182"/>
      <c r="VDZ67" s="182"/>
      <c r="VEA67" s="182"/>
      <c r="VEB67" s="182"/>
      <c r="VEC67" s="182"/>
      <c r="VED67" s="182"/>
      <c r="VEE67" s="182"/>
      <c r="VEF67" s="182"/>
      <c r="VEG67" s="182"/>
      <c r="VEH67" s="182"/>
      <c r="VEI67" s="182"/>
      <c r="VEJ67" s="182"/>
      <c r="VEK67" s="182"/>
      <c r="VEL67" s="182"/>
      <c r="VEM67" s="182"/>
      <c r="VEN67" s="182"/>
      <c r="VEO67" s="182"/>
      <c r="VEP67" s="182"/>
      <c r="VEQ67" s="182"/>
      <c r="VER67" s="182"/>
      <c r="VES67" s="182"/>
      <c r="VET67" s="182"/>
      <c r="VEU67" s="182"/>
      <c r="VEV67" s="182"/>
      <c r="VEW67" s="182"/>
      <c r="VEX67" s="182"/>
      <c r="VEY67" s="182"/>
      <c r="VEZ67" s="182"/>
      <c r="VFA67" s="182"/>
      <c r="VFB67" s="182"/>
      <c r="VFC67" s="182"/>
      <c r="VFD67" s="182"/>
      <c r="VFE67" s="182"/>
      <c r="VFF67" s="182"/>
      <c r="VFG67" s="182"/>
      <c r="VFH67" s="182"/>
      <c r="VFI67" s="182"/>
      <c r="VFJ67" s="182"/>
      <c r="VFK67" s="182"/>
      <c r="VFL67" s="182"/>
      <c r="VFM67" s="182"/>
      <c r="VFN67" s="182"/>
      <c r="VFO67" s="182"/>
      <c r="VFP67" s="182"/>
      <c r="VFQ67" s="182"/>
      <c r="VFR67" s="182"/>
      <c r="VFS67" s="182"/>
      <c r="VFT67" s="182"/>
      <c r="VFU67" s="182"/>
      <c r="VFV67" s="182"/>
      <c r="VFW67" s="182"/>
      <c r="VFX67" s="182"/>
      <c r="VFY67" s="182"/>
      <c r="VFZ67" s="182"/>
      <c r="VGA67" s="182"/>
      <c r="VGB67" s="182"/>
      <c r="VGC67" s="182"/>
      <c r="VGD67" s="182"/>
      <c r="VGE67" s="182"/>
      <c r="VGF67" s="182"/>
      <c r="VGG67" s="182"/>
      <c r="VGH67" s="182"/>
      <c r="VGI67" s="182"/>
      <c r="VGJ67" s="182"/>
      <c r="VGK67" s="182"/>
      <c r="VGL67" s="182"/>
      <c r="VGM67" s="182"/>
      <c r="VGN67" s="182"/>
      <c r="VGO67" s="182"/>
      <c r="VGP67" s="182"/>
      <c r="VGQ67" s="182"/>
      <c r="VGR67" s="182"/>
      <c r="VGS67" s="182"/>
      <c r="VGT67" s="182"/>
      <c r="VGU67" s="182"/>
      <c r="VGV67" s="182"/>
      <c r="VGW67" s="182"/>
      <c r="VGX67" s="182"/>
      <c r="VGY67" s="182"/>
      <c r="VGZ67" s="182"/>
      <c r="VHA67" s="182"/>
      <c r="VHB67" s="182"/>
      <c r="VHC67" s="182"/>
      <c r="VHD67" s="182"/>
      <c r="VHE67" s="182"/>
      <c r="VHF67" s="182"/>
      <c r="VHG67" s="182"/>
      <c r="VHH67" s="182"/>
      <c r="VHI67" s="182"/>
      <c r="VHJ67" s="182"/>
      <c r="VHK67" s="182"/>
      <c r="VHL67" s="182"/>
      <c r="VHM67" s="182"/>
      <c r="VHN67" s="182"/>
      <c r="VHO67" s="182"/>
      <c r="VHP67" s="182"/>
      <c r="VHQ67" s="182"/>
      <c r="VHR67" s="182"/>
      <c r="VHS67" s="182"/>
      <c r="VHT67" s="182"/>
      <c r="VHU67" s="182"/>
      <c r="VHV67" s="182"/>
      <c r="VHW67" s="182"/>
      <c r="VHX67" s="182"/>
      <c r="VHY67" s="182"/>
      <c r="VHZ67" s="182"/>
      <c r="VIA67" s="182"/>
      <c r="VIB67" s="182"/>
      <c r="VIC67" s="182"/>
      <c r="VID67" s="182"/>
      <c r="VIE67" s="182"/>
      <c r="VIF67" s="182"/>
      <c r="VIG67" s="182"/>
      <c r="VIH67" s="182"/>
      <c r="VII67" s="182"/>
      <c r="VIJ67" s="182"/>
      <c r="VIK67" s="182"/>
      <c r="VIL67" s="182"/>
      <c r="VIM67" s="182"/>
      <c r="VIN67" s="182"/>
      <c r="VIO67" s="182"/>
      <c r="VIP67" s="182"/>
      <c r="VIQ67" s="182"/>
      <c r="VIR67" s="182"/>
      <c r="VIS67" s="182"/>
      <c r="VIT67" s="182"/>
      <c r="VIU67" s="182"/>
      <c r="VIV67" s="182"/>
      <c r="VIW67" s="182"/>
      <c r="VIX67" s="182"/>
      <c r="VIY67" s="182"/>
      <c r="VIZ67" s="182"/>
      <c r="VJA67" s="182"/>
      <c r="VJB67" s="182"/>
      <c r="VJC67" s="182"/>
      <c r="VJD67" s="182"/>
      <c r="VJE67" s="182"/>
      <c r="VJF67" s="182"/>
      <c r="VJG67" s="182"/>
      <c r="VJH67" s="182"/>
      <c r="VJI67" s="182"/>
      <c r="VJJ67" s="182"/>
      <c r="VJK67" s="182"/>
      <c r="VJL67" s="182"/>
      <c r="VJM67" s="182"/>
      <c r="VJN67" s="182"/>
      <c r="VJO67" s="182"/>
      <c r="VJP67" s="182"/>
      <c r="VJQ67" s="182"/>
      <c r="VJR67" s="182"/>
      <c r="VJS67" s="182"/>
      <c r="VJT67" s="182"/>
      <c r="VJU67" s="182"/>
      <c r="VJV67" s="182"/>
      <c r="VJW67" s="182"/>
      <c r="VJX67" s="182"/>
      <c r="VJY67" s="182"/>
      <c r="VJZ67" s="182"/>
      <c r="VKA67" s="182"/>
      <c r="VKB67" s="182"/>
      <c r="VKC67" s="182"/>
      <c r="VKD67" s="182"/>
      <c r="VKE67" s="182"/>
      <c r="VKF67" s="182"/>
      <c r="VKG67" s="182"/>
      <c r="VKH67" s="182"/>
      <c r="VKI67" s="182"/>
      <c r="VKJ67" s="182"/>
      <c r="VKK67" s="182"/>
      <c r="VKL67" s="182"/>
      <c r="VKM67" s="182"/>
      <c r="VKN67" s="182"/>
      <c r="VKO67" s="182"/>
      <c r="VKP67" s="182"/>
      <c r="VKQ67" s="182"/>
      <c r="VKR67" s="182"/>
      <c r="VKS67" s="182"/>
      <c r="VKT67" s="182"/>
      <c r="VKU67" s="182"/>
      <c r="VKV67" s="182"/>
      <c r="VKW67" s="182"/>
      <c r="VKX67" s="182"/>
      <c r="VKY67" s="182"/>
      <c r="VKZ67" s="182"/>
      <c r="VLA67" s="182"/>
      <c r="VLB67" s="182"/>
      <c r="VLC67" s="182"/>
      <c r="VLD67" s="182"/>
      <c r="VLE67" s="182"/>
      <c r="VLF67" s="182"/>
      <c r="VLG67" s="182"/>
      <c r="VLH67" s="182"/>
      <c r="VLI67" s="182"/>
      <c r="VLJ67" s="182"/>
      <c r="VLK67" s="182"/>
      <c r="VLL67" s="182"/>
      <c r="VLM67" s="182"/>
      <c r="VLN67" s="182"/>
      <c r="VLO67" s="182"/>
      <c r="VLP67" s="182"/>
      <c r="VLQ67" s="182"/>
      <c r="VLR67" s="182"/>
      <c r="VLS67" s="182"/>
      <c r="VLT67" s="182"/>
      <c r="VLU67" s="182"/>
      <c r="VLV67" s="182"/>
      <c r="VLW67" s="182"/>
      <c r="VLX67" s="182"/>
      <c r="VLY67" s="182"/>
      <c r="VLZ67" s="182"/>
      <c r="VMA67" s="182"/>
      <c r="VMB67" s="182"/>
      <c r="VMC67" s="182"/>
      <c r="VMD67" s="182"/>
      <c r="VME67" s="182"/>
      <c r="VMF67" s="182"/>
      <c r="VMG67" s="182"/>
      <c r="VMH67" s="182"/>
      <c r="VMI67" s="182"/>
      <c r="VMJ67" s="182"/>
      <c r="VMK67" s="182"/>
      <c r="VML67" s="182"/>
      <c r="VMM67" s="182"/>
      <c r="VMN67" s="182"/>
      <c r="VMO67" s="182"/>
      <c r="VMP67" s="182"/>
      <c r="VMQ67" s="182"/>
      <c r="VMR67" s="182"/>
      <c r="VMS67" s="182"/>
      <c r="VMT67" s="182"/>
      <c r="VMU67" s="182"/>
      <c r="VMV67" s="182"/>
      <c r="VMW67" s="182"/>
      <c r="VMX67" s="182"/>
      <c r="VMY67" s="182"/>
      <c r="VMZ67" s="182"/>
      <c r="VNA67" s="182"/>
      <c r="VNB67" s="182"/>
      <c r="VNC67" s="182"/>
      <c r="VND67" s="182"/>
      <c r="VNE67" s="182"/>
      <c r="VNF67" s="182"/>
      <c r="VNG67" s="182"/>
      <c r="VNH67" s="182"/>
      <c r="VNI67" s="182"/>
      <c r="VNJ67" s="182"/>
      <c r="VNK67" s="182"/>
      <c r="VNL67" s="182"/>
      <c r="VNM67" s="182"/>
      <c r="VNN67" s="182"/>
      <c r="VNO67" s="182"/>
      <c r="VNP67" s="182"/>
      <c r="VNQ67" s="182"/>
      <c r="VNR67" s="182"/>
      <c r="VNS67" s="182"/>
      <c r="VNT67" s="182"/>
      <c r="VNU67" s="182"/>
      <c r="VNV67" s="182"/>
      <c r="VNW67" s="182"/>
      <c r="VNX67" s="182"/>
      <c r="VNY67" s="182"/>
      <c r="VNZ67" s="182"/>
      <c r="VOA67" s="182"/>
      <c r="VOB67" s="182"/>
      <c r="VOC67" s="182"/>
      <c r="VOD67" s="182"/>
      <c r="VOE67" s="182"/>
      <c r="VOF67" s="182"/>
      <c r="VOG67" s="182"/>
      <c r="VOH67" s="182"/>
      <c r="VOI67" s="182"/>
      <c r="VOJ67" s="182"/>
      <c r="VOK67" s="182"/>
      <c r="VOL67" s="182"/>
      <c r="VOM67" s="182"/>
      <c r="VON67" s="182"/>
      <c r="VOO67" s="182"/>
      <c r="VOP67" s="182"/>
      <c r="VOQ67" s="182"/>
      <c r="VOR67" s="182"/>
      <c r="VOS67" s="182"/>
      <c r="VOT67" s="182"/>
      <c r="VOU67" s="182"/>
      <c r="VOV67" s="182"/>
      <c r="VOW67" s="182"/>
      <c r="VOX67" s="182"/>
      <c r="VOY67" s="182"/>
      <c r="VOZ67" s="182"/>
      <c r="VPA67" s="182"/>
      <c r="VPB67" s="182"/>
      <c r="VPC67" s="182"/>
      <c r="VPD67" s="182"/>
      <c r="VPE67" s="182"/>
      <c r="VPF67" s="182"/>
      <c r="VPG67" s="182"/>
      <c r="VPH67" s="182"/>
      <c r="VPI67" s="182"/>
      <c r="VPJ67" s="182"/>
      <c r="VPK67" s="182"/>
      <c r="VPL67" s="182"/>
      <c r="VPM67" s="182"/>
      <c r="VPN67" s="182"/>
      <c r="VPO67" s="182"/>
      <c r="VPP67" s="182"/>
      <c r="VPQ67" s="182"/>
      <c r="VPR67" s="182"/>
      <c r="VPS67" s="182"/>
      <c r="VPT67" s="182"/>
      <c r="VPU67" s="182"/>
      <c r="VPV67" s="182"/>
      <c r="VPW67" s="182"/>
      <c r="VPX67" s="182"/>
      <c r="VPY67" s="182"/>
      <c r="VPZ67" s="182"/>
      <c r="VQA67" s="182"/>
      <c r="VQB67" s="182"/>
      <c r="VQC67" s="182"/>
      <c r="VQD67" s="182"/>
      <c r="VQE67" s="182"/>
      <c r="VQF67" s="182"/>
      <c r="VQG67" s="182"/>
      <c r="VQH67" s="182"/>
      <c r="VQI67" s="182"/>
      <c r="VQJ67" s="182"/>
      <c r="VQK67" s="182"/>
      <c r="VQL67" s="182"/>
      <c r="VQM67" s="182"/>
      <c r="VQN67" s="182"/>
      <c r="VQO67" s="182"/>
      <c r="VQP67" s="182"/>
      <c r="VQQ67" s="182"/>
      <c r="VQR67" s="182"/>
      <c r="VQS67" s="182"/>
      <c r="VQT67" s="182"/>
      <c r="VQU67" s="182"/>
      <c r="VQV67" s="182"/>
      <c r="VQW67" s="182"/>
      <c r="VQX67" s="182"/>
      <c r="VQY67" s="182"/>
      <c r="VQZ67" s="182"/>
      <c r="VRA67" s="182"/>
      <c r="VRB67" s="182"/>
      <c r="VRC67" s="182"/>
      <c r="VRD67" s="182"/>
      <c r="VRE67" s="182"/>
      <c r="VRF67" s="182"/>
      <c r="VRG67" s="182"/>
      <c r="VRH67" s="182"/>
      <c r="VRI67" s="182"/>
      <c r="VRJ67" s="182"/>
      <c r="VRK67" s="182"/>
      <c r="VRL67" s="182"/>
      <c r="VRM67" s="182"/>
      <c r="VRN67" s="182"/>
      <c r="VRO67" s="182"/>
      <c r="VRP67" s="182"/>
      <c r="VRQ67" s="182"/>
      <c r="VRR67" s="182"/>
      <c r="VRS67" s="182"/>
      <c r="VRT67" s="182"/>
      <c r="VRU67" s="182"/>
      <c r="VRV67" s="182"/>
      <c r="VRW67" s="182"/>
      <c r="VRX67" s="182"/>
      <c r="VRY67" s="182"/>
      <c r="VRZ67" s="182"/>
      <c r="VSA67" s="182"/>
      <c r="VSB67" s="182"/>
      <c r="VSC67" s="182"/>
      <c r="VSD67" s="182"/>
      <c r="VSE67" s="182"/>
      <c r="VSF67" s="182"/>
      <c r="VSG67" s="182"/>
      <c r="VSH67" s="182"/>
      <c r="VSI67" s="182"/>
      <c r="VSJ67" s="182"/>
      <c r="VSK67" s="182"/>
      <c r="VSL67" s="182"/>
      <c r="VSM67" s="182"/>
      <c r="VSN67" s="182"/>
      <c r="VSO67" s="182"/>
      <c r="VSP67" s="182"/>
      <c r="VSQ67" s="182"/>
      <c r="VSR67" s="182"/>
      <c r="VSS67" s="182"/>
      <c r="VST67" s="182"/>
      <c r="VSU67" s="182"/>
      <c r="VSV67" s="182"/>
      <c r="VSW67" s="182"/>
      <c r="VSX67" s="182"/>
      <c r="VSY67" s="182"/>
      <c r="VSZ67" s="182"/>
      <c r="VTA67" s="182"/>
      <c r="VTB67" s="182"/>
      <c r="VTC67" s="182"/>
      <c r="VTD67" s="182"/>
      <c r="VTE67" s="182"/>
      <c r="VTF67" s="182"/>
      <c r="VTG67" s="182"/>
      <c r="VTH67" s="182"/>
      <c r="VTI67" s="182"/>
      <c r="VTJ67" s="182"/>
      <c r="VTK67" s="182"/>
      <c r="VTL67" s="182"/>
      <c r="VTM67" s="182"/>
      <c r="VTN67" s="182"/>
      <c r="VTO67" s="182"/>
      <c r="VTP67" s="182"/>
      <c r="VTQ67" s="182"/>
      <c r="VTR67" s="182"/>
      <c r="VTS67" s="182"/>
      <c r="VTT67" s="182"/>
      <c r="VTU67" s="182"/>
      <c r="VTV67" s="182"/>
      <c r="VTW67" s="182"/>
      <c r="VTX67" s="182"/>
      <c r="VTY67" s="182"/>
      <c r="VTZ67" s="182"/>
      <c r="VUA67" s="182"/>
      <c r="VUB67" s="182"/>
      <c r="VUC67" s="182"/>
      <c r="VUD67" s="182"/>
      <c r="VUE67" s="182"/>
      <c r="VUF67" s="182"/>
      <c r="VUG67" s="182"/>
      <c r="VUH67" s="182"/>
      <c r="VUI67" s="182"/>
      <c r="VUJ67" s="182"/>
      <c r="VUK67" s="182"/>
      <c r="VUL67" s="182"/>
      <c r="VUM67" s="182"/>
      <c r="VUN67" s="182"/>
      <c r="VUO67" s="182"/>
      <c r="VUP67" s="182"/>
      <c r="VUQ67" s="182"/>
      <c r="VUR67" s="182"/>
      <c r="VUS67" s="182"/>
      <c r="VUT67" s="182"/>
      <c r="VUU67" s="182"/>
      <c r="VUV67" s="182"/>
      <c r="VUW67" s="182"/>
      <c r="VUX67" s="182"/>
      <c r="VUY67" s="182"/>
      <c r="VUZ67" s="182"/>
      <c r="VVA67" s="182"/>
      <c r="VVB67" s="182"/>
      <c r="VVC67" s="182"/>
      <c r="VVD67" s="182"/>
      <c r="VVE67" s="182"/>
      <c r="VVF67" s="182"/>
      <c r="VVG67" s="182"/>
      <c r="VVH67" s="182"/>
      <c r="VVI67" s="182"/>
      <c r="VVJ67" s="182"/>
      <c r="VVK67" s="182"/>
      <c r="VVL67" s="182"/>
      <c r="VVM67" s="182"/>
      <c r="VVN67" s="182"/>
      <c r="VVO67" s="182"/>
      <c r="VVP67" s="182"/>
      <c r="VVQ67" s="182"/>
      <c r="VVR67" s="182"/>
      <c r="VVS67" s="182"/>
      <c r="VVT67" s="182"/>
      <c r="VVU67" s="182"/>
      <c r="VVV67" s="182"/>
      <c r="VVW67" s="182"/>
      <c r="VVX67" s="182"/>
      <c r="VVY67" s="182"/>
      <c r="VVZ67" s="182"/>
      <c r="VWA67" s="182"/>
      <c r="VWB67" s="182"/>
      <c r="VWC67" s="182"/>
      <c r="VWD67" s="182"/>
      <c r="VWE67" s="182"/>
      <c r="VWF67" s="182"/>
      <c r="VWG67" s="182"/>
      <c r="VWH67" s="182"/>
      <c r="VWI67" s="182"/>
      <c r="VWJ67" s="182"/>
      <c r="VWK67" s="182"/>
      <c r="VWL67" s="182"/>
      <c r="VWM67" s="182"/>
      <c r="VWN67" s="182"/>
      <c r="VWO67" s="182"/>
      <c r="VWP67" s="182"/>
      <c r="VWQ67" s="182"/>
      <c r="VWR67" s="182"/>
      <c r="VWS67" s="182"/>
      <c r="VWT67" s="182"/>
      <c r="VWU67" s="182"/>
      <c r="VWV67" s="182"/>
      <c r="VWW67" s="182"/>
      <c r="VWX67" s="182"/>
      <c r="VWY67" s="182"/>
      <c r="VWZ67" s="182"/>
      <c r="VXA67" s="182"/>
      <c r="VXB67" s="182"/>
      <c r="VXC67" s="182"/>
      <c r="VXD67" s="182"/>
      <c r="VXE67" s="182"/>
      <c r="VXF67" s="182"/>
      <c r="VXG67" s="182"/>
      <c r="VXH67" s="182"/>
      <c r="VXI67" s="182"/>
      <c r="VXJ67" s="182"/>
      <c r="VXK67" s="182"/>
      <c r="VXL67" s="182"/>
      <c r="VXM67" s="182"/>
      <c r="VXN67" s="182"/>
      <c r="VXO67" s="182"/>
      <c r="VXP67" s="182"/>
      <c r="VXQ67" s="182"/>
      <c r="VXR67" s="182"/>
      <c r="VXS67" s="182"/>
      <c r="VXT67" s="182"/>
      <c r="VXU67" s="182"/>
      <c r="VXV67" s="182"/>
      <c r="VXW67" s="182"/>
      <c r="VXX67" s="182"/>
      <c r="VXY67" s="182"/>
      <c r="VXZ67" s="182"/>
      <c r="VYA67" s="182"/>
      <c r="VYB67" s="182"/>
      <c r="VYC67" s="182"/>
      <c r="VYD67" s="182"/>
      <c r="VYE67" s="182"/>
      <c r="VYF67" s="182"/>
      <c r="VYG67" s="182"/>
      <c r="VYH67" s="182"/>
      <c r="VYI67" s="182"/>
      <c r="VYJ67" s="182"/>
      <c r="VYK67" s="182"/>
      <c r="VYL67" s="182"/>
      <c r="VYM67" s="182"/>
      <c r="VYN67" s="182"/>
      <c r="VYO67" s="182"/>
      <c r="VYP67" s="182"/>
      <c r="VYQ67" s="182"/>
      <c r="VYR67" s="182"/>
      <c r="VYS67" s="182"/>
      <c r="VYT67" s="182"/>
      <c r="VYU67" s="182"/>
      <c r="VYV67" s="182"/>
      <c r="VYW67" s="182"/>
      <c r="VYX67" s="182"/>
      <c r="VYY67" s="182"/>
      <c r="VYZ67" s="182"/>
      <c r="VZA67" s="182"/>
      <c r="VZB67" s="182"/>
      <c r="VZC67" s="182"/>
      <c r="VZD67" s="182"/>
      <c r="VZE67" s="182"/>
      <c r="VZF67" s="182"/>
      <c r="VZG67" s="182"/>
      <c r="VZH67" s="182"/>
      <c r="VZI67" s="182"/>
      <c r="VZJ67" s="182"/>
      <c r="VZK67" s="182"/>
      <c r="VZL67" s="182"/>
      <c r="VZM67" s="182"/>
      <c r="VZN67" s="182"/>
      <c r="VZO67" s="182"/>
      <c r="VZP67" s="182"/>
      <c r="VZQ67" s="182"/>
      <c r="VZR67" s="182"/>
      <c r="VZS67" s="182"/>
      <c r="VZT67" s="182"/>
      <c r="VZU67" s="182"/>
      <c r="VZV67" s="182"/>
      <c r="VZW67" s="182"/>
      <c r="VZX67" s="182"/>
      <c r="VZY67" s="182"/>
      <c r="VZZ67" s="182"/>
      <c r="WAA67" s="182"/>
      <c r="WAB67" s="182"/>
      <c r="WAC67" s="182"/>
      <c r="WAD67" s="182"/>
      <c r="WAE67" s="182"/>
      <c r="WAF67" s="182"/>
      <c r="WAG67" s="182"/>
      <c r="WAH67" s="182"/>
      <c r="WAI67" s="182"/>
      <c r="WAJ67" s="182"/>
      <c r="WAK67" s="182"/>
      <c r="WAL67" s="182"/>
      <c r="WAM67" s="182"/>
      <c r="WAN67" s="182"/>
      <c r="WAO67" s="182"/>
      <c r="WAP67" s="182"/>
      <c r="WAQ67" s="182"/>
      <c r="WAR67" s="182"/>
      <c r="WAS67" s="182"/>
      <c r="WAT67" s="182"/>
      <c r="WAU67" s="182"/>
      <c r="WAV67" s="182"/>
      <c r="WAW67" s="182"/>
      <c r="WAX67" s="182"/>
      <c r="WAY67" s="182"/>
      <c r="WAZ67" s="182"/>
      <c r="WBA67" s="182"/>
      <c r="WBB67" s="182"/>
      <c r="WBC67" s="182"/>
      <c r="WBD67" s="182"/>
      <c r="WBE67" s="182"/>
      <c r="WBF67" s="182"/>
      <c r="WBG67" s="182"/>
      <c r="WBH67" s="182"/>
      <c r="WBI67" s="182"/>
      <c r="WBJ67" s="182"/>
      <c r="WBK67" s="182"/>
      <c r="WBL67" s="182"/>
      <c r="WBM67" s="182"/>
      <c r="WBN67" s="182"/>
      <c r="WBO67" s="182"/>
      <c r="WBP67" s="182"/>
      <c r="WBQ67" s="182"/>
      <c r="WBR67" s="182"/>
      <c r="WBS67" s="182"/>
      <c r="WBT67" s="182"/>
      <c r="WBU67" s="182"/>
      <c r="WBV67" s="182"/>
      <c r="WBW67" s="182"/>
      <c r="WBX67" s="182"/>
      <c r="WBY67" s="182"/>
      <c r="WBZ67" s="182"/>
      <c r="WCA67" s="182"/>
      <c r="WCB67" s="182"/>
      <c r="WCC67" s="182"/>
      <c r="WCD67" s="182"/>
      <c r="WCE67" s="182"/>
      <c r="WCF67" s="182"/>
      <c r="WCG67" s="182"/>
      <c r="WCH67" s="182"/>
      <c r="WCI67" s="182"/>
      <c r="WCJ67" s="182"/>
      <c r="WCK67" s="182"/>
      <c r="WCL67" s="182"/>
      <c r="WCM67" s="182"/>
      <c r="WCN67" s="182"/>
      <c r="WCO67" s="182"/>
      <c r="WCP67" s="182"/>
      <c r="WCQ67" s="182"/>
      <c r="WCR67" s="182"/>
      <c r="WCS67" s="182"/>
      <c r="WCT67" s="182"/>
      <c r="WCU67" s="182"/>
      <c r="WCV67" s="182"/>
      <c r="WCW67" s="182"/>
      <c r="WCX67" s="182"/>
      <c r="WCY67" s="182"/>
      <c r="WCZ67" s="182"/>
      <c r="WDA67" s="182"/>
      <c r="WDB67" s="182"/>
      <c r="WDC67" s="182"/>
      <c r="WDD67" s="182"/>
      <c r="WDE67" s="182"/>
      <c r="WDF67" s="182"/>
      <c r="WDG67" s="182"/>
      <c r="WDH67" s="182"/>
      <c r="WDI67" s="182"/>
      <c r="WDJ67" s="182"/>
      <c r="WDK67" s="182"/>
      <c r="WDL67" s="182"/>
      <c r="WDM67" s="182"/>
      <c r="WDN67" s="182"/>
      <c r="WDO67" s="182"/>
      <c r="WDP67" s="182"/>
      <c r="WDQ67" s="182"/>
      <c r="WDR67" s="182"/>
      <c r="WDS67" s="182"/>
      <c r="WDT67" s="182"/>
      <c r="WDU67" s="182"/>
      <c r="WDV67" s="182"/>
      <c r="WDW67" s="182"/>
      <c r="WDX67" s="182"/>
      <c r="WDY67" s="182"/>
      <c r="WDZ67" s="182"/>
      <c r="WEA67" s="182"/>
      <c r="WEB67" s="182"/>
      <c r="WEC67" s="182"/>
      <c r="WED67" s="182"/>
      <c r="WEE67" s="182"/>
      <c r="WEF67" s="182"/>
      <c r="WEG67" s="182"/>
      <c r="WEH67" s="182"/>
      <c r="WEI67" s="182"/>
      <c r="WEJ67" s="182"/>
      <c r="WEK67" s="182"/>
      <c r="WEL67" s="182"/>
      <c r="WEM67" s="182"/>
      <c r="WEN67" s="182"/>
      <c r="WEO67" s="182"/>
      <c r="WEP67" s="182"/>
      <c r="WEQ67" s="182"/>
      <c r="WER67" s="182"/>
      <c r="WES67" s="182"/>
      <c r="WET67" s="182"/>
      <c r="WEU67" s="182"/>
      <c r="WEV67" s="182"/>
      <c r="WEW67" s="182"/>
      <c r="WEX67" s="182"/>
      <c r="WEY67" s="182"/>
      <c r="WEZ67" s="182"/>
      <c r="WFA67" s="182"/>
      <c r="WFB67" s="182"/>
      <c r="WFC67" s="182"/>
      <c r="WFD67" s="182"/>
      <c r="WFE67" s="182"/>
      <c r="WFF67" s="182"/>
      <c r="WFG67" s="182"/>
      <c r="WFH67" s="182"/>
      <c r="WFI67" s="182"/>
      <c r="WFJ67" s="182"/>
      <c r="WFK67" s="182"/>
      <c r="WFL67" s="182"/>
      <c r="WFM67" s="182"/>
      <c r="WFN67" s="182"/>
      <c r="WFO67" s="182"/>
      <c r="WFP67" s="182"/>
      <c r="WFQ67" s="182"/>
      <c r="WFR67" s="182"/>
      <c r="WFS67" s="182"/>
      <c r="WFT67" s="182"/>
      <c r="WFU67" s="182"/>
      <c r="WFV67" s="182"/>
      <c r="WFW67" s="182"/>
      <c r="WFX67" s="182"/>
      <c r="WFY67" s="182"/>
      <c r="WFZ67" s="182"/>
      <c r="WGA67" s="182"/>
      <c r="WGB67" s="182"/>
      <c r="WGC67" s="182"/>
      <c r="WGD67" s="182"/>
      <c r="WGE67" s="182"/>
      <c r="WGF67" s="182"/>
      <c r="WGG67" s="182"/>
      <c r="WGH67" s="182"/>
      <c r="WGI67" s="182"/>
      <c r="WGJ67" s="182"/>
      <c r="WGK67" s="182"/>
      <c r="WGL67" s="182"/>
      <c r="WGM67" s="182"/>
      <c r="WGN67" s="182"/>
      <c r="WGO67" s="182"/>
      <c r="WGP67" s="182"/>
      <c r="WGQ67" s="182"/>
      <c r="WGR67" s="182"/>
      <c r="WGS67" s="182"/>
      <c r="WGT67" s="182"/>
      <c r="WGU67" s="182"/>
      <c r="WGV67" s="182"/>
      <c r="WGW67" s="182"/>
      <c r="WGX67" s="182"/>
      <c r="WGY67" s="182"/>
      <c r="WGZ67" s="182"/>
      <c r="WHA67" s="182"/>
      <c r="WHB67" s="182"/>
      <c r="WHC67" s="182"/>
      <c r="WHD67" s="182"/>
      <c r="WHE67" s="182"/>
      <c r="WHF67" s="182"/>
      <c r="WHG67" s="182"/>
      <c r="WHH67" s="182"/>
      <c r="WHI67" s="182"/>
      <c r="WHJ67" s="182"/>
      <c r="WHK67" s="182"/>
      <c r="WHL67" s="182"/>
      <c r="WHM67" s="182"/>
      <c r="WHN67" s="182"/>
      <c r="WHO67" s="182"/>
      <c r="WHP67" s="182"/>
      <c r="WHQ67" s="182"/>
      <c r="WHR67" s="182"/>
      <c r="WHS67" s="182"/>
      <c r="WHT67" s="182"/>
      <c r="WHU67" s="182"/>
      <c r="WHV67" s="182"/>
      <c r="WHW67" s="182"/>
      <c r="WHX67" s="182"/>
      <c r="WHY67" s="182"/>
      <c r="WHZ67" s="182"/>
      <c r="WIA67" s="182"/>
      <c r="WIB67" s="182"/>
      <c r="WIC67" s="182"/>
      <c r="WID67" s="182"/>
      <c r="WIE67" s="182"/>
      <c r="WIF67" s="182"/>
      <c r="WIG67" s="182"/>
      <c r="WIH67" s="182"/>
      <c r="WII67" s="182"/>
      <c r="WIJ67" s="182"/>
      <c r="WIK67" s="182"/>
      <c r="WIL67" s="182"/>
      <c r="WIM67" s="182"/>
      <c r="WIN67" s="182"/>
      <c r="WIO67" s="182"/>
      <c r="WIP67" s="182"/>
      <c r="WIQ67" s="182"/>
      <c r="WIR67" s="182"/>
      <c r="WIS67" s="182"/>
      <c r="WIT67" s="182"/>
      <c r="WIU67" s="182"/>
      <c r="WIV67" s="182"/>
      <c r="WIW67" s="182"/>
      <c r="WIX67" s="182"/>
      <c r="WIY67" s="182"/>
      <c r="WIZ67" s="182"/>
      <c r="WJA67" s="182"/>
      <c r="WJB67" s="182"/>
      <c r="WJC67" s="182"/>
      <c r="WJD67" s="182"/>
      <c r="WJE67" s="182"/>
      <c r="WJF67" s="182"/>
      <c r="WJG67" s="182"/>
      <c r="WJH67" s="182"/>
      <c r="WJI67" s="182"/>
      <c r="WJJ67" s="182"/>
      <c r="WJK67" s="182"/>
      <c r="WJL67" s="182"/>
      <c r="WJM67" s="182"/>
      <c r="WJN67" s="182"/>
      <c r="WJO67" s="182"/>
      <c r="WJP67" s="182"/>
      <c r="WJQ67" s="182"/>
      <c r="WJR67" s="182"/>
      <c r="WJS67" s="182"/>
      <c r="WJT67" s="182"/>
      <c r="WJU67" s="182"/>
      <c r="WJV67" s="182"/>
      <c r="WJW67" s="182"/>
      <c r="WJX67" s="182"/>
      <c r="WJY67" s="182"/>
      <c r="WJZ67" s="182"/>
      <c r="WKA67" s="182"/>
      <c r="WKB67" s="182"/>
      <c r="WKC67" s="182"/>
      <c r="WKD67" s="182"/>
      <c r="WKE67" s="182"/>
      <c r="WKF67" s="182"/>
      <c r="WKG67" s="182"/>
      <c r="WKH67" s="182"/>
      <c r="WKI67" s="182"/>
      <c r="WKJ67" s="182"/>
      <c r="WKK67" s="182"/>
      <c r="WKL67" s="182"/>
      <c r="WKM67" s="182"/>
      <c r="WKN67" s="182"/>
      <c r="WKO67" s="182"/>
      <c r="WKP67" s="182"/>
      <c r="WKQ67" s="182"/>
      <c r="WKR67" s="182"/>
      <c r="WKS67" s="182"/>
      <c r="WKT67" s="182"/>
      <c r="WKU67" s="182"/>
      <c r="WKV67" s="182"/>
      <c r="WKW67" s="182"/>
      <c r="WKX67" s="182"/>
      <c r="WKY67" s="182"/>
      <c r="WKZ67" s="182"/>
      <c r="WLA67" s="182"/>
      <c r="WLB67" s="182"/>
      <c r="WLC67" s="182"/>
      <c r="WLD67" s="182"/>
      <c r="WLE67" s="182"/>
      <c r="WLF67" s="182"/>
      <c r="WLG67" s="182"/>
      <c r="WLH67" s="182"/>
      <c r="WLI67" s="182"/>
      <c r="WLJ67" s="182"/>
      <c r="WLK67" s="182"/>
      <c r="WLL67" s="182"/>
      <c r="WLM67" s="182"/>
      <c r="WLN67" s="182"/>
      <c r="WLO67" s="182"/>
      <c r="WLP67" s="182"/>
      <c r="WLQ67" s="182"/>
      <c r="WLR67" s="182"/>
      <c r="WLS67" s="182"/>
      <c r="WLT67" s="182"/>
      <c r="WLU67" s="182"/>
      <c r="WLV67" s="182"/>
      <c r="WLW67" s="182"/>
      <c r="WLX67" s="182"/>
      <c r="WLY67" s="182"/>
      <c r="WLZ67" s="182"/>
      <c r="WMA67" s="182"/>
      <c r="WMB67" s="182"/>
      <c r="WMC67" s="182"/>
      <c r="WMD67" s="182"/>
      <c r="WME67" s="182"/>
      <c r="WMF67" s="182"/>
      <c r="WMG67" s="182"/>
      <c r="WMH67" s="182"/>
      <c r="WMI67" s="182"/>
      <c r="WMJ67" s="182"/>
      <c r="WMK67" s="182"/>
      <c r="WML67" s="182"/>
      <c r="WMM67" s="182"/>
      <c r="WMN67" s="182"/>
      <c r="WMO67" s="182"/>
      <c r="WMP67" s="182"/>
      <c r="WMQ67" s="182"/>
      <c r="WMR67" s="182"/>
      <c r="WMS67" s="182"/>
      <c r="WMT67" s="182"/>
      <c r="WMU67" s="182"/>
      <c r="WMV67" s="182"/>
      <c r="WMW67" s="182"/>
      <c r="WMX67" s="182"/>
      <c r="WMY67" s="182"/>
      <c r="WMZ67" s="182"/>
      <c r="WNA67" s="182"/>
      <c r="WNB67" s="182"/>
      <c r="WNC67" s="182"/>
      <c r="WND67" s="182"/>
      <c r="WNE67" s="182"/>
      <c r="WNF67" s="182"/>
      <c r="WNG67" s="182"/>
      <c r="WNH67" s="182"/>
      <c r="WNI67" s="182"/>
      <c r="WNJ67" s="182"/>
      <c r="WNK67" s="182"/>
      <c r="WNL67" s="182"/>
      <c r="WNM67" s="182"/>
      <c r="WNN67" s="182"/>
      <c r="WNO67" s="182"/>
      <c r="WNP67" s="182"/>
      <c r="WNQ67" s="182"/>
      <c r="WNR67" s="182"/>
      <c r="WNS67" s="182"/>
      <c r="WNT67" s="182"/>
      <c r="WNU67" s="182"/>
      <c r="WNV67" s="182"/>
      <c r="WNW67" s="182"/>
      <c r="WNX67" s="182"/>
      <c r="WNY67" s="182"/>
      <c r="WNZ67" s="182"/>
      <c r="WOA67" s="182"/>
      <c r="WOB67" s="182"/>
      <c r="WOC67" s="182"/>
      <c r="WOD67" s="182"/>
      <c r="WOE67" s="182"/>
      <c r="WOF67" s="182"/>
      <c r="WOG67" s="182"/>
      <c r="WOH67" s="182"/>
      <c r="WOI67" s="182"/>
      <c r="WOJ67" s="182"/>
      <c r="WOK67" s="182"/>
      <c r="WOL67" s="182"/>
      <c r="WOM67" s="182"/>
      <c r="WON67" s="182"/>
      <c r="WOO67" s="182"/>
      <c r="WOP67" s="182"/>
      <c r="WOQ67" s="182"/>
      <c r="WOR67" s="182"/>
      <c r="WOS67" s="182"/>
      <c r="WOT67" s="182"/>
      <c r="WOU67" s="182"/>
      <c r="WOV67" s="182"/>
      <c r="WOW67" s="182"/>
      <c r="WOX67" s="182"/>
      <c r="WOY67" s="182"/>
      <c r="WOZ67" s="182"/>
      <c r="WPA67" s="182"/>
      <c r="WPB67" s="182"/>
      <c r="WPC67" s="182"/>
      <c r="WPD67" s="182"/>
      <c r="WPE67" s="182"/>
      <c r="WPF67" s="182"/>
      <c r="WPG67" s="182"/>
      <c r="WPH67" s="182"/>
      <c r="WPI67" s="182"/>
      <c r="WPJ67" s="182"/>
      <c r="WPK67" s="182"/>
      <c r="WPL67" s="182"/>
      <c r="WPM67" s="182"/>
      <c r="WPN67" s="182"/>
      <c r="WPO67" s="182"/>
      <c r="WPP67" s="182"/>
      <c r="WPQ67" s="182"/>
      <c r="WPR67" s="182"/>
      <c r="WPS67" s="182"/>
      <c r="WPT67" s="182"/>
      <c r="WPU67" s="182"/>
      <c r="WPV67" s="182"/>
      <c r="WPW67" s="182"/>
      <c r="WPX67" s="182"/>
      <c r="WPY67" s="182"/>
      <c r="WPZ67" s="182"/>
      <c r="WQA67" s="182"/>
      <c r="WQB67" s="182"/>
      <c r="WQC67" s="182"/>
      <c r="WQD67" s="182"/>
      <c r="WQE67" s="182"/>
      <c r="WQF67" s="182"/>
      <c r="WQG67" s="182"/>
      <c r="WQH67" s="182"/>
      <c r="WQI67" s="182"/>
      <c r="WQJ67" s="182"/>
      <c r="WQK67" s="182"/>
      <c r="WQL67" s="182"/>
      <c r="WQM67" s="182"/>
      <c r="WQN67" s="182"/>
      <c r="WQO67" s="182"/>
      <c r="WQP67" s="182"/>
      <c r="WQQ67" s="182"/>
      <c r="WQR67" s="182"/>
      <c r="WQS67" s="182"/>
      <c r="WQT67" s="182"/>
      <c r="WQU67" s="182"/>
      <c r="WQV67" s="182"/>
      <c r="WQW67" s="182"/>
      <c r="WQX67" s="182"/>
      <c r="WQY67" s="182"/>
      <c r="WQZ67" s="182"/>
      <c r="WRA67" s="182"/>
      <c r="WRB67" s="182"/>
      <c r="WRC67" s="182"/>
      <c r="WRD67" s="182"/>
      <c r="WRE67" s="182"/>
      <c r="WRF67" s="182"/>
      <c r="WRG67" s="182"/>
      <c r="WRH67" s="182"/>
      <c r="WRI67" s="182"/>
      <c r="WRJ67" s="182"/>
      <c r="WRK67" s="182"/>
      <c r="WRL67" s="182"/>
      <c r="WRM67" s="182"/>
      <c r="WRN67" s="182"/>
      <c r="WRO67" s="182"/>
      <c r="WRP67" s="182"/>
      <c r="WRQ67" s="182"/>
      <c r="WRR67" s="182"/>
      <c r="WRS67" s="182"/>
      <c r="WRT67" s="182"/>
      <c r="WRU67" s="182"/>
      <c r="WRV67" s="182"/>
      <c r="WRW67" s="182"/>
      <c r="WRX67" s="182"/>
      <c r="WRY67" s="182"/>
      <c r="WRZ67" s="182"/>
      <c r="WSA67" s="182"/>
      <c r="WSB67" s="182"/>
      <c r="WSC67" s="182"/>
      <c r="WSD67" s="182"/>
      <c r="WSE67" s="182"/>
      <c r="WSF67" s="182"/>
      <c r="WSG67" s="182"/>
      <c r="WSH67" s="182"/>
      <c r="WSI67" s="182"/>
      <c r="WSJ67" s="182"/>
      <c r="WSK67" s="182"/>
      <c r="WSL67" s="182"/>
      <c r="WSM67" s="182"/>
      <c r="WSN67" s="182"/>
      <c r="WSO67" s="182"/>
      <c r="WSP67" s="182"/>
      <c r="WSQ67" s="182"/>
      <c r="WSR67" s="182"/>
      <c r="WSS67" s="182"/>
      <c r="WST67" s="182"/>
      <c r="WSU67" s="182"/>
      <c r="WSV67" s="182"/>
      <c r="WSW67" s="182"/>
      <c r="WSX67" s="182"/>
      <c r="WSY67" s="182"/>
      <c r="WSZ67" s="182"/>
      <c r="WTA67" s="182"/>
      <c r="WTB67" s="182"/>
      <c r="WTC67" s="182"/>
      <c r="WTD67" s="182"/>
      <c r="WTE67" s="182"/>
      <c r="WTF67" s="182"/>
      <c r="WTG67" s="182"/>
      <c r="WTH67" s="182"/>
      <c r="WTI67" s="182"/>
      <c r="WTJ67" s="182"/>
      <c r="WTK67" s="182"/>
      <c r="WTL67" s="182"/>
      <c r="WTM67" s="182"/>
      <c r="WTN67" s="182"/>
      <c r="WTO67" s="182"/>
      <c r="WTP67" s="182"/>
      <c r="WTQ67" s="182"/>
      <c r="WTR67" s="182"/>
      <c r="WTS67" s="182"/>
      <c r="WTT67" s="182"/>
      <c r="WTU67" s="182"/>
      <c r="WTV67" s="182"/>
      <c r="WTW67" s="182"/>
      <c r="WTX67" s="182"/>
      <c r="WTY67" s="182"/>
      <c r="WTZ67" s="182"/>
      <c r="WUA67" s="182"/>
      <c r="WUB67" s="182"/>
      <c r="WUC67" s="182"/>
      <c r="WUD67" s="182"/>
      <c r="WUE67" s="182"/>
      <c r="WUF67" s="182"/>
      <c r="WUG67" s="182"/>
      <c r="WUH67" s="182"/>
      <c r="WUI67" s="182"/>
      <c r="WUJ67" s="182"/>
      <c r="WUK67" s="182"/>
      <c r="WUL67" s="182"/>
      <c r="WUM67" s="182"/>
      <c r="WUN67" s="182"/>
      <c r="WUO67" s="182"/>
      <c r="WUP67" s="182"/>
      <c r="WUQ67" s="182"/>
      <c r="WUR67" s="182"/>
      <c r="WUS67" s="182"/>
      <c r="WUT67" s="182"/>
      <c r="WUU67" s="182"/>
      <c r="WUV67" s="182"/>
      <c r="WUW67" s="182"/>
      <c r="WUX67" s="182"/>
      <c r="WUY67" s="182"/>
      <c r="WUZ67" s="182"/>
      <c r="WVA67" s="182"/>
      <c r="WVB67" s="182"/>
      <c r="WVC67" s="182"/>
      <c r="WVD67" s="182"/>
      <c r="WVE67" s="182"/>
      <c r="WVF67" s="182"/>
      <c r="WVG67" s="182"/>
      <c r="WVH67" s="182"/>
      <c r="WVI67" s="182"/>
      <c r="WVJ67" s="182"/>
      <c r="WVK67" s="182"/>
      <c r="WVL67" s="182"/>
      <c r="WVM67" s="182"/>
      <c r="WVN67" s="182"/>
      <c r="WVO67" s="182"/>
      <c r="WVP67" s="182"/>
      <c r="WVQ67" s="182"/>
      <c r="WVR67" s="182"/>
      <c r="WVS67" s="182"/>
      <c r="WVT67" s="182"/>
      <c r="WVU67" s="182"/>
      <c r="WVV67" s="182"/>
      <c r="WVW67" s="182"/>
      <c r="WVX67" s="182"/>
      <c r="WVY67" s="182"/>
      <c r="WVZ67" s="182"/>
      <c r="WWA67" s="182"/>
      <c r="WWB67" s="182"/>
      <c r="WWC67" s="182"/>
      <c r="WWD67" s="182"/>
      <c r="WWE67" s="182"/>
      <c r="WWF67" s="182"/>
      <c r="WWG67" s="182"/>
      <c r="WWH67" s="182"/>
      <c r="WWI67" s="182"/>
      <c r="WWJ67" s="182"/>
      <c r="WWK67" s="182"/>
      <c r="WWL67" s="182"/>
      <c r="WWM67" s="182"/>
      <c r="WWN67" s="182"/>
      <c r="WWO67" s="182"/>
      <c r="WWP67" s="182"/>
      <c r="WWQ67" s="182"/>
      <c r="WWR67" s="182"/>
      <c r="WWS67" s="182"/>
      <c r="WWT67" s="182"/>
      <c r="WWU67" s="182"/>
      <c r="WWV67" s="182"/>
      <c r="WWW67" s="182"/>
      <c r="WWX67" s="182"/>
      <c r="WWY67" s="182"/>
      <c r="WWZ67" s="182"/>
      <c r="WXA67" s="182"/>
      <c r="WXB67" s="182"/>
      <c r="WXC67" s="182"/>
      <c r="WXD67" s="182"/>
      <c r="WXE67" s="182"/>
      <c r="WXF67" s="182"/>
      <c r="WXG67" s="182"/>
      <c r="WXH67" s="182"/>
      <c r="WXI67" s="182"/>
      <c r="WXJ67" s="182"/>
      <c r="WXK67" s="182"/>
      <c r="WXL67" s="182"/>
      <c r="WXM67" s="182"/>
      <c r="WXN67" s="182"/>
      <c r="WXO67" s="182"/>
      <c r="WXP67" s="182"/>
      <c r="WXQ67" s="182"/>
      <c r="WXR67" s="182"/>
      <c r="WXS67" s="182"/>
      <c r="WXT67" s="182"/>
      <c r="WXU67" s="182"/>
      <c r="WXV67" s="182"/>
      <c r="WXW67" s="182"/>
      <c r="WXX67" s="182"/>
      <c r="WXY67" s="182"/>
      <c r="WXZ67" s="182"/>
      <c r="WYA67" s="182"/>
      <c r="WYB67" s="182"/>
      <c r="WYC67" s="182"/>
      <c r="WYD67" s="182"/>
      <c r="WYE67" s="182"/>
      <c r="WYF67" s="182"/>
      <c r="WYG67" s="182"/>
      <c r="WYH67" s="182"/>
      <c r="WYI67" s="182"/>
      <c r="WYJ67" s="182"/>
      <c r="WYK67" s="182"/>
      <c r="WYL67" s="182"/>
      <c r="WYM67" s="182"/>
      <c r="WYN67" s="182"/>
      <c r="WYO67" s="182"/>
      <c r="WYP67" s="182"/>
      <c r="WYQ67" s="182"/>
      <c r="WYR67" s="182"/>
      <c r="WYS67" s="182"/>
      <c r="WYT67" s="182"/>
      <c r="WYU67" s="182"/>
      <c r="WYV67" s="182"/>
      <c r="WYW67" s="182"/>
      <c r="WYX67" s="182"/>
      <c r="WYY67" s="182"/>
      <c r="WYZ67" s="182"/>
      <c r="WZA67" s="182"/>
      <c r="WZB67" s="182"/>
      <c r="WZC67" s="182"/>
      <c r="WZD67" s="182"/>
      <c r="WZE67" s="182"/>
      <c r="WZF67" s="182"/>
      <c r="WZG67" s="182"/>
      <c r="WZH67" s="182"/>
      <c r="WZI67" s="182"/>
      <c r="WZJ67" s="182"/>
      <c r="WZK67" s="182"/>
      <c r="WZL67" s="182"/>
      <c r="WZM67" s="182"/>
      <c r="WZN67" s="182"/>
      <c r="WZO67" s="182"/>
      <c r="WZP67" s="182"/>
      <c r="WZQ67" s="182"/>
      <c r="WZR67" s="182"/>
      <c r="WZS67" s="182"/>
      <c r="WZT67" s="182"/>
      <c r="WZU67" s="182"/>
      <c r="WZV67" s="182"/>
      <c r="WZW67" s="182"/>
      <c r="WZX67" s="182"/>
      <c r="WZY67" s="182"/>
      <c r="WZZ67" s="182"/>
      <c r="XAA67" s="182"/>
      <c r="XAB67" s="182"/>
      <c r="XAC67" s="182"/>
      <c r="XAD67" s="182"/>
      <c r="XAE67" s="182"/>
      <c r="XAF67" s="182"/>
      <c r="XAG67" s="182"/>
      <c r="XAH67" s="182"/>
      <c r="XAI67" s="182"/>
      <c r="XAJ67" s="182"/>
      <c r="XAK67" s="182"/>
      <c r="XAL67" s="182"/>
      <c r="XAM67" s="182"/>
      <c r="XAN67" s="182"/>
      <c r="XAO67" s="182"/>
      <c r="XAP67" s="182"/>
      <c r="XAQ67" s="182"/>
      <c r="XAR67" s="182"/>
      <c r="XAS67" s="182"/>
      <c r="XAT67" s="182"/>
      <c r="XAU67" s="182"/>
      <c r="XAV67" s="182"/>
      <c r="XAW67" s="182"/>
      <c r="XAX67" s="182"/>
      <c r="XAY67" s="182"/>
      <c r="XAZ67" s="182"/>
      <c r="XBA67" s="182"/>
      <c r="XBB67" s="182"/>
      <c r="XBC67" s="182"/>
      <c r="XBD67" s="182"/>
      <c r="XBE67" s="182"/>
      <c r="XBF67" s="182"/>
      <c r="XBG67" s="182"/>
      <c r="XBH67" s="182"/>
      <c r="XBI67" s="182"/>
      <c r="XBJ67" s="182"/>
      <c r="XBK67" s="182"/>
      <c r="XBL67" s="182"/>
      <c r="XBM67" s="182"/>
      <c r="XBN67" s="182"/>
      <c r="XBO67" s="182"/>
      <c r="XBP67" s="182"/>
      <c r="XBQ67" s="182"/>
      <c r="XBR67" s="182"/>
      <c r="XBS67" s="182"/>
      <c r="XBT67" s="182"/>
      <c r="XBU67" s="182"/>
      <c r="XBV67" s="182"/>
      <c r="XBW67" s="182"/>
      <c r="XBX67" s="182"/>
      <c r="XBY67" s="182"/>
      <c r="XBZ67" s="182"/>
      <c r="XCA67" s="182"/>
      <c r="XCB67" s="182"/>
      <c r="XCC67" s="182"/>
      <c r="XCD67" s="182"/>
      <c r="XCE67" s="182"/>
      <c r="XCF67" s="182"/>
      <c r="XCG67" s="182"/>
      <c r="XCH67" s="182"/>
      <c r="XCI67" s="182"/>
      <c r="XCJ67" s="182"/>
      <c r="XCK67" s="182"/>
      <c r="XCL67" s="182"/>
      <c r="XCM67" s="182"/>
      <c r="XCN67" s="182"/>
      <c r="XCO67" s="182"/>
      <c r="XCP67" s="182"/>
      <c r="XCQ67" s="182"/>
      <c r="XCR67" s="182"/>
      <c r="XCS67" s="182"/>
      <c r="XCT67" s="182"/>
      <c r="XCU67" s="182"/>
      <c r="XCV67" s="182"/>
      <c r="XCW67" s="182"/>
      <c r="XCX67" s="182"/>
      <c r="XCY67" s="182"/>
      <c r="XCZ67" s="182"/>
      <c r="XDA67" s="182"/>
      <c r="XDB67" s="182"/>
      <c r="XDC67" s="182"/>
      <c r="XDD67" s="182"/>
      <c r="XDE67" s="182"/>
      <c r="XDF67" s="182"/>
      <c r="XDG67" s="182"/>
      <c r="XDH67" s="182"/>
      <c r="XDI67" s="182"/>
      <c r="XDJ67" s="182"/>
      <c r="XDK67" s="182"/>
      <c r="XDL67" s="182"/>
      <c r="XDM67" s="182"/>
      <c r="XDN67" s="182"/>
      <c r="XDO67" s="182"/>
      <c r="XDP67" s="182"/>
      <c r="XDQ67" s="182"/>
      <c r="XDR67" s="182"/>
      <c r="XDS67" s="182"/>
      <c r="XDT67" s="182"/>
      <c r="XDU67" s="182"/>
      <c r="XDV67" s="182"/>
      <c r="XDW67" s="182"/>
      <c r="XDX67" s="182"/>
      <c r="XDY67" s="182"/>
      <c r="XDZ67" s="182"/>
      <c r="XEA67" s="182"/>
      <c r="XEB67" s="182"/>
      <c r="XEC67" s="182"/>
      <c r="XED67" s="182"/>
      <c r="XEE67" s="182"/>
      <c r="XEF67" s="182"/>
      <c r="XEG67" s="182"/>
      <c r="XEH67" s="182"/>
      <c r="XEI67" s="182"/>
      <c r="XEJ67" s="182"/>
      <c r="XEK67" s="182"/>
      <c r="XEL67" s="182"/>
      <c r="XEM67" s="182"/>
      <c r="XEN67" s="182"/>
      <c r="XEO67" s="182"/>
      <c r="XEP67" s="182"/>
      <c r="XEQ67" s="182"/>
      <c r="XER67" s="182"/>
      <c r="XES67" s="182"/>
      <c r="XET67" s="182"/>
      <c r="XEU67" s="182"/>
      <c r="XEV67" s="182"/>
      <c r="XEW67" s="182"/>
      <c r="XEX67" s="182"/>
      <c r="XEY67" s="182"/>
      <c r="XEZ67" s="182"/>
      <c r="XFA67" s="182"/>
      <c r="XFB67" s="182"/>
      <c r="XFC67" s="182"/>
      <c r="XFD67" s="182"/>
    </row>
    <row r="68" spans="1:16384" s="46" customFormat="1" ht="12.75" customHeight="1" thickTop="1">
      <c r="A68" s="35"/>
      <c r="B68" s="306"/>
      <c r="C68" s="307"/>
      <c r="D68" s="307"/>
      <c r="E68" s="307"/>
      <c r="F68" s="307"/>
      <c r="G68" s="307"/>
      <c r="H68" s="307"/>
      <c r="I68" s="186"/>
      <c r="J68" s="186"/>
      <c r="K68" s="186"/>
      <c r="L68" s="186"/>
      <c r="M68" s="186"/>
      <c r="N68" s="186"/>
      <c r="O68" s="186"/>
      <c r="P68" s="186"/>
      <c r="Q68" s="186"/>
      <c r="R68" s="35"/>
      <c r="S68" s="63"/>
      <c r="T68" s="63"/>
      <c r="U68" s="63"/>
      <c r="V68" s="63"/>
      <c r="W68" s="63"/>
      <c r="X68" s="63"/>
      <c r="Y68" s="63"/>
      <c r="Z68" s="63"/>
      <c r="AA68" s="63"/>
      <c r="AB68" s="63"/>
      <c r="AC68" s="63"/>
      <c r="AD68" s="63"/>
      <c r="AE68" s="63"/>
      <c r="AF68" s="35"/>
      <c r="AG68" s="63"/>
      <c r="AH68" s="63"/>
      <c r="AI68" s="63"/>
      <c r="AJ68" s="63"/>
      <c r="AN68" s="457"/>
    </row>
    <row r="69" spans="1:16384" s="46" customFormat="1" ht="12.75" customHeight="1">
      <c r="A69" s="106" t="s">
        <v>1667</v>
      </c>
      <c r="B69" s="185"/>
      <c r="C69" s="187"/>
      <c r="D69" s="188"/>
      <c r="E69" s="188"/>
      <c r="F69" s="188"/>
      <c r="G69" s="188"/>
      <c r="H69" s="188"/>
      <c r="I69" s="188"/>
      <c r="J69" s="188"/>
      <c r="Y69" s="189"/>
      <c r="Z69" s="189"/>
      <c r="AA69" s="189"/>
      <c r="AB69" s="189"/>
      <c r="AE69" s="2272" t="s">
        <v>414</v>
      </c>
      <c r="AF69" s="2272"/>
      <c r="AG69" s="2272"/>
      <c r="AH69" s="2272"/>
      <c r="AI69" s="2272"/>
      <c r="AJ69" s="2272"/>
      <c r="AK69" s="2272"/>
      <c r="AL69" s="1353"/>
      <c r="AM69" s="165"/>
      <c r="AN69" s="457"/>
    </row>
    <row r="70" spans="1:16384" s="46" customFormat="1" ht="12.75" customHeight="1">
      <c r="A70" s="106"/>
      <c r="B70" s="185"/>
      <c r="C70" s="190"/>
      <c r="D70" s="188"/>
      <c r="E70" s="188"/>
      <c r="F70" s="188"/>
      <c r="G70" s="188"/>
      <c r="R70" s="189"/>
      <c r="S70" s="189"/>
      <c r="T70" s="189"/>
      <c r="U70" s="189"/>
      <c r="V70" s="189"/>
      <c r="W70" s="189"/>
      <c r="X70" s="189"/>
      <c r="Y70" s="189"/>
      <c r="Z70" s="189"/>
      <c r="AA70" s="189"/>
      <c r="AB70" s="189"/>
      <c r="AC70" s="26"/>
      <c r="AD70" s="26"/>
      <c r="AM70" s="165"/>
      <c r="AN70" s="457"/>
    </row>
    <row r="71" spans="1:16384" s="46" customFormat="1" ht="12.75" customHeight="1">
      <c r="B71" s="2192" t="s">
        <v>737</v>
      </c>
      <c r="C71" s="2192"/>
      <c r="D71" s="2192"/>
      <c r="E71" s="2192"/>
      <c r="F71" s="2192"/>
      <c r="G71" s="2192"/>
      <c r="H71" s="2192"/>
      <c r="I71" s="2192"/>
      <c r="J71" s="2192"/>
      <c r="K71" s="2192"/>
      <c r="P71" s="165"/>
      <c r="Q71" s="165"/>
      <c r="R71" s="165"/>
      <c r="S71" s="165"/>
      <c r="T71" s="165"/>
      <c r="U71" s="165"/>
      <c r="V71" s="165"/>
      <c r="W71" s="165"/>
      <c r="X71" s="165"/>
      <c r="AF71" s="2228" t="s">
        <v>1055</v>
      </c>
      <c r="AG71" s="2228"/>
      <c r="AH71" s="2228"/>
      <c r="AI71" s="2228"/>
      <c r="AJ71" s="2228"/>
      <c r="AK71" s="2228"/>
      <c r="AL71" s="2228"/>
      <c r="AN71" s="457"/>
      <c r="AP71" s="46" t="s">
        <v>136</v>
      </c>
    </row>
    <row r="72" spans="1:16384" s="46" customFormat="1" ht="12.75" customHeight="1">
      <c r="B72" s="2382" t="s">
        <v>1488</v>
      </c>
      <c r="C72" s="2382"/>
      <c r="D72" s="2382"/>
      <c r="E72" s="2382"/>
      <c r="F72" s="2382"/>
      <c r="G72" s="2382"/>
      <c r="H72" s="2382"/>
      <c r="I72" s="2382"/>
      <c r="J72" s="2382"/>
      <c r="K72" s="2382"/>
      <c r="L72" s="2382"/>
      <c r="M72" s="2382"/>
      <c r="N72" s="2382"/>
      <c r="O72" s="2382"/>
      <c r="P72" s="2382"/>
      <c r="Q72" s="2382"/>
      <c r="R72" s="2382"/>
      <c r="S72" s="2382"/>
      <c r="T72" s="2192" t="s">
        <v>136</v>
      </c>
      <c r="U72" s="2192"/>
      <c r="V72" s="2192"/>
      <c r="W72" s="2192"/>
      <c r="X72" s="2192"/>
      <c r="Y72" s="2192"/>
      <c r="Z72" s="2192"/>
      <c r="AA72" s="2192"/>
      <c r="AB72" s="2192"/>
      <c r="AC72" s="2192"/>
      <c r="AD72" s="165"/>
      <c r="AE72" s="165"/>
      <c r="AF72" s="165"/>
      <c r="AG72" s="165"/>
      <c r="AH72" s="165"/>
      <c r="AI72" s="165"/>
      <c r="AJ72" s="159"/>
      <c r="AK72" s="25"/>
      <c r="AL72" s="25"/>
      <c r="AM72" s="25"/>
      <c r="AN72" s="457"/>
      <c r="AP72" s="46" t="s">
        <v>1486</v>
      </c>
    </row>
    <row r="73" spans="1:16384" s="46" customFormat="1" ht="12.75" customHeight="1">
      <c r="A73" s="168"/>
      <c r="B73" s="169"/>
      <c r="C73" s="169"/>
      <c r="D73" s="169"/>
      <c r="E73" s="169"/>
      <c r="F73" s="169"/>
      <c r="G73" s="169"/>
      <c r="H73" s="169"/>
      <c r="I73" s="169"/>
      <c r="J73" s="169"/>
      <c r="K73" s="169"/>
      <c r="L73" s="169"/>
      <c r="M73" s="169"/>
      <c r="N73" s="169"/>
      <c r="O73" s="169"/>
      <c r="P73" s="169"/>
      <c r="Q73" s="169"/>
      <c r="R73" s="169"/>
      <c r="S73" s="169"/>
      <c r="T73" s="169"/>
      <c r="U73" s="169"/>
      <c r="V73" s="169"/>
      <c r="W73" s="169"/>
      <c r="X73" s="169"/>
      <c r="Y73" s="169"/>
      <c r="Z73" s="169"/>
      <c r="AA73" s="169"/>
      <c r="AB73" s="169"/>
      <c r="AC73" s="169"/>
      <c r="AD73" s="169"/>
      <c r="AE73" s="169"/>
      <c r="AF73" s="169"/>
      <c r="AG73" s="169"/>
      <c r="AH73" s="169"/>
      <c r="AI73" s="1360"/>
      <c r="AJ73" s="1360" t="s">
        <v>656</v>
      </c>
      <c r="AK73" s="2043">
        <f>VLOOKUP($B$71,$AP$45:$AR$50,2,FALSE)</f>
        <v>10</v>
      </c>
      <c r="AL73" s="2044"/>
      <c r="AM73" s="2044"/>
      <c r="AN73" s="1381"/>
      <c r="AP73" s="46" t="s">
        <v>1487</v>
      </c>
    </row>
    <row r="74" spans="1:16384" s="46" customFormat="1" ht="12.75" customHeight="1" thickBot="1">
      <c r="A74" s="192"/>
      <c r="B74" s="192"/>
      <c r="C74" s="193"/>
      <c r="D74" s="194"/>
      <c r="E74" s="194"/>
      <c r="F74" s="184"/>
      <c r="G74" s="184"/>
      <c r="H74" s="184"/>
      <c r="I74" s="184"/>
      <c r="J74" s="184"/>
      <c r="K74" s="184"/>
      <c r="L74" s="184"/>
      <c r="M74" s="184"/>
      <c r="N74" s="184"/>
      <c r="O74" s="184"/>
      <c r="P74" s="184"/>
      <c r="Q74" s="184"/>
      <c r="R74" s="184"/>
      <c r="S74" s="184"/>
      <c r="T74" s="184"/>
      <c r="U74" s="184"/>
      <c r="V74" s="184"/>
      <c r="W74" s="184"/>
      <c r="X74" s="184"/>
      <c r="Y74" s="184"/>
      <c r="Z74" s="184"/>
      <c r="AA74" s="184"/>
      <c r="AB74" s="184"/>
      <c r="AC74" s="184"/>
      <c r="AD74" s="184"/>
      <c r="AE74" s="184"/>
      <c r="AF74" s="184"/>
      <c r="AG74" s="184"/>
      <c r="AH74" s="184"/>
      <c r="AI74" s="184"/>
      <c r="AJ74" s="183"/>
      <c r="AK74" s="183"/>
      <c r="AL74" s="183"/>
      <c r="AM74" s="183"/>
      <c r="AN74" s="457"/>
    </row>
    <row r="75" spans="1:16384" s="46" customFormat="1" ht="12.75" customHeight="1" thickTop="1">
      <c r="A75" s="35"/>
      <c r="B75" s="306"/>
      <c r="C75" s="307"/>
      <c r="D75" s="307"/>
      <c r="E75" s="307"/>
      <c r="F75" s="307"/>
      <c r="G75" s="307"/>
      <c r="H75" s="307"/>
      <c r="I75" s="186"/>
      <c r="J75" s="186"/>
      <c r="K75" s="186"/>
      <c r="L75" s="186"/>
      <c r="M75" s="186"/>
      <c r="N75" s="186"/>
      <c r="O75" s="186"/>
      <c r="P75" s="186"/>
      <c r="Q75" s="186"/>
      <c r="R75" s="35"/>
      <c r="S75" s="63"/>
      <c r="T75" s="63"/>
      <c r="U75" s="63"/>
      <c r="V75" s="63"/>
      <c r="W75" s="63"/>
      <c r="X75" s="63"/>
      <c r="Y75" s="63"/>
      <c r="Z75" s="63"/>
      <c r="AA75" s="63"/>
      <c r="AB75" s="63"/>
      <c r="AC75" s="63"/>
      <c r="AD75" s="63"/>
      <c r="AE75" s="63"/>
      <c r="AF75" s="35"/>
      <c r="AG75" s="63"/>
      <c r="AH75" s="63"/>
      <c r="AI75" s="63"/>
      <c r="AJ75" s="63"/>
      <c r="AM75" s="174"/>
      <c r="AN75" s="457"/>
    </row>
    <row r="76" spans="1:16384" s="46" customFormat="1" ht="12.75" customHeight="1">
      <c r="A76" s="164" t="s">
        <v>1668</v>
      </c>
      <c r="B76" s="173"/>
      <c r="C76" s="164"/>
      <c r="D76" s="28"/>
      <c r="E76" s="28"/>
      <c r="F76" s="165"/>
      <c r="G76" s="165"/>
      <c r="H76" s="165"/>
      <c r="I76" s="165"/>
      <c r="J76" s="165"/>
      <c r="K76" s="165"/>
      <c r="L76" s="165"/>
      <c r="M76" s="165"/>
      <c r="N76" s="165"/>
      <c r="O76" s="165"/>
      <c r="P76" s="165"/>
      <c r="Q76" s="165"/>
      <c r="R76" s="165"/>
      <c r="S76" s="165"/>
      <c r="T76" s="165"/>
      <c r="U76" s="165"/>
      <c r="V76" s="165"/>
      <c r="W76" s="165"/>
      <c r="X76" s="165"/>
      <c r="Y76" s="165"/>
      <c r="Z76" s="165"/>
      <c r="AA76" s="165"/>
      <c r="AB76" s="165"/>
      <c r="AE76" s="164"/>
      <c r="AF76" s="164"/>
      <c r="AG76" s="164"/>
      <c r="AH76" s="164"/>
      <c r="AI76" s="164"/>
      <c r="AJ76" s="164"/>
      <c r="AK76" s="164"/>
      <c r="AL76" s="164"/>
      <c r="AM76" s="165"/>
      <c r="AN76" s="457"/>
    </row>
    <row r="77" spans="1:16384" s="46" customFormat="1" ht="12.75" customHeight="1">
      <c r="A77" s="164"/>
      <c r="C77" s="164"/>
      <c r="D77" s="28"/>
      <c r="E77" s="28"/>
      <c r="F77" s="165"/>
      <c r="G77" s="165"/>
      <c r="H77" s="165"/>
      <c r="I77" s="165"/>
      <c r="J77" s="165"/>
      <c r="K77" s="165"/>
      <c r="L77" s="165"/>
      <c r="M77" s="165"/>
      <c r="N77" s="165"/>
      <c r="O77" s="165"/>
      <c r="P77" s="165"/>
      <c r="Q77" s="165"/>
      <c r="R77" s="165"/>
      <c r="S77" s="165"/>
      <c r="T77" s="165"/>
      <c r="U77" s="165"/>
      <c r="V77" s="165"/>
      <c r="W77" s="165"/>
      <c r="X77" s="165"/>
      <c r="Y77" s="165"/>
      <c r="Z77" s="165"/>
      <c r="AA77" s="165"/>
      <c r="AB77" s="165"/>
      <c r="AC77" s="26"/>
      <c r="AD77" s="26"/>
      <c r="AE77" s="26"/>
      <c r="AN77" s="457"/>
    </row>
    <row r="78" spans="1:16384" s="46" customFormat="1" ht="12.75" customHeight="1">
      <c r="A78" s="195"/>
      <c r="B78" s="63" t="s">
        <v>1669</v>
      </c>
      <c r="C78" s="175"/>
      <c r="D78" s="175"/>
      <c r="E78" s="175"/>
      <c r="F78" s="175"/>
      <c r="G78" s="175"/>
      <c r="H78" s="175"/>
      <c r="I78" s="175"/>
      <c r="J78" s="175"/>
      <c r="K78" s="175"/>
      <c r="L78" s="175"/>
      <c r="M78" s="175"/>
      <c r="N78" s="175"/>
      <c r="O78" s="175"/>
      <c r="P78" s="175"/>
      <c r="Q78" s="175"/>
      <c r="R78" s="175"/>
      <c r="S78" s="175"/>
      <c r="T78" s="175"/>
      <c r="U78" s="175"/>
      <c r="V78" s="175"/>
      <c r="W78" s="175"/>
      <c r="X78" s="175"/>
      <c r="Y78" s="175"/>
      <c r="Z78" s="175"/>
      <c r="AA78" s="175"/>
      <c r="AB78" s="175"/>
      <c r="AC78" s="175"/>
      <c r="AD78" s="175"/>
      <c r="AE78" s="2272" t="s">
        <v>1101</v>
      </c>
      <c r="AF78" s="2272"/>
      <c r="AG78" s="2272"/>
      <c r="AH78" s="2272"/>
      <c r="AI78" s="2272"/>
      <c r="AJ78" s="2272"/>
      <c r="AK78" s="2272"/>
      <c r="AL78" s="1353"/>
      <c r="AM78" s="175"/>
      <c r="AN78" s="457"/>
    </row>
    <row r="79" spans="1:16384" s="46" customFormat="1" ht="12.75" customHeight="1">
      <c r="C79" s="175"/>
      <c r="D79" s="175"/>
      <c r="E79" s="175"/>
      <c r="F79" s="175"/>
      <c r="G79" s="175"/>
      <c r="H79" s="175"/>
      <c r="I79" s="175"/>
      <c r="J79" s="175"/>
      <c r="K79" s="175"/>
      <c r="L79" s="175"/>
      <c r="M79" s="175"/>
      <c r="N79" s="175"/>
      <c r="O79" s="175"/>
      <c r="P79" s="175"/>
      <c r="Q79" s="175"/>
      <c r="R79" s="175"/>
      <c r="S79" s="175"/>
      <c r="T79" s="175"/>
      <c r="U79" s="175"/>
      <c r="V79" s="175"/>
      <c r="W79" s="175"/>
      <c r="X79" s="175"/>
      <c r="Y79" s="175"/>
      <c r="Z79" s="175"/>
      <c r="AA79" s="175"/>
      <c r="AB79" s="175"/>
      <c r="AC79" s="175"/>
      <c r="AD79" s="175"/>
      <c r="AE79" s="175"/>
      <c r="AF79" s="175"/>
      <c r="AG79" s="175"/>
      <c r="AH79" s="175"/>
      <c r="AI79" s="175"/>
      <c r="AJ79" s="175"/>
      <c r="AK79" s="175"/>
      <c r="AL79" s="175"/>
      <c r="AM79" s="175"/>
      <c r="AN79" s="457"/>
    </row>
    <row r="80" spans="1:16384" s="46" customFormat="1" ht="12.75" customHeight="1">
      <c r="A80" s="175"/>
      <c r="B80" s="2246" t="s">
        <v>2145</v>
      </c>
      <c r="C80" s="2246"/>
      <c r="D80" s="2246"/>
      <c r="E80" s="2246"/>
      <c r="F80" s="2246"/>
      <c r="G80" s="2246"/>
      <c r="H80" s="2246"/>
      <c r="I80" s="2246"/>
      <c r="J80" s="2246"/>
      <c r="K80" s="2246"/>
      <c r="L80" s="2246"/>
      <c r="M80" s="2246"/>
      <c r="N80" s="2246"/>
      <c r="O80" s="2246"/>
      <c r="P80" s="2246"/>
      <c r="Q80" s="2246"/>
      <c r="R80" s="2246"/>
      <c r="S80" s="2246"/>
      <c r="T80" s="2246"/>
      <c r="U80" s="2246"/>
      <c r="V80" s="2246"/>
      <c r="W80" s="2246"/>
      <c r="X80" s="2246"/>
      <c r="Y80" s="2246"/>
      <c r="Z80" s="2246"/>
      <c r="AA80" s="2246"/>
      <c r="AB80" s="2246"/>
      <c r="AC80" s="2246"/>
      <c r="AD80" s="2246"/>
      <c r="AE80" s="2246"/>
      <c r="AF80" s="2246"/>
      <c r="AG80" s="2246"/>
      <c r="AH80" s="2246"/>
      <c r="AI80" s="2246"/>
      <c r="AJ80" s="2246"/>
      <c r="AK80" s="2246"/>
      <c r="AL80" s="1355"/>
      <c r="AM80" s="175"/>
      <c r="AN80" s="457"/>
    </row>
    <row r="81" spans="1:42" s="46" customFormat="1" ht="12.75" customHeight="1">
      <c r="A81" s="175"/>
      <c r="B81" s="2246"/>
      <c r="C81" s="2246"/>
      <c r="D81" s="2246"/>
      <c r="E81" s="2246"/>
      <c r="F81" s="2246"/>
      <c r="G81" s="2246"/>
      <c r="H81" s="2246"/>
      <c r="I81" s="2246"/>
      <c r="J81" s="2246"/>
      <c r="K81" s="2246"/>
      <c r="L81" s="2246"/>
      <c r="M81" s="2246"/>
      <c r="N81" s="2246"/>
      <c r="O81" s="2246"/>
      <c r="P81" s="2246"/>
      <c r="Q81" s="2246"/>
      <c r="R81" s="2246"/>
      <c r="S81" s="2246"/>
      <c r="T81" s="2246"/>
      <c r="U81" s="2246"/>
      <c r="V81" s="2246"/>
      <c r="W81" s="2246"/>
      <c r="X81" s="2246"/>
      <c r="Y81" s="2246"/>
      <c r="Z81" s="2246"/>
      <c r="AA81" s="2246"/>
      <c r="AB81" s="2246"/>
      <c r="AC81" s="2246"/>
      <c r="AD81" s="2246"/>
      <c r="AE81" s="2246"/>
      <c r="AF81" s="2246"/>
      <c r="AG81" s="2246"/>
      <c r="AH81" s="2246"/>
      <c r="AI81" s="2246"/>
      <c r="AJ81" s="2246"/>
      <c r="AK81" s="2246"/>
      <c r="AL81" s="1355"/>
      <c r="AM81" s="175"/>
      <c r="AN81" s="457"/>
    </row>
    <row r="82" spans="1:42" s="46" customFormat="1" ht="12.75" customHeight="1">
      <c r="A82" s="175"/>
      <c r="B82" s="2246"/>
      <c r="C82" s="2246"/>
      <c r="D82" s="2246"/>
      <c r="E82" s="2246"/>
      <c r="F82" s="2246"/>
      <c r="G82" s="2246"/>
      <c r="H82" s="2246"/>
      <c r="I82" s="2246"/>
      <c r="J82" s="2246"/>
      <c r="K82" s="2246"/>
      <c r="L82" s="2246"/>
      <c r="M82" s="2246"/>
      <c r="N82" s="2246"/>
      <c r="O82" s="2246"/>
      <c r="P82" s="2246"/>
      <c r="Q82" s="2246"/>
      <c r="R82" s="2246"/>
      <c r="S82" s="2246"/>
      <c r="T82" s="2246"/>
      <c r="U82" s="2246"/>
      <c r="V82" s="2246"/>
      <c r="W82" s="2246"/>
      <c r="X82" s="2246"/>
      <c r="Y82" s="2246"/>
      <c r="Z82" s="2246"/>
      <c r="AA82" s="2246"/>
      <c r="AB82" s="2246"/>
      <c r="AC82" s="2246"/>
      <c r="AD82" s="2246"/>
      <c r="AE82" s="2246"/>
      <c r="AF82" s="2246"/>
      <c r="AG82" s="2246"/>
      <c r="AH82" s="2246"/>
      <c r="AI82" s="2246"/>
      <c r="AJ82" s="2246"/>
      <c r="AK82" s="2246"/>
      <c r="AL82" s="1355"/>
      <c r="AM82" s="175"/>
      <c r="AN82" s="457"/>
    </row>
    <row r="83" spans="1:42" s="46" customFormat="1" ht="12.75" customHeight="1">
      <c r="A83" s="175"/>
      <c r="B83" s="2246"/>
      <c r="C83" s="2246"/>
      <c r="D83" s="2246"/>
      <c r="E83" s="2246"/>
      <c r="F83" s="2246"/>
      <c r="G83" s="2246"/>
      <c r="H83" s="2246"/>
      <c r="I83" s="2246"/>
      <c r="J83" s="2246"/>
      <c r="K83" s="2246"/>
      <c r="L83" s="2246"/>
      <c r="M83" s="2246"/>
      <c r="N83" s="2246"/>
      <c r="O83" s="2246"/>
      <c r="P83" s="2246"/>
      <c r="Q83" s="2246"/>
      <c r="R83" s="2246"/>
      <c r="S83" s="2246"/>
      <c r="T83" s="2246"/>
      <c r="U83" s="2246"/>
      <c r="V83" s="2246"/>
      <c r="W83" s="2246"/>
      <c r="X83" s="2246"/>
      <c r="Y83" s="2246"/>
      <c r="Z83" s="2246"/>
      <c r="AA83" s="2246"/>
      <c r="AB83" s="2246"/>
      <c r="AC83" s="2246"/>
      <c r="AD83" s="2246"/>
      <c r="AE83" s="2246"/>
      <c r="AF83" s="2246"/>
      <c r="AG83" s="2246"/>
      <c r="AH83" s="2246"/>
      <c r="AI83" s="2246"/>
      <c r="AJ83" s="2246"/>
      <c r="AK83" s="2246"/>
      <c r="AL83" s="1355"/>
      <c r="AM83" s="175"/>
      <c r="AN83" s="457"/>
    </row>
    <row r="84" spans="1:42" s="46" customFormat="1" ht="12.75" customHeight="1">
      <c r="A84" s="175"/>
      <c r="B84" s="2246"/>
      <c r="C84" s="2246"/>
      <c r="D84" s="2246"/>
      <c r="E84" s="2246"/>
      <c r="F84" s="2246"/>
      <c r="G84" s="2246"/>
      <c r="H84" s="2246"/>
      <c r="I84" s="2246"/>
      <c r="J84" s="2246"/>
      <c r="K84" s="2246"/>
      <c r="L84" s="2246"/>
      <c r="M84" s="2246"/>
      <c r="N84" s="2246"/>
      <c r="O84" s="2246"/>
      <c r="P84" s="2246"/>
      <c r="Q84" s="2246"/>
      <c r="R84" s="2246"/>
      <c r="S84" s="2246"/>
      <c r="T84" s="2246"/>
      <c r="U84" s="2246"/>
      <c r="V84" s="2246"/>
      <c r="W84" s="2246"/>
      <c r="X84" s="2246"/>
      <c r="Y84" s="2246"/>
      <c r="Z84" s="2246"/>
      <c r="AA84" s="2246"/>
      <c r="AB84" s="2246"/>
      <c r="AC84" s="2246"/>
      <c r="AD84" s="2246"/>
      <c r="AE84" s="2246"/>
      <c r="AF84" s="2246"/>
      <c r="AG84" s="2246"/>
      <c r="AH84" s="2246"/>
      <c r="AI84" s="2246"/>
      <c r="AJ84" s="2246"/>
      <c r="AK84" s="2246"/>
      <c r="AL84" s="1355"/>
      <c r="AM84" s="175"/>
      <c r="AN84" s="457"/>
    </row>
    <row r="85" spans="1:42" s="46" customFormat="1" ht="12.75" customHeight="1">
      <c r="A85" s="175"/>
      <c r="B85" s="2246"/>
      <c r="C85" s="2246"/>
      <c r="D85" s="2246"/>
      <c r="E85" s="2246"/>
      <c r="F85" s="2246"/>
      <c r="G85" s="2246"/>
      <c r="H85" s="2246"/>
      <c r="I85" s="2246"/>
      <c r="J85" s="2246"/>
      <c r="K85" s="2246"/>
      <c r="L85" s="2246"/>
      <c r="M85" s="2246"/>
      <c r="N85" s="2246"/>
      <c r="O85" s="2246"/>
      <c r="P85" s="2246"/>
      <c r="Q85" s="2246"/>
      <c r="R85" s="2246"/>
      <c r="S85" s="2246"/>
      <c r="T85" s="2246"/>
      <c r="U85" s="2246"/>
      <c r="V85" s="2246"/>
      <c r="W85" s="2246"/>
      <c r="X85" s="2246"/>
      <c r="Y85" s="2246"/>
      <c r="Z85" s="2246"/>
      <c r="AA85" s="2246"/>
      <c r="AB85" s="2246"/>
      <c r="AC85" s="2246"/>
      <c r="AD85" s="2246"/>
      <c r="AE85" s="2246"/>
      <c r="AF85" s="2246"/>
      <c r="AG85" s="2246"/>
      <c r="AH85" s="2246"/>
      <c r="AI85" s="2246"/>
      <c r="AJ85" s="2246"/>
      <c r="AK85" s="2246"/>
      <c r="AL85" s="1355"/>
      <c r="AM85" s="175"/>
      <c r="AN85" s="457"/>
    </row>
    <row r="86" spans="1:42" ht="12.75" customHeight="1">
      <c r="A86" s="175"/>
      <c r="B86" s="2246"/>
      <c r="C86" s="2246"/>
      <c r="D86" s="2246"/>
      <c r="E86" s="2246"/>
      <c r="F86" s="2246"/>
      <c r="G86" s="2246"/>
      <c r="H86" s="2246"/>
      <c r="I86" s="2246"/>
      <c r="J86" s="2246"/>
      <c r="K86" s="2246"/>
      <c r="L86" s="2246"/>
      <c r="M86" s="2246"/>
      <c r="N86" s="2246"/>
      <c r="O86" s="2246"/>
      <c r="P86" s="2246"/>
      <c r="Q86" s="2246"/>
      <c r="R86" s="2246"/>
      <c r="S86" s="2246"/>
      <c r="T86" s="2246"/>
      <c r="U86" s="2246"/>
      <c r="V86" s="2246"/>
      <c r="W86" s="2246"/>
      <c r="X86" s="2246"/>
      <c r="Y86" s="2246"/>
      <c r="Z86" s="2246"/>
      <c r="AA86" s="2246"/>
      <c r="AB86" s="2246"/>
      <c r="AC86" s="2246"/>
      <c r="AD86" s="2246"/>
      <c r="AE86" s="2246"/>
      <c r="AF86" s="2246"/>
      <c r="AG86" s="2246"/>
      <c r="AH86" s="2246"/>
      <c r="AI86" s="2246"/>
      <c r="AJ86" s="2246"/>
      <c r="AK86" s="2246"/>
      <c r="AL86" s="1355"/>
      <c r="AM86" s="175"/>
    </row>
    <row r="87" spans="1:42" s="46" customFormat="1" ht="12.75" customHeight="1">
      <c r="A87" s="28"/>
      <c r="B87" s="2246"/>
      <c r="C87" s="2246"/>
      <c r="D87" s="2246"/>
      <c r="E87" s="2246"/>
      <c r="F87" s="2246"/>
      <c r="G87" s="2246"/>
      <c r="H87" s="2246"/>
      <c r="I87" s="2246"/>
      <c r="J87" s="2246"/>
      <c r="K87" s="2246"/>
      <c r="L87" s="2246"/>
      <c r="M87" s="2246"/>
      <c r="N87" s="2246"/>
      <c r="O87" s="2246"/>
      <c r="P87" s="2246"/>
      <c r="Q87" s="2246"/>
      <c r="R87" s="2246"/>
      <c r="S87" s="2246"/>
      <c r="T87" s="2246"/>
      <c r="U87" s="2246"/>
      <c r="V87" s="2246"/>
      <c r="W87" s="2246"/>
      <c r="X87" s="2246"/>
      <c r="Y87" s="2246"/>
      <c r="Z87" s="2246"/>
      <c r="AA87" s="2246"/>
      <c r="AB87" s="2246"/>
      <c r="AC87" s="2246"/>
      <c r="AD87" s="2246"/>
      <c r="AE87" s="2246"/>
      <c r="AF87" s="2246"/>
      <c r="AG87" s="2246"/>
      <c r="AH87" s="2246"/>
      <c r="AI87" s="2246"/>
      <c r="AJ87" s="2246"/>
      <c r="AK87" s="2246"/>
      <c r="AL87" s="1355"/>
      <c r="AM87" s="165"/>
      <c r="AN87" s="457"/>
    </row>
    <row r="88" spans="1:42" s="46" customFormat="1" ht="12.75" customHeight="1">
      <c r="A88" s="28"/>
      <c r="B88" s="2246"/>
      <c r="C88" s="2246"/>
      <c r="D88" s="2246"/>
      <c r="E88" s="2246"/>
      <c r="F88" s="2246"/>
      <c r="G88" s="2246"/>
      <c r="H88" s="2246"/>
      <c r="I88" s="2246"/>
      <c r="J88" s="2246"/>
      <c r="K88" s="2246"/>
      <c r="L88" s="2246"/>
      <c r="M88" s="2246"/>
      <c r="N88" s="2246"/>
      <c r="O88" s="2246"/>
      <c r="P88" s="2246"/>
      <c r="Q88" s="2246"/>
      <c r="R88" s="2246"/>
      <c r="S88" s="2246"/>
      <c r="T88" s="2246"/>
      <c r="U88" s="2246"/>
      <c r="V88" s="2246"/>
      <c r="W88" s="2246"/>
      <c r="X88" s="2246"/>
      <c r="Y88" s="2246"/>
      <c r="Z88" s="2246"/>
      <c r="AA88" s="2246"/>
      <c r="AB88" s="2246"/>
      <c r="AC88" s="2246"/>
      <c r="AD88" s="2246"/>
      <c r="AE88" s="2246"/>
      <c r="AF88" s="2246"/>
      <c r="AG88" s="2246"/>
      <c r="AH88" s="2246"/>
      <c r="AI88" s="2246"/>
      <c r="AJ88" s="2246"/>
      <c r="AK88" s="2246"/>
      <c r="AL88" s="1355"/>
      <c r="AM88" s="165"/>
      <c r="AN88" s="457"/>
    </row>
    <row r="89" spans="1:42" s="46" customFormat="1" ht="14.45" customHeight="1">
      <c r="A89" s="28"/>
      <c r="B89" s="2246"/>
      <c r="C89" s="2246"/>
      <c r="D89" s="2246"/>
      <c r="E89" s="2246"/>
      <c r="F89" s="2246"/>
      <c r="G89" s="2246"/>
      <c r="H89" s="2246"/>
      <c r="I89" s="2246"/>
      <c r="J89" s="2246"/>
      <c r="K89" s="2246"/>
      <c r="L89" s="2246"/>
      <c r="M89" s="2246"/>
      <c r="N89" s="2246"/>
      <c r="O89" s="2246"/>
      <c r="P89" s="2246"/>
      <c r="Q89" s="2246"/>
      <c r="R89" s="2246"/>
      <c r="S89" s="2246"/>
      <c r="T89" s="2246"/>
      <c r="U89" s="2246"/>
      <c r="V89" s="2246"/>
      <c r="W89" s="2246"/>
      <c r="X89" s="2246"/>
      <c r="Y89" s="2246"/>
      <c r="Z89" s="2246"/>
      <c r="AA89" s="2246"/>
      <c r="AB89" s="2246"/>
      <c r="AC89" s="2246"/>
      <c r="AD89" s="2246"/>
      <c r="AE89" s="2246"/>
      <c r="AF89" s="2246"/>
      <c r="AG89" s="2246"/>
      <c r="AH89" s="2246"/>
      <c r="AI89" s="2246"/>
      <c r="AJ89" s="2246"/>
      <c r="AK89" s="2246"/>
      <c r="AL89" s="1355"/>
      <c r="AM89" s="165"/>
      <c r="AN89" s="457"/>
    </row>
    <row r="90" spans="1:42" s="46" customFormat="1" ht="12.75" customHeight="1">
      <c r="A90" s="28"/>
      <c r="B90" s="2246"/>
      <c r="C90" s="2246"/>
      <c r="D90" s="2246"/>
      <c r="E90" s="2246"/>
      <c r="F90" s="2246"/>
      <c r="G90" s="2246"/>
      <c r="H90" s="2246"/>
      <c r="I90" s="2246"/>
      <c r="J90" s="2246"/>
      <c r="K90" s="2246"/>
      <c r="L90" s="2246"/>
      <c r="M90" s="2246"/>
      <c r="N90" s="2246"/>
      <c r="O90" s="2246"/>
      <c r="P90" s="2246"/>
      <c r="Q90" s="2246"/>
      <c r="R90" s="2246"/>
      <c r="S90" s="2246"/>
      <c r="T90" s="2246"/>
      <c r="U90" s="2246"/>
      <c r="V90" s="2246"/>
      <c r="W90" s="2246"/>
      <c r="X90" s="2246"/>
      <c r="Y90" s="2246"/>
      <c r="Z90" s="2246"/>
      <c r="AA90" s="2246"/>
      <c r="AB90" s="2246"/>
      <c r="AC90" s="2246"/>
      <c r="AD90" s="2246"/>
      <c r="AE90" s="2246"/>
      <c r="AF90" s="2246"/>
      <c r="AG90" s="2246"/>
      <c r="AH90" s="2246"/>
      <c r="AI90" s="2246"/>
      <c r="AJ90" s="2246"/>
      <c r="AK90" s="2246"/>
      <c r="AL90" s="165"/>
      <c r="AM90" s="165"/>
      <c r="AN90" s="457"/>
    </row>
    <row r="91" spans="1:42" s="46" customFormat="1" ht="12.75" customHeight="1">
      <c r="A91" s="28"/>
      <c r="B91" s="156" t="s">
        <v>1431</v>
      </c>
      <c r="C91" s="196"/>
      <c r="D91" s="186"/>
      <c r="E91" s="186"/>
      <c r="F91" s="186"/>
      <c r="G91" s="186"/>
      <c r="H91" s="186"/>
      <c r="I91" s="186"/>
      <c r="J91" s="186"/>
      <c r="K91" s="186"/>
      <c r="L91" s="186"/>
      <c r="M91" s="186"/>
      <c r="N91" s="186"/>
      <c r="O91" s="186"/>
      <c r="P91" s="186"/>
      <c r="Q91" s="186"/>
      <c r="R91" s="186"/>
      <c r="S91" s="186"/>
      <c r="T91" s="186"/>
      <c r="U91" s="186"/>
      <c r="V91" s="186"/>
      <c r="W91" s="186"/>
      <c r="X91" s="186"/>
      <c r="Y91" s="186"/>
      <c r="Z91" s="186"/>
      <c r="AA91" s="186"/>
      <c r="AB91" s="186"/>
      <c r="AC91" s="186"/>
      <c r="AD91" s="186"/>
      <c r="AE91" s="186"/>
      <c r="AF91" s="186"/>
      <c r="AG91" s="186"/>
      <c r="AH91" s="186"/>
      <c r="AI91" s="186"/>
      <c r="AK91" s="165"/>
      <c r="AL91" s="165"/>
      <c r="AM91" s="165"/>
      <c r="AN91" s="457"/>
      <c r="AP91" s="46" t="s">
        <v>136</v>
      </c>
    </row>
    <row r="92" spans="1:42" s="46" customFormat="1" ht="12.75" customHeight="1">
      <c r="A92" s="28"/>
      <c r="B92" s="147"/>
      <c r="C92" s="196"/>
      <c r="D92" s="186"/>
      <c r="E92" s="186"/>
      <c r="F92" s="186"/>
      <c r="G92" s="186"/>
      <c r="H92" s="186"/>
      <c r="I92" s="186"/>
      <c r="J92" s="186"/>
      <c r="K92" s="186"/>
      <c r="L92" s="186"/>
      <c r="M92" s="186"/>
      <c r="N92" s="186"/>
      <c r="O92" s="186"/>
      <c r="P92" s="186"/>
      <c r="Q92" s="186"/>
      <c r="R92" s="186"/>
      <c r="S92" s="186"/>
      <c r="T92" s="186"/>
      <c r="U92" s="186"/>
      <c r="V92" s="186"/>
      <c r="W92" s="186"/>
      <c r="X92" s="186"/>
      <c r="Y92" s="186"/>
      <c r="Z92" s="186"/>
      <c r="AA92" s="186"/>
      <c r="AB92" s="186"/>
      <c r="AC92" s="186"/>
      <c r="AD92" s="186"/>
      <c r="AE92" s="186"/>
      <c r="AF92" s="186"/>
      <c r="AG92" s="186"/>
      <c r="AH92" s="186"/>
      <c r="AI92" s="186"/>
      <c r="AK92" s="165"/>
      <c r="AL92" s="165"/>
      <c r="AM92" s="165"/>
      <c r="AN92" s="457"/>
      <c r="AP92" s="46" t="s">
        <v>119</v>
      </c>
    </row>
    <row r="93" spans="1:42" s="46" customFormat="1" ht="12.75" customHeight="1">
      <c r="A93" s="28"/>
      <c r="B93" s="28"/>
      <c r="C93" s="48" t="s">
        <v>1445</v>
      </c>
      <c r="D93" s="197"/>
      <c r="E93" s="186"/>
      <c r="F93" s="186"/>
      <c r="G93" s="186"/>
      <c r="H93" s="186"/>
      <c r="I93" s="186"/>
      <c r="J93" s="186"/>
      <c r="K93" s="186"/>
      <c r="L93" s="186"/>
      <c r="M93" s="186"/>
      <c r="N93" s="186"/>
      <c r="O93" s="186"/>
      <c r="P93" s="186"/>
      <c r="Q93" s="186"/>
      <c r="R93" s="186"/>
      <c r="S93" s="186"/>
      <c r="T93" s="186"/>
      <c r="U93" s="186"/>
      <c r="V93" s="186"/>
      <c r="W93" s="186"/>
      <c r="X93" s="186"/>
      <c r="Y93" s="186"/>
      <c r="Z93" s="186"/>
      <c r="AA93" s="186"/>
      <c r="AB93" s="186"/>
      <c r="AC93" s="186"/>
      <c r="AD93" s="186"/>
      <c r="AE93" s="186"/>
      <c r="AF93" s="186"/>
      <c r="AG93" s="186"/>
      <c r="AH93" s="186"/>
      <c r="AI93" s="186"/>
      <c r="AK93" s="165"/>
      <c r="AL93" s="165"/>
      <c r="AM93" s="165"/>
      <c r="AN93" s="457"/>
    </row>
    <row r="94" spans="1:42" s="46" customFormat="1" ht="12.75" customHeight="1">
      <c r="A94" s="28"/>
      <c r="B94" s="28"/>
      <c r="C94" s="74"/>
      <c r="D94" s="197"/>
      <c r="E94" s="186"/>
      <c r="F94" s="186"/>
      <c r="G94" s="186"/>
      <c r="H94" s="186"/>
      <c r="I94" s="186"/>
      <c r="J94" s="186"/>
      <c r="K94" s="186"/>
      <c r="L94" s="186"/>
      <c r="M94" s="186"/>
      <c r="N94" s="186"/>
      <c r="O94" s="186"/>
      <c r="P94" s="186"/>
      <c r="Q94" s="186"/>
      <c r="R94" s="186"/>
      <c r="S94" s="186"/>
      <c r="T94" s="186"/>
      <c r="U94" s="186"/>
      <c r="V94" s="186"/>
      <c r="W94" s="186"/>
      <c r="X94" s="186"/>
      <c r="Y94" s="186"/>
      <c r="Z94" s="186"/>
      <c r="AA94" s="186"/>
      <c r="AB94" s="186"/>
      <c r="AC94" s="186"/>
      <c r="AD94" s="186"/>
      <c r="AE94" s="186"/>
      <c r="AM94" s="165"/>
      <c r="AN94" s="457"/>
    </row>
    <row r="95" spans="1:42" s="46" customFormat="1" ht="12.75" customHeight="1">
      <c r="A95" s="28"/>
      <c r="D95" s="156" t="s">
        <v>649</v>
      </c>
      <c r="E95" s="706" t="s">
        <v>1489</v>
      </c>
      <c r="F95" s="175"/>
      <c r="G95" s="175"/>
      <c r="H95" s="175"/>
      <c r="I95" s="175"/>
      <c r="J95" s="175"/>
      <c r="K95" s="175"/>
      <c r="L95" s="175"/>
      <c r="M95" s="175"/>
      <c r="N95" s="175"/>
      <c r="O95" s="175"/>
      <c r="P95" s="175"/>
      <c r="Q95" s="175"/>
      <c r="R95" s="175"/>
      <c r="S95" s="175"/>
      <c r="T95" s="175"/>
      <c r="U95" s="175"/>
      <c r="V95" s="175"/>
      <c r="W95" s="175"/>
      <c r="X95" s="175"/>
      <c r="Y95" s="175"/>
      <c r="Z95" s="175"/>
      <c r="AA95" s="175"/>
      <c r="AB95" s="175"/>
      <c r="AF95" s="2228" t="s">
        <v>947</v>
      </c>
      <c r="AG95" s="2228"/>
      <c r="AH95" s="2228"/>
      <c r="AI95" s="2228"/>
      <c r="AJ95" s="2228"/>
      <c r="AK95" s="2228"/>
      <c r="AL95" s="2228"/>
      <c r="AM95" s="165"/>
      <c r="AN95" s="457"/>
    </row>
    <row r="96" spans="1:42" s="46" customFormat="1" ht="12.75" customHeight="1">
      <c r="A96" s="165"/>
      <c r="B96" s="165"/>
      <c r="C96" s="27"/>
      <c r="D96" s="156"/>
      <c r="E96" s="706" t="s">
        <v>1490</v>
      </c>
      <c r="F96" s="175"/>
      <c r="G96" s="175"/>
      <c r="H96" s="175"/>
      <c r="I96" s="175"/>
      <c r="J96" s="175"/>
      <c r="K96" s="175"/>
      <c r="L96" s="175"/>
      <c r="M96" s="175"/>
      <c r="N96" s="175"/>
      <c r="O96" s="175"/>
      <c r="P96" s="175"/>
      <c r="Q96" s="175"/>
      <c r="R96" s="175"/>
      <c r="S96" s="175"/>
      <c r="T96" s="175"/>
      <c r="U96" s="175"/>
      <c r="V96" s="175"/>
      <c r="W96" s="175"/>
      <c r="X96" s="175"/>
      <c r="Y96" s="175"/>
      <c r="Z96" s="175"/>
      <c r="AA96" s="175"/>
      <c r="AB96" s="175"/>
      <c r="AE96" s="27"/>
      <c r="AF96" s="27"/>
      <c r="AG96" s="27"/>
      <c r="AH96" s="27"/>
      <c r="AI96" s="27"/>
      <c r="AJ96" s="27"/>
      <c r="AK96" s="27"/>
      <c r="AL96" s="27"/>
      <c r="AM96" s="165"/>
      <c r="AN96" s="457"/>
    </row>
    <row r="97" spans="1:53" s="46" customFormat="1" ht="12.75" customHeight="1">
      <c r="A97" s="165"/>
      <c r="B97" s="165"/>
      <c r="C97" s="27"/>
      <c r="D97" s="156"/>
      <c r="E97" s="706" t="s">
        <v>1491</v>
      </c>
      <c r="F97" s="175"/>
      <c r="G97" s="175"/>
      <c r="H97" s="175"/>
      <c r="I97" s="175"/>
      <c r="J97" s="175"/>
      <c r="K97" s="175"/>
      <c r="L97" s="175"/>
      <c r="M97" s="175"/>
      <c r="N97" s="175"/>
      <c r="O97" s="175"/>
      <c r="P97" s="175"/>
      <c r="Q97" s="175"/>
      <c r="R97" s="175"/>
      <c r="S97" s="175"/>
      <c r="T97" s="175"/>
      <c r="U97" s="175"/>
      <c r="V97" s="175"/>
      <c r="W97" s="175"/>
      <c r="X97" s="175"/>
      <c r="Y97" s="175"/>
      <c r="Z97" s="175"/>
      <c r="AA97" s="175"/>
      <c r="AB97" s="175"/>
      <c r="AE97" s="27"/>
      <c r="AF97" s="27"/>
      <c r="AG97" s="27"/>
      <c r="AH97" s="27"/>
      <c r="AI97" s="27"/>
      <c r="AJ97" s="27"/>
      <c r="AK97" s="27"/>
      <c r="AL97" s="27"/>
      <c r="AM97" s="165"/>
      <c r="AN97" s="457"/>
    </row>
    <row r="98" spans="1:53" s="46" customFormat="1" ht="12.75" customHeight="1">
      <c r="A98" s="165"/>
      <c r="B98" s="165"/>
      <c r="C98" s="27"/>
      <c r="D98" s="156"/>
      <c r="E98" s="706" t="s">
        <v>1492</v>
      </c>
      <c r="F98" s="175"/>
      <c r="G98" s="175"/>
      <c r="H98" s="175"/>
      <c r="I98" s="175"/>
      <c r="J98" s="175"/>
      <c r="K98" s="175"/>
      <c r="L98" s="175"/>
      <c r="M98" s="175"/>
      <c r="N98" s="175"/>
      <c r="O98" s="175"/>
      <c r="P98" s="175"/>
      <c r="Q98" s="175"/>
      <c r="R98" s="175"/>
      <c r="S98" s="175"/>
      <c r="T98" s="175"/>
      <c r="U98" s="175"/>
      <c r="V98" s="175"/>
      <c r="W98" s="175"/>
      <c r="X98" s="175"/>
      <c r="Y98" s="175"/>
      <c r="Z98" s="175"/>
      <c r="AA98" s="175"/>
      <c r="AB98" s="175"/>
      <c r="AE98" s="27"/>
      <c r="AF98" s="27"/>
      <c r="AG98" s="27"/>
      <c r="AH98" s="27"/>
      <c r="AI98" s="27"/>
      <c r="AJ98" s="27"/>
      <c r="AK98" s="27"/>
      <c r="AL98" s="27"/>
      <c r="AM98" s="165"/>
      <c r="AN98" s="457"/>
    </row>
    <row r="99" spans="1:53" s="149" customFormat="1" ht="12.75" customHeight="1">
      <c r="A99" s="165"/>
      <c r="B99" s="165"/>
      <c r="C99" s="27"/>
      <c r="D99" s="156"/>
      <c r="E99" s="706"/>
      <c r="F99" s="175"/>
      <c r="G99" s="175"/>
      <c r="H99" s="175"/>
      <c r="I99" s="175"/>
      <c r="J99" s="175"/>
      <c r="K99" s="175"/>
      <c r="L99" s="175"/>
      <c r="M99" s="175"/>
      <c r="N99" s="175"/>
      <c r="O99" s="175"/>
      <c r="P99" s="175"/>
      <c r="Q99" s="175"/>
      <c r="R99" s="175"/>
      <c r="S99" s="175"/>
      <c r="T99" s="175"/>
      <c r="U99" s="175"/>
      <c r="V99" s="175"/>
      <c r="W99" s="175"/>
      <c r="X99" s="175"/>
      <c r="Y99" s="175"/>
      <c r="Z99" s="175"/>
      <c r="AA99" s="175"/>
      <c r="AB99" s="175"/>
      <c r="AC99" s="46"/>
      <c r="AD99" s="46"/>
      <c r="AE99" s="27"/>
      <c r="AM99" s="165"/>
      <c r="AN99" s="1189"/>
    </row>
    <row r="100" spans="1:53" s="46" customFormat="1" ht="12.75" customHeight="1">
      <c r="A100" s="57"/>
      <c r="B100" s="74"/>
      <c r="C100" s="77"/>
      <c r="D100" s="156" t="s">
        <v>215</v>
      </c>
      <c r="E100" s="706" t="s">
        <v>1412</v>
      </c>
      <c r="F100" s="198"/>
      <c r="G100" s="198"/>
      <c r="H100" s="198"/>
      <c r="I100" s="198"/>
      <c r="J100" s="198"/>
      <c r="K100" s="198"/>
      <c r="L100" s="198"/>
      <c r="M100" s="198"/>
      <c r="N100" s="198"/>
      <c r="O100" s="198"/>
      <c r="P100" s="198"/>
      <c r="Q100" s="198"/>
      <c r="R100" s="198"/>
      <c r="S100" s="198"/>
      <c r="T100" s="198"/>
      <c r="U100" s="198"/>
      <c r="V100" s="198"/>
      <c r="W100" s="198"/>
      <c r="X100" s="198"/>
      <c r="Y100" s="198"/>
      <c r="Z100" s="198"/>
      <c r="AA100" s="198"/>
      <c r="AB100" s="198"/>
      <c r="AF100" s="2228" t="s">
        <v>63</v>
      </c>
      <c r="AG100" s="2228"/>
      <c r="AH100" s="2228"/>
      <c r="AI100" s="2228"/>
      <c r="AJ100" s="2228"/>
      <c r="AK100" s="2228"/>
      <c r="AL100" s="2228"/>
      <c r="AM100" s="165"/>
      <c r="AN100" s="457"/>
    </row>
    <row r="101" spans="1:53" s="46" customFormat="1" ht="12.75" customHeight="1">
      <c r="A101" s="28"/>
      <c r="B101" s="173"/>
      <c r="C101" s="199"/>
      <c r="D101" s="156"/>
      <c r="E101" s="706" t="s">
        <v>1493</v>
      </c>
      <c r="F101" s="198"/>
      <c r="G101" s="198"/>
      <c r="H101" s="198"/>
      <c r="I101" s="198"/>
      <c r="J101" s="198"/>
      <c r="K101" s="198"/>
      <c r="L101" s="198"/>
      <c r="M101" s="198"/>
      <c r="N101" s="198"/>
      <c r="O101" s="198"/>
      <c r="P101" s="198"/>
      <c r="Q101" s="198"/>
      <c r="R101" s="198"/>
      <c r="S101" s="198"/>
      <c r="T101" s="198"/>
      <c r="U101" s="198"/>
      <c r="V101" s="198"/>
      <c r="W101" s="198"/>
      <c r="X101" s="198"/>
      <c r="Y101" s="198"/>
      <c r="Z101" s="198"/>
      <c r="AA101" s="198"/>
      <c r="AB101" s="198"/>
      <c r="AE101" s="165"/>
      <c r="AF101" s="74"/>
      <c r="AG101" s="165"/>
      <c r="AH101" s="165"/>
      <c r="AI101" s="165"/>
      <c r="AJ101" s="165"/>
      <c r="AK101" s="165"/>
      <c r="AL101" s="165"/>
      <c r="AM101" s="165"/>
      <c r="AN101" s="457"/>
      <c r="AO101" s="46" t="s">
        <v>136</v>
      </c>
      <c r="AP101" s="787">
        <v>0</v>
      </c>
    </row>
    <row r="102" spans="1:53" s="46" customFormat="1" ht="12.75" customHeight="1">
      <c r="A102" s="28"/>
      <c r="B102" s="160"/>
      <c r="C102" s="200"/>
      <c r="D102" s="156"/>
      <c r="E102" s="706" t="s">
        <v>1494</v>
      </c>
      <c r="F102" s="198"/>
      <c r="G102" s="198"/>
      <c r="H102" s="198"/>
      <c r="I102" s="198"/>
      <c r="J102" s="198"/>
      <c r="K102" s="198"/>
      <c r="L102" s="198"/>
      <c r="M102" s="198"/>
      <c r="N102" s="198"/>
      <c r="O102" s="198"/>
      <c r="P102" s="198"/>
      <c r="Q102" s="198"/>
      <c r="R102" s="198"/>
      <c r="S102" s="198"/>
      <c r="T102" s="198"/>
      <c r="U102" s="198"/>
      <c r="V102" s="198"/>
      <c r="W102" s="198"/>
      <c r="X102" s="198"/>
      <c r="Y102" s="198"/>
      <c r="Z102" s="198"/>
      <c r="AA102" s="198"/>
      <c r="AB102" s="198"/>
      <c r="AE102" s="28"/>
      <c r="AF102" s="173"/>
      <c r="AG102" s="28"/>
      <c r="AH102" s="28"/>
      <c r="AI102" s="28"/>
      <c r="AJ102" s="28"/>
      <c r="AK102" s="28"/>
      <c r="AL102" s="28"/>
      <c r="AM102" s="165"/>
      <c r="AN102" s="457"/>
      <c r="AO102" s="156" t="s">
        <v>649</v>
      </c>
      <c r="AP102" s="46">
        <v>7</v>
      </c>
    </row>
    <row r="103" spans="1:53" s="46" customFormat="1" ht="12.75" customHeight="1">
      <c r="A103" s="28"/>
      <c r="B103" s="160"/>
      <c r="C103" s="200"/>
      <c r="D103" s="156"/>
      <c r="E103" s="706" t="s">
        <v>1495</v>
      </c>
      <c r="F103" s="198"/>
      <c r="G103" s="198"/>
      <c r="H103" s="198"/>
      <c r="I103" s="198"/>
      <c r="J103" s="198"/>
      <c r="K103" s="198"/>
      <c r="L103" s="198"/>
      <c r="M103" s="198"/>
      <c r="N103" s="198"/>
      <c r="O103" s="198"/>
      <c r="P103" s="198"/>
      <c r="Q103" s="198"/>
      <c r="R103" s="198"/>
      <c r="S103" s="198"/>
      <c r="T103" s="198"/>
      <c r="U103" s="198"/>
      <c r="V103" s="198"/>
      <c r="W103" s="198"/>
      <c r="X103" s="198"/>
      <c r="Y103" s="198"/>
      <c r="Z103" s="198"/>
      <c r="AA103" s="198"/>
      <c r="AB103" s="198"/>
      <c r="AE103" s="28"/>
      <c r="AF103" s="173"/>
      <c r="AG103" s="28"/>
      <c r="AH103" s="28"/>
      <c r="AI103" s="28"/>
      <c r="AJ103" s="28"/>
      <c r="AK103" s="28"/>
      <c r="AL103" s="28"/>
      <c r="AM103" s="165"/>
      <c r="AN103" s="457"/>
      <c r="AO103" s="156" t="s">
        <v>215</v>
      </c>
      <c r="AP103" s="46">
        <v>6</v>
      </c>
    </row>
    <row r="104" spans="1:53" s="46" customFormat="1" ht="12.75" customHeight="1">
      <c r="A104" s="28"/>
      <c r="B104" s="160"/>
      <c r="C104" s="200"/>
      <c r="D104" s="156"/>
      <c r="E104" s="704"/>
      <c r="F104" s="21"/>
      <c r="G104" s="21"/>
      <c r="H104" s="21"/>
      <c r="I104" s="27"/>
      <c r="J104" s="27"/>
      <c r="K104" s="27"/>
      <c r="L104" s="27"/>
      <c r="M104" s="27"/>
      <c r="N104" s="27"/>
      <c r="O104" s="27"/>
      <c r="P104" s="27"/>
      <c r="Q104" s="27"/>
      <c r="R104" s="27"/>
      <c r="S104" s="27"/>
      <c r="T104" s="27"/>
      <c r="U104" s="27"/>
      <c r="V104" s="27"/>
      <c r="W104" s="27"/>
      <c r="X104" s="27"/>
      <c r="Y104" s="27"/>
      <c r="Z104" s="27"/>
      <c r="AA104" s="27"/>
      <c r="AB104" s="27"/>
      <c r="AE104" s="27"/>
      <c r="AM104" s="165"/>
      <c r="AN104" s="457"/>
      <c r="AO104" s="156" t="s">
        <v>1004</v>
      </c>
      <c r="AP104" s="46">
        <v>5</v>
      </c>
    </row>
    <row r="105" spans="1:53" s="46" customFormat="1" ht="12.75" customHeight="1">
      <c r="A105" s="28"/>
      <c r="B105" s="74"/>
      <c r="C105" s="77"/>
      <c r="D105" s="156" t="s">
        <v>1004</v>
      </c>
      <c r="E105" s="706" t="s">
        <v>1413</v>
      </c>
      <c r="F105" s="198"/>
      <c r="G105" s="198"/>
      <c r="H105" s="198"/>
      <c r="I105" s="198"/>
      <c r="J105" s="198"/>
      <c r="K105" s="198"/>
      <c r="L105" s="198"/>
      <c r="M105" s="198"/>
      <c r="N105" s="198"/>
      <c r="O105" s="198"/>
      <c r="P105" s="198"/>
      <c r="Q105" s="198"/>
      <c r="R105" s="198"/>
      <c r="S105" s="198"/>
      <c r="T105" s="198"/>
      <c r="U105" s="198"/>
      <c r="V105" s="198"/>
      <c r="W105" s="198"/>
      <c r="X105" s="198"/>
      <c r="Y105" s="198"/>
      <c r="Z105" s="198"/>
      <c r="AA105" s="198"/>
      <c r="AB105" s="198"/>
      <c r="AF105" s="2228" t="s">
        <v>64</v>
      </c>
      <c r="AG105" s="2228"/>
      <c r="AH105" s="2228"/>
      <c r="AI105" s="2228"/>
      <c r="AJ105" s="2228"/>
      <c r="AK105" s="2228"/>
      <c r="AL105" s="2228"/>
      <c r="AM105" s="165"/>
      <c r="AN105" s="457"/>
      <c r="AO105" s="156" t="s">
        <v>806</v>
      </c>
      <c r="AP105" s="46">
        <v>4</v>
      </c>
    </row>
    <row r="106" spans="1:53" s="46" customFormat="1" ht="12.75" customHeight="1">
      <c r="A106" s="28"/>
      <c r="B106" s="173"/>
      <c r="C106" s="199"/>
      <c r="D106" s="156"/>
      <c r="E106" s="706" t="s">
        <v>1496</v>
      </c>
      <c r="F106" s="198"/>
      <c r="G106" s="198"/>
      <c r="H106" s="198"/>
      <c r="I106" s="198"/>
      <c r="J106" s="198"/>
      <c r="K106" s="198"/>
      <c r="L106" s="198"/>
      <c r="M106" s="198"/>
      <c r="N106" s="198"/>
      <c r="O106" s="198"/>
      <c r="P106" s="198"/>
      <c r="Q106" s="198"/>
      <c r="R106" s="198"/>
      <c r="S106" s="198"/>
      <c r="T106" s="198"/>
      <c r="U106" s="198"/>
      <c r="V106" s="198"/>
      <c r="W106" s="198"/>
      <c r="X106" s="198"/>
      <c r="Y106" s="198"/>
      <c r="Z106" s="198"/>
      <c r="AA106" s="198"/>
      <c r="AB106" s="198"/>
      <c r="AE106" s="28"/>
      <c r="AF106" s="173"/>
      <c r="AG106" s="28"/>
      <c r="AH106" s="28"/>
      <c r="AI106" s="28"/>
      <c r="AJ106" s="28"/>
      <c r="AK106" s="28"/>
      <c r="AL106" s="28"/>
      <c r="AM106" s="165"/>
      <c r="AN106" s="457"/>
      <c r="AO106" s="156" t="s">
        <v>807</v>
      </c>
      <c r="AP106" s="46">
        <v>3</v>
      </c>
    </row>
    <row r="107" spans="1:53" s="46" customFormat="1" ht="12.75" customHeight="1">
      <c r="A107" s="28"/>
      <c r="B107" s="173"/>
      <c r="C107" s="199"/>
      <c r="D107" s="156"/>
      <c r="E107" s="706" t="s">
        <v>1494</v>
      </c>
      <c r="F107" s="198"/>
      <c r="G107" s="198"/>
      <c r="H107" s="198"/>
      <c r="I107" s="198"/>
      <c r="J107" s="198"/>
      <c r="K107" s="198"/>
      <c r="L107" s="198"/>
      <c r="M107" s="198"/>
      <c r="N107" s="198"/>
      <c r="O107" s="198"/>
      <c r="P107" s="198"/>
      <c r="Q107" s="198"/>
      <c r="R107" s="198"/>
      <c r="S107" s="198"/>
      <c r="T107" s="198"/>
      <c r="U107" s="198"/>
      <c r="V107" s="198"/>
      <c r="W107" s="198"/>
      <c r="X107" s="198"/>
      <c r="Y107" s="198"/>
      <c r="Z107" s="198"/>
      <c r="AA107" s="198"/>
      <c r="AB107" s="198"/>
      <c r="AE107" s="28"/>
      <c r="AF107" s="173"/>
      <c r="AG107" s="28"/>
      <c r="AH107" s="28"/>
      <c r="AI107" s="28"/>
      <c r="AJ107" s="28"/>
      <c r="AK107" s="28"/>
      <c r="AL107" s="28"/>
      <c r="AM107" s="165"/>
      <c r="AN107" s="457"/>
    </row>
    <row r="108" spans="1:53" s="46" customFormat="1" ht="12.75" customHeight="1">
      <c r="A108" s="28"/>
      <c r="B108" s="173"/>
      <c r="C108" s="199"/>
      <c r="D108" s="156"/>
      <c r="E108" s="706" t="s">
        <v>1495</v>
      </c>
      <c r="F108" s="198"/>
      <c r="G108" s="198"/>
      <c r="H108" s="198"/>
      <c r="I108" s="198"/>
      <c r="J108" s="198"/>
      <c r="K108" s="198"/>
      <c r="L108" s="198"/>
      <c r="M108" s="198"/>
      <c r="N108" s="198"/>
      <c r="O108" s="198"/>
      <c r="P108" s="198"/>
      <c r="Q108" s="198"/>
      <c r="R108" s="198"/>
      <c r="S108" s="198"/>
      <c r="T108" s="198"/>
      <c r="U108" s="198"/>
      <c r="V108" s="198"/>
      <c r="W108" s="198"/>
      <c r="X108" s="198"/>
      <c r="Y108" s="198"/>
      <c r="Z108" s="198"/>
      <c r="AA108" s="198"/>
      <c r="AB108" s="198"/>
      <c r="AE108" s="28"/>
      <c r="AF108" s="173"/>
      <c r="AG108" s="28"/>
      <c r="AH108" s="28"/>
      <c r="AI108" s="28"/>
      <c r="AJ108" s="28"/>
      <c r="AK108" s="28"/>
      <c r="AL108" s="28"/>
      <c r="AM108" s="165"/>
      <c r="AN108" s="457"/>
    </row>
    <row r="109" spans="1:53" s="46" customFormat="1" ht="12.75" customHeight="1">
      <c r="A109" s="65"/>
      <c r="B109" s="65"/>
      <c r="C109" s="201"/>
      <c r="D109" s="156"/>
      <c r="E109" s="705"/>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E109" s="65"/>
      <c r="AM109" s="65"/>
      <c r="AN109" s="457"/>
    </row>
    <row r="110" spans="1:53" s="46" customFormat="1" ht="12.75" customHeight="1">
      <c r="A110" s="28"/>
      <c r="B110" s="74"/>
      <c r="C110" s="77"/>
      <c r="D110" s="156" t="s">
        <v>806</v>
      </c>
      <c r="E110" s="706" t="s">
        <v>1412</v>
      </c>
      <c r="F110" s="198"/>
      <c r="G110" s="198"/>
      <c r="H110" s="198"/>
      <c r="I110" s="198"/>
      <c r="J110" s="198"/>
      <c r="K110" s="198"/>
      <c r="L110" s="198"/>
      <c r="M110" s="198"/>
      <c r="N110" s="198"/>
      <c r="O110" s="198"/>
      <c r="P110" s="198"/>
      <c r="Q110" s="198"/>
      <c r="R110" s="198"/>
      <c r="S110" s="198"/>
      <c r="T110" s="198"/>
      <c r="U110" s="198"/>
      <c r="V110" s="198"/>
      <c r="W110" s="198"/>
      <c r="X110" s="198"/>
      <c r="Y110" s="198"/>
      <c r="Z110" s="198"/>
      <c r="AA110" s="198"/>
      <c r="AB110" s="198"/>
      <c r="AF110" s="2228" t="s">
        <v>65</v>
      </c>
      <c r="AG110" s="2228"/>
      <c r="AH110" s="2228"/>
      <c r="AI110" s="2228"/>
      <c r="AJ110" s="2228"/>
      <c r="AK110" s="2228"/>
      <c r="AL110" s="2228"/>
      <c r="AM110" s="165"/>
      <c r="AN110" s="457"/>
      <c r="AO110" s="46" t="str">
        <f>S138</f>
        <v>N/A</v>
      </c>
    </row>
    <row r="111" spans="1:53" s="46" customFormat="1" ht="12.75" customHeight="1">
      <c r="A111" s="28"/>
      <c r="B111" s="173"/>
      <c r="C111" s="199"/>
      <c r="D111" s="156"/>
      <c r="E111" s="706" t="s">
        <v>1497</v>
      </c>
      <c r="F111" s="198"/>
      <c r="G111" s="198"/>
      <c r="H111" s="198"/>
      <c r="I111" s="198"/>
      <c r="J111" s="198"/>
      <c r="K111" s="198"/>
      <c r="L111" s="198"/>
      <c r="M111" s="198"/>
      <c r="N111" s="198"/>
      <c r="O111" s="198"/>
      <c r="P111" s="198"/>
      <c r="Q111" s="198"/>
      <c r="R111" s="198"/>
      <c r="S111" s="198"/>
      <c r="T111" s="198"/>
      <c r="U111" s="198"/>
      <c r="V111" s="198"/>
      <c r="W111" s="198"/>
      <c r="X111" s="198"/>
      <c r="Y111" s="198"/>
      <c r="Z111" s="198"/>
      <c r="AA111" s="198"/>
      <c r="AB111" s="198"/>
      <c r="AC111" s="65"/>
      <c r="AD111" s="65"/>
      <c r="AE111" s="28"/>
      <c r="AF111" s="173"/>
      <c r="AG111" s="28"/>
      <c r="AH111" s="28"/>
      <c r="AI111" s="28"/>
      <c r="AJ111" s="28"/>
      <c r="AK111" s="28"/>
      <c r="AL111" s="28"/>
      <c r="AM111" s="165"/>
      <c r="AN111" s="457"/>
      <c r="AU111" s="191"/>
      <c r="AV111" s="191"/>
      <c r="AW111" s="191"/>
      <c r="AX111" s="191"/>
      <c r="AY111" s="191"/>
      <c r="AZ111" s="191"/>
      <c r="BA111" s="191"/>
    </row>
    <row r="112" spans="1:53" s="46" customFormat="1" ht="12.75" customHeight="1">
      <c r="A112" s="28"/>
      <c r="B112" s="160"/>
      <c r="C112" s="200"/>
      <c r="D112" s="156"/>
      <c r="E112" s="706" t="s">
        <v>1498</v>
      </c>
      <c r="F112" s="198"/>
      <c r="G112" s="198"/>
      <c r="H112" s="198"/>
      <c r="I112" s="198"/>
      <c r="J112" s="198"/>
      <c r="K112" s="198"/>
      <c r="L112" s="198"/>
      <c r="M112" s="198"/>
      <c r="N112" s="198"/>
      <c r="O112" s="198"/>
      <c r="P112" s="198"/>
      <c r="Q112" s="198"/>
      <c r="R112" s="198"/>
      <c r="S112" s="198"/>
      <c r="T112" s="198"/>
      <c r="U112" s="198"/>
      <c r="V112" s="198"/>
      <c r="W112" s="198"/>
      <c r="X112" s="198"/>
      <c r="Y112" s="198"/>
      <c r="Z112" s="198"/>
      <c r="AA112" s="198"/>
      <c r="AB112" s="198"/>
      <c r="AE112" s="28"/>
      <c r="AF112" s="173"/>
      <c r="AG112" s="28"/>
      <c r="AH112" s="28"/>
      <c r="AI112" s="28"/>
      <c r="AJ112" s="28"/>
      <c r="AK112" s="28"/>
      <c r="AL112" s="28"/>
      <c r="AM112" s="165"/>
      <c r="AN112" s="457"/>
    </row>
    <row r="113" spans="1:47" s="46" customFormat="1" ht="12.75" customHeight="1">
      <c r="A113" s="28"/>
      <c r="B113" s="160"/>
      <c r="C113" s="200"/>
      <c r="D113" s="156"/>
      <c r="E113" s="706"/>
      <c r="F113" s="198"/>
      <c r="G113" s="198"/>
      <c r="H113" s="198"/>
      <c r="I113" s="198"/>
      <c r="J113" s="198"/>
      <c r="K113" s="198"/>
      <c r="L113" s="198"/>
      <c r="M113" s="198"/>
      <c r="N113" s="198"/>
      <c r="O113" s="198"/>
      <c r="P113" s="198"/>
      <c r="Q113" s="198"/>
      <c r="R113" s="198"/>
      <c r="S113" s="198"/>
      <c r="T113" s="198"/>
      <c r="U113" s="198"/>
      <c r="V113" s="198"/>
      <c r="W113" s="198"/>
      <c r="X113" s="198"/>
      <c r="Y113" s="198"/>
      <c r="Z113" s="198"/>
      <c r="AA113" s="198"/>
      <c r="AB113" s="198"/>
      <c r="AE113" s="28"/>
      <c r="AF113" s="173"/>
      <c r="AG113" s="28"/>
      <c r="AH113" s="28"/>
      <c r="AI113" s="28"/>
      <c r="AJ113" s="28"/>
      <c r="AK113" s="28"/>
      <c r="AL113" s="28"/>
      <c r="AM113" s="165"/>
      <c r="AN113" s="457"/>
    </row>
    <row r="114" spans="1:47" s="149" customFormat="1" ht="12.75" customHeight="1">
      <c r="A114" s="28"/>
      <c r="B114" s="74"/>
      <c r="C114" s="77"/>
      <c r="D114" s="156" t="s">
        <v>807</v>
      </c>
      <c r="E114" s="706" t="s">
        <v>1413</v>
      </c>
      <c r="F114" s="198"/>
      <c r="G114" s="198"/>
      <c r="H114" s="198"/>
      <c r="I114" s="198"/>
      <c r="J114" s="198"/>
      <c r="K114" s="198"/>
      <c r="L114" s="198"/>
      <c r="M114" s="198"/>
      <c r="N114" s="198"/>
      <c r="O114" s="198"/>
      <c r="P114" s="198"/>
      <c r="Q114" s="198"/>
      <c r="R114" s="198"/>
      <c r="S114" s="198"/>
      <c r="T114" s="198"/>
      <c r="U114" s="198"/>
      <c r="V114" s="198"/>
      <c r="W114" s="198"/>
      <c r="X114" s="198"/>
      <c r="Y114" s="198"/>
      <c r="Z114" s="198"/>
      <c r="AA114" s="198"/>
      <c r="AB114" s="198"/>
      <c r="AC114" s="46"/>
      <c r="AD114" s="46"/>
      <c r="AF114" s="2228" t="s">
        <v>66</v>
      </c>
      <c r="AG114" s="2228"/>
      <c r="AH114" s="2228"/>
      <c r="AI114" s="2228"/>
      <c r="AJ114" s="2228"/>
      <c r="AK114" s="2228"/>
      <c r="AL114" s="2228"/>
      <c r="AM114" s="165"/>
      <c r="AN114" s="1189"/>
    </row>
    <row r="115" spans="1:47" s="46" customFormat="1" ht="12.75" customHeight="1">
      <c r="A115" s="28"/>
      <c r="B115" s="74"/>
      <c r="C115" s="77"/>
      <c r="D115" s="156"/>
      <c r="E115" s="706" t="s">
        <v>1499</v>
      </c>
      <c r="F115" s="198"/>
      <c r="G115" s="198"/>
      <c r="H115" s="198"/>
      <c r="I115" s="198"/>
      <c r="J115" s="198"/>
      <c r="K115" s="198"/>
      <c r="L115" s="198"/>
      <c r="M115" s="198"/>
      <c r="N115" s="198"/>
      <c r="O115" s="198"/>
      <c r="P115" s="198"/>
      <c r="Q115" s="198"/>
      <c r="R115" s="198"/>
      <c r="S115" s="198"/>
      <c r="T115" s="198"/>
      <c r="U115" s="198"/>
      <c r="V115" s="198"/>
      <c r="W115" s="198"/>
      <c r="X115" s="198"/>
      <c r="Y115" s="198"/>
      <c r="Z115" s="198"/>
      <c r="AA115" s="198"/>
      <c r="AB115" s="198"/>
      <c r="AE115" s="191"/>
      <c r="AM115" s="165"/>
      <c r="AN115" s="457"/>
    </row>
    <row r="116" spans="1:47" s="46" customFormat="1" ht="12.75" customHeight="1">
      <c r="A116" s="28"/>
      <c r="B116" s="173"/>
      <c r="C116" s="199"/>
      <c r="D116" s="28"/>
      <c r="E116" s="27"/>
      <c r="F116" s="202"/>
      <c r="G116" s="202"/>
      <c r="H116" s="202"/>
      <c r="I116" s="202"/>
      <c r="J116" s="202"/>
      <c r="K116" s="202"/>
      <c r="L116" s="202"/>
      <c r="M116" s="202"/>
      <c r="N116" s="202"/>
      <c r="O116" s="202"/>
      <c r="P116" s="202"/>
      <c r="Q116" s="202"/>
      <c r="R116" s="202"/>
      <c r="S116" s="202"/>
      <c r="T116" s="202"/>
      <c r="U116" s="202"/>
      <c r="V116" s="202"/>
      <c r="W116" s="202"/>
      <c r="X116" s="202"/>
      <c r="Y116" s="202"/>
      <c r="Z116" s="202"/>
      <c r="AA116" s="202"/>
      <c r="AB116" s="202"/>
      <c r="AC116" s="28"/>
      <c r="AD116" s="173"/>
      <c r="AE116" s="28"/>
      <c r="AF116" s="28"/>
      <c r="AG116" s="28"/>
      <c r="AH116" s="28"/>
      <c r="AI116" s="28"/>
      <c r="AK116" s="165"/>
      <c r="AL116" s="165"/>
      <c r="AM116" s="165"/>
      <c r="AN116" s="457"/>
      <c r="AO116" s="46" t="s">
        <v>136</v>
      </c>
      <c r="AP116" s="787">
        <v>0</v>
      </c>
      <c r="AT116" s="46" t="s">
        <v>136</v>
      </c>
      <c r="AU116" s="787">
        <v>0</v>
      </c>
    </row>
    <row r="117" spans="1:47" s="46" customFormat="1" ht="12.75" customHeight="1">
      <c r="A117" s="28"/>
      <c r="B117" s="173"/>
      <c r="C117" s="199"/>
      <c r="D117" s="28" t="s">
        <v>163</v>
      </c>
      <c r="E117" s="202"/>
      <c r="F117" s="202"/>
      <c r="G117" s="202"/>
      <c r="H117" s="2245" t="s">
        <v>136</v>
      </c>
      <c r="I117" s="2245"/>
      <c r="J117" s="202"/>
      <c r="K117" s="202"/>
      <c r="L117" s="202"/>
      <c r="M117" s="202"/>
      <c r="AN117" s="457"/>
      <c r="AO117" s="156" t="s">
        <v>649</v>
      </c>
      <c r="AP117" s="46">
        <v>3</v>
      </c>
      <c r="AT117" s="156" t="s">
        <v>649</v>
      </c>
      <c r="AU117" s="46">
        <v>3</v>
      </c>
    </row>
    <row r="118" spans="1:47" s="46" customFormat="1" ht="12.75" customHeight="1">
      <c r="A118" s="28"/>
      <c r="B118" s="173"/>
      <c r="C118" s="199"/>
      <c r="D118" s="28"/>
      <c r="E118" s="202"/>
      <c r="F118" s="202"/>
      <c r="G118" s="202"/>
      <c r="H118" s="202"/>
      <c r="I118" s="202"/>
      <c r="J118" s="202"/>
      <c r="K118" s="202"/>
      <c r="L118" s="202"/>
      <c r="M118" s="202"/>
      <c r="AN118" s="457"/>
      <c r="AO118" s="156" t="s">
        <v>215</v>
      </c>
      <c r="AP118" s="46">
        <v>2</v>
      </c>
      <c r="AT118" s="156" t="s">
        <v>215</v>
      </c>
      <c r="AU118" s="46">
        <v>2</v>
      </c>
    </row>
    <row r="119" spans="1:47" s="46" customFormat="1" ht="12.75" customHeight="1">
      <c r="A119" s="28"/>
      <c r="B119" s="173"/>
      <c r="C119" s="199"/>
      <c r="D119" s="28" t="s">
        <v>2146</v>
      </c>
      <c r="E119" s="202"/>
      <c r="F119" s="202"/>
      <c r="G119" s="202"/>
      <c r="H119" s="202"/>
      <c r="I119" s="202"/>
      <c r="J119" s="202"/>
      <c r="K119" s="202"/>
      <c r="L119" s="202"/>
      <c r="M119" s="202"/>
      <c r="AN119" s="457"/>
    </row>
    <row r="120" spans="1:47" s="46" customFormat="1" ht="12.75" customHeight="1">
      <c r="A120" s="28"/>
      <c r="B120" s="173"/>
      <c r="C120" s="199"/>
      <c r="D120" s="28" t="s">
        <v>2147</v>
      </c>
      <c r="E120" s="202"/>
      <c r="F120" s="202"/>
      <c r="G120" s="202"/>
      <c r="H120" s="202"/>
      <c r="I120" s="202"/>
      <c r="J120" s="202"/>
      <c r="K120" s="202"/>
      <c r="L120" s="202"/>
      <c r="M120" s="202"/>
      <c r="AN120" s="457"/>
    </row>
    <row r="121" spans="1:47" s="46" customFormat="1" ht="12.75" customHeight="1">
      <c r="A121" s="28"/>
      <c r="B121" s="173"/>
      <c r="C121" s="199"/>
      <c r="D121" s="59" t="s">
        <v>2148</v>
      </c>
      <c r="E121" s="202"/>
      <c r="F121" s="202"/>
      <c r="G121" s="202"/>
      <c r="H121" s="202"/>
      <c r="I121" s="202"/>
      <c r="J121" s="202"/>
      <c r="K121" s="202"/>
      <c r="L121" s="202"/>
      <c r="M121" s="202"/>
      <c r="AN121" s="457"/>
      <c r="AO121" s="46" t="s">
        <v>136</v>
      </c>
      <c r="AP121" s="787">
        <v>0</v>
      </c>
    </row>
    <row r="122" spans="1:47" s="46" customFormat="1" ht="12.75" customHeight="1">
      <c r="A122" s="28"/>
      <c r="B122" s="173"/>
      <c r="C122" s="199"/>
      <c r="D122" s="28" t="s">
        <v>2149</v>
      </c>
      <c r="E122" s="28"/>
      <c r="AN122" s="457"/>
      <c r="AO122" s="46" t="s">
        <v>1685</v>
      </c>
      <c r="AP122" s="46">
        <v>3</v>
      </c>
    </row>
    <row r="123" spans="1:47" s="46" customFormat="1" ht="12.75" customHeight="1">
      <c r="A123" s="28"/>
      <c r="B123" s="173"/>
      <c r="C123" s="199"/>
      <c r="D123" s="28"/>
      <c r="E123" s="28" t="s">
        <v>163</v>
      </c>
      <c r="F123" s="202"/>
      <c r="G123" s="202"/>
      <c r="H123" s="2386" t="s">
        <v>136</v>
      </c>
      <c r="I123" s="2386"/>
      <c r="J123" s="2386"/>
      <c r="K123" s="2386"/>
      <c r="L123" s="2386"/>
      <c r="M123" s="2386"/>
      <c r="N123" s="2386"/>
      <c r="O123" s="2386"/>
      <c r="P123" s="2386"/>
      <c r="Q123" s="2386"/>
      <c r="R123" s="2386"/>
      <c r="S123" s="2386"/>
      <c r="T123" s="2386"/>
      <c r="U123" s="2386"/>
      <c r="V123" s="2386"/>
      <c r="W123" s="2386"/>
      <c r="X123" s="2386"/>
      <c r="Y123" s="2386"/>
      <c r="Z123" s="2386"/>
      <c r="AA123" s="2386"/>
      <c r="AB123" s="2386"/>
      <c r="AC123" s="2386"/>
      <c r="AD123" s="2386"/>
      <c r="AE123" s="2386"/>
      <c r="AN123" s="457"/>
      <c r="AO123" s="46" t="s">
        <v>1686</v>
      </c>
      <c r="AP123" s="46">
        <v>2</v>
      </c>
    </row>
    <row r="124" spans="1:47" s="149" customFormat="1" ht="12.75" customHeight="1">
      <c r="A124" s="28"/>
      <c r="D124" s="28"/>
      <c r="F124" s="175"/>
      <c r="G124" s="175"/>
      <c r="H124" s="175"/>
      <c r="I124" s="175"/>
      <c r="J124" s="175"/>
      <c r="K124" s="175"/>
      <c r="L124" s="175"/>
      <c r="M124" s="175"/>
      <c r="N124" s="175"/>
      <c r="O124" s="175"/>
      <c r="P124" s="175"/>
      <c r="Q124" s="175"/>
      <c r="R124" s="175"/>
      <c r="S124" s="175"/>
      <c r="T124" s="175"/>
      <c r="U124" s="175"/>
      <c r="V124" s="175"/>
      <c r="W124" s="175"/>
      <c r="X124" s="175"/>
      <c r="Y124" s="175"/>
      <c r="Z124" s="175"/>
      <c r="AA124" s="175"/>
      <c r="AB124" s="175"/>
      <c r="AC124" s="175"/>
      <c r="AD124" s="175"/>
      <c r="AE124" s="175"/>
      <c r="AF124" s="454"/>
      <c r="AG124" s="454"/>
      <c r="AH124" s="454"/>
      <c r="AI124" s="454"/>
      <c r="AJ124" s="454"/>
      <c r="AK124" s="454"/>
      <c r="AL124" s="1352"/>
      <c r="AM124" s="46"/>
      <c r="AN124" s="1189"/>
    </row>
    <row r="125" spans="1:47" s="46" customFormat="1" ht="12.75" customHeight="1">
      <c r="A125" s="28"/>
      <c r="B125" s="1807" t="s">
        <v>136</v>
      </c>
      <c r="C125" s="1807"/>
      <c r="D125" s="454"/>
      <c r="E125" s="2246" t="s">
        <v>2059</v>
      </c>
      <c r="F125" s="2246"/>
      <c r="G125" s="2246"/>
      <c r="H125" s="2246"/>
      <c r="I125" s="2246"/>
      <c r="J125" s="2246"/>
      <c r="K125" s="2246"/>
      <c r="L125" s="2246"/>
      <c r="M125" s="2246"/>
      <c r="N125" s="2246"/>
      <c r="O125" s="2246"/>
      <c r="P125" s="2246"/>
      <c r="Q125" s="2246"/>
      <c r="R125" s="2246"/>
      <c r="S125" s="2246"/>
      <c r="T125" s="2246"/>
      <c r="U125" s="2246"/>
      <c r="V125" s="2246"/>
      <c r="W125" s="2246"/>
      <c r="X125" s="2246"/>
      <c r="Y125" s="2246"/>
      <c r="Z125" s="2246"/>
      <c r="AA125" s="2246"/>
      <c r="AB125" s="2246"/>
      <c r="AC125" s="2246"/>
      <c r="AD125" s="2246"/>
      <c r="AE125" s="2246"/>
      <c r="AF125" s="2246"/>
      <c r="AG125" s="2246"/>
      <c r="AH125" s="454"/>
      <c r="AI125" s="454"/>
      <c r="AJ125" s="454"/>
      <c r="AK125" s="454"/>
      <c r="AL125" s="1352"/>
      <c r="AN125" s="457"/>
    </row>
    <row r="126" spans="1:47" s="46" customFormat="1" ht="12.75" customHeight="1">
      <c r="A126" s="28"/>
      <c r="B126" s="173"/>
      <c r="C126" s="199"/>
      <c r="D126" s="454"/>
      <c r="E126" s="2246"/>
      <c r="F126" s="2246"/>
      <c r="G126" s="2246"/>
      <c r="H126" s="2246"/>
      <c r="I126" s="2246"/>
      <c r="J126" s="2246"/>
      <c r="K126" s="2246"/>
      <c r="L126" s="2246"/>
      <c r="M126" s="2246"/>
      <c r="N126" s="2246"/>
      <c r="O126" s="2246"/>
      <c r="P126" s="2246"/>
      <c r="Q126" s="2246"/>
      <c r="R126" s="2246"/>
      <c r="S126" s="2246"/>
      <c r="T126" s="2246"/>
      <c r="U126" s="2246"/>
      <c r="V126" s="2246"/>
      <c r="W126" s="2246"/>
      <c r="X126" s="2246"/>
      <c r="Y126" s="2246"/>
      <c r="Z126" s="2246"/>
      <c r="AA126" s="2246"/>
      <c r="AB126" s="2246"/>
      <c r="AC126" s="2246"/>
      <c r="AD126" s="2246"/>
      <c r="AE126" s="2246"/>
      <c r="AF126" s="2246"/>
      <c r="AG126" s="2246"/>
      <c r="AH126" s="454"/>
      <c r="AI126" s="454"/>
      <c r="AJ126" s="454"/>
      <c r="AK126" s="454"/>
      <c r="AL126" s="1352"/>
      <c r="AN126" s="457"/>
    </row>
    <row r="127" spans="1:47" s="46" customFormat="1" ht="12.75" customHeight="1">
      <c r="A127" s="28"/>
      <c r="B127" s="173"/>
      <c r="C127" s="199"/>
      <c r="D127" s="454"/>
      <c r="E127" s="2246"/>
      <c r="F127" s="2246"/>
      <c r="G127" s="2246"/>
      <c r="H127" s="2246"/>
      <c r="I127" s="2246"/>
      <c r="J127" s="2246"/>
      <c r="K127" s="2246"/>
      <c r="L127" s="2246"/>
      <c r="M127" s="2246"/>
      <c r="N127" s="2246"/>
      <c r="O127" s="2246"/>
      <c r="P127" s="2246"/>
      <c r="Q127" s="2246"/>
      <c r="R127" s="2246"/>
      <c r="S127" s="2246"/>
      <c r="T127" s="2246"/>
      <c r="U127" s="2246"/>
      <c r="V127" s="2246"/>
      <c r="W127" s="2246"/>
      <c r="X127" s="2246"/>
      <c r="Y127" s="2246"/>
      <c r="Z127" s="2246"/>
      <c r="AA127" s="2246"/>
      <c r="AB127" s="2246"/>
      <c r="AC127" s="2246"/>
      <c r="AD127" s="2246"/>
      <c r="AE127" s="2246"/>
      <c r="AF127" s="2246"/>
      <c r="AG127" s="2246"/>
      <c r="AH127" s="454"/>
      <c r="AI127" s="454"/>
      <c r="AJ127" s="454"/>
      <c r="AK127" s="454"/>
      <c r="AL127" s="1352"/>
      <c r="AN127" s="457"/>
    </row>
    <row r="128" spans="1:47" s="46" customFormat="1" ht="12.75" customHeight="1">
      <c r="A128" s="28"/>
      <c r="B128" s="173"/>
      <c r="C128" s="199"/>
      <c r="D128" s="496"/>
      <c r="E128" s="2385"/>
      <c r="F128" s="2385"/>
      <c r="G128" s="2385"/>
      <c r="H128" s="2385"/>
      <c r="I128" s="2385"/>
      <c r="J128" s="2385"/>
      <c r="K128" s="2385"/>
      <c r="L128" s="2385"/>
      <c r="M128" s="2385"/>
      <c r="N128" s="2385"/>
      <c r="O128" s="2385"/>
      <c r="P128" s="2385"/>
      <c r="Q128" s="2385"/>
      <c r="R128" s="2385"/>
      <c r="S128" s="2385"/>
      <c r="T128" s="2385"/>
      <c r="U128" s="2385"/>
      <c r="V128" s="2385"/>
      <c r="W128" s="2385"/>
      <c r="X128" s="2385"/>
      <c r="Y128" s="2385"/>
      <c r="Z128" s="2385"/>
      <c r="AA128" s="2385"/>
      <c r="AB128" s="2385"/>
      <c r="AC128" s="2385"/>
      <c r="AD128" s="2385"/>
      <c r="AE128" s="2385"/>
      <c r="AF128" s="2385"/>
      <c r="AG128" s="2385"/>
      <c r="AH128" s="496"/>
      <c r="AI128" s="496"/>
      <c r="AJ128" s="496"/>
      <c r="AK128" s="496"/>
      <c r="AL128" s="330"/>
      <c r="AN128" s="457"/>
    </row>
    <row r="129" spans="1:42" s="46" customFormat="1" ht="12.75" customHeight="1">
      <c r="A129" s="203"/>
      <c r="B129" s="171"/>
      <c r="C129" s="204"/>
      <c r="D129" s="179"/>
      <c r="E129" s="205"/>
      <c r="F129" s="205"/>
      <c r="G129" s="205"/>
      <c r="H129" s="205"/>
      <c r="I129" s="205"/>
      <c r="J129" s="205"/>
      <c r="K129" s="205"/>
      <c r="L129" s="205"/>
      <c r="M129" s="205"/>
      <c r="N129" s="205"/>
      <c r="O129" s="205"/>
      <c r="P129" s="205"/>
      <c r="Q129" s="205"/>
      <c r="R129" s="205"/>
      <c r="S129" s="205"/>
      <c r="T129" s="205"/>
      <c r="U129" s="205"/>
      <c r="V129" s="205"/>
      <c r="W129" s="205"/>
      <c r="X129" s="205"/>
      <c r="Y129" s="205"/>
      <c r="Z129" s="205"/>
      <c r="AA129" s="205"/>
      <c r="AB129" s="179"/>
      <c r="AC129" s="171"/>
      <c r="AD129" s="179"/>
      <c r="AE129" s="179"/>
      <c r="AF129" s="179"/>
      <c r="AG129" s="179"/>
      <c r="AH129" s="179"/>
      <c r="AI129" s="151" t="s">
        <v>1444</v>
      </c>
      <c r="AJ129" s="2043">
        <f>VLOOKUP($H$117,$AO$101:$AP$106,2,FALSE)+VLOOKUP($H$123,$AO$121:$AP$123,2,FALSE)</f>
        <v>0</v>
      </c>
      <c r="AK129" s="2045"/>
      <c r="AL129" s="25"/>
      <c r="AM129" s="202"/>
      <c r="AN129" s="457"/>
    </row>
    <row r="130" spans="1:42" s="46" customFormat="1" ht="12.75" customHeight="1">
      <c r="A130" s="28"/>
      <c r="B130" s="173"/>
      <c r="C130" s="199"/>
      <c r="D130" s="28"/>
      <c r="E130" s="202"/>
      <c r="F130" s="202"/>
      <c r="G130" s="202"/>
      <c r="H130" s="202"/>
      <c r="I130" s="202"/>
      <c r="J130" s="202"/>
      <c r="K130" s="202"/>
      <c r="L130" s="202"/>
      <c r="M130" s="202"/>
      <c r="N130" s="202"/>
      <c r="O130" s="202"/>
      <c r="P130" s="202"/>
      <c r="Q130" s="202"/>
      <c r="R130" s="202"/>
      <c r="S130" s="202"/>
      <c r="T130" s="202"/>
      <c r="U130" s="202"/>
      <c r="V130" s="202"/>
      <c r="W130" s="202"/>
      <c r="X130" s="202"/>
      <c r="Y130" s="202"/>
      <c r="Z130" s="202"/>
      <c r="AA130" s="202"/>
      <c r="AB130" s="202"/>
      <c r="AC130" s="28"/>
      <c r="AD130" s="173"/>
      <c r="AE130" s="202"/>
      <c r="AF130" s="202"/>
      <c r="AG130" s="202"/>
      <c r="AH130" s="202"/>
      <c r="AI130" s="202"/>
      <c r="AJ130" s="202"/>
      <c r="AK130" s="202"/>
      <c r="AL130" s="1359"/>
      <c r="AM130" s="202"/>
      <c r="AN130" s="457"/>
    </row>
    <row r="131" spans="1:42" s="46" customFormat="1" ht="12.75" customHeight="1">
      <c r="A131" s="28"/>
      <c r="B131" s="173"/>
      <c r="C131" s="48" t="s">
        <v>30</v>
      </c>
      <c r="D131" s="29"/>
      <c r="E131" s="202"/>
      <c r="F131" s="202"/>
      <c r="G131" s="202"/>
      <c r="H131" s="202"/>
      <c r="I131" s="202"/>
      <c r="J131" s="202"/>
      <c r="K131" s="202"/>
      <c r="L131" s="202"/>
      <c r="M131" s="202"/>
      <c r="N131" s="202"/>
      <c r="O131" s="202"/>
      <c r="P131" s="202"/>
      <c r="Q131" s="202"/>
      <c r="R131" s="202"/>
      <c r="S131" s="202"/>
      <c r="T131" s="202"/>
      <c r="U131" s="202"/>
      <c r="V131" s="202"/>
      <c r="W131" s="202"/>
      <c r="X131" s="202"/>
      <c r="Y131" s="202"/>
      <c r="Z131" s="202"/>
      <c r="AA131" s="202"/>
      <c r="AB131" s="202"/>
      <c r="AC131" s="28"/>
      <c r="AD131" s="173"/>
      <c r="AE131" s="28"/>
      <c r="AF131" s="28"/>
      <c r="AG131" s="28"/>
      <c r="AH131" s="174"/>
      <c r="AI131" s="28"/>
      <c r="AJ131" s="28"/>
      <c r="AK131" s="28"/>
      <c r="AL131" s="28"/>
      <c r="AM131" s="28"/>
      <c r="AN131" s="457"/>
    </row>
    <row r="132" spans="1:42" s="46" customFormat="1" ht="12.75" customHeight="1">
      <c r="A132" s="28"/>
      <c r="B132" s="160"/>
      <c r="D132" s="21"/>
      <c r="E132" s="202"/>
      <c r="F132" s="202"/>
      <c r="G132" s="202"/>
      <c r="H132" s="202"/>
      <c r="I132" s="202"/>
      <c r="J132" s="202"/>
      <c r="K132" s="202"/>
      <c r="L132" s="202"/>
      <c r="M132" s="202"/>
      <c r="N132" s="202"/>
      <c r="O132" s="202"/>
      <c r="P132" s="202"/>
      <c r="Q132" s="202"/>
      <c r="R132" s="202"/>
      <c r="S132" s="202"/>
      <c r="T132" s="202"/>
      <c r="U132" s="202"/>
      <c r="V132" s="202"/>
      <c r="W132" s="202"/>
      <c r="X132" s="202"/>
      <c r="Y132" s="202"/>
      <c r="Z132" s="202"/>
      <c r="AA132" s="202"/>
      <c r="AB132" s="202"/>
      <c r="AC132" s="28"/>
      <c r="AD132" s="173"/>
      <c r="AM132" s="165"/>
      <c r="AN132" s="457"/>
    </row>
    <row r="133" spans="1:42" s="217" customFormat="1" ht="12.75" customHeight="1">
      <c r="A133" s="28"/>
      <c r="B133" s="46"/>
      <c r="C133" s="46"/>
      <c r="D133" s="156" t="s">
        <v>649</v>
      </c>
      <c r="E133" s="2384" t="s">
        <v>2150</v>
      </c>
      <c r="F133" s="2384"/>
      <c r="G133" s="2384"/>
      <c r="H133" s="2384"/>
      <c r="I133" s="2384"/>
      <c r="J133" s="2384"/>
      <c r="K133" s="2384"/>
      <c r="L133" s="2384"/>
      <c r="M133" s="2384"/>
      <c r="N133" s="2384"/>
      <c r="O133" s="2384"/>
      <c r="P133" s="2384"/>
      <c r="Q133" s="2384"/>
      <c r="R133" s="2384"/>
      <c r="S133" s="2384"/>
      <c r="T133" s="2384"/>
      <c r="U133" s="2384"/>
      <c r="V133" s="2384"/>
      <c r="W133" s="2384"/>
      <c r="X133" s="2384"/>
      <c r="Y133" s="2384"/>
      <c r="Z133" s="2384"/>
      <c r="AA133" s="2384"/>
      <c r="AB133" s="2384"/>
      <c r="AC133" s="2384"/>
      <c r="AD133" s="2384"/>
      <c r="AF133" s="2228" t="s">
        <v>66</v>
      </c>
      <c r="AG133" s="2228"/>
      <c r="AH133" s="2228"/>
      <c r="AI133" s="2228"/>
      <c r="AJ133" s="2228"/>
      <c r="AK133" s="2228"/>
      <c r="AL133" s="2228"/>
      <c r="AM133" s="165"/>
      <c r="AN133" s="493"/>
    </row>
    <row r="134" spans="1:42" s="46" customFormat="1" ht="12.75" customHeight="1">
      <c r="A134" s="207"/>
      <c r="B134" s="173"/>
      <c r="C134" s="199"/>
      <c r="D134" s="156"/>
      <c r="E134" s="2384"/>
      <c r="F134" s="2384"/>
      <c r="G134" s="2384"/>
      <c r="H134" s="2384"/>
      <c r="I134" s="2384"/>
      <c r="J134" s="2384"/>
      <c r="K134" s="2384"/>
      <c r="L134" s="2384"/>
      <c r="M134" s="2384"/>
      <c r="N134" s="2384"/>
      <c r="O134" s="2384"/>
      <c r="P134" s="2384"/>
      <c r="Q134" s="2384"/>
      <c r="R134" s="2384"/>
      <c r="S134" s="2384"/>
      <c r="T134" s="2384"/>
      <c r="U134" s="2384"/>
      <c r="V134" s="2384"/>
      <c r="W134" s="2384"/>
      <c r="X134" s="2384"/>
      <c r="Y134" s="2384"/>
      <c r="Z134" s="2384"/>
      <c r="AA134" s="2384"/>
      <c r="AB134" s="2384"/>
      <c r="AC134" s="2384"/>
      <c r="AD134" s="2384"/>
      <c r="AE134" s="165"/>
      <c r="AF134" s="74"/>
      <c r="AG134" s="165"/>
      <c r="AH134" s="165"/>
      <c r="AI134" s="165"/>
      <c r="AJ134" s="165"/>
      <c r="AK134" s="165"/>
      <c r="AL134" s="165"/>
      <c r="AM134" s="165"/>
      <c r="AN134" s="457"/>
    </row>
    <row r="135" spans="1:42" s="46" customFormat="1" ht="12.75" customHeight="1">
      <c r="A135" s="28"/>
      <c r="B135" s="173"/>
      <c r="C135" s="200"/>
      <c r="D135" s="156"/>
      <c r="E135" s="2384"/>
      <c r="F135" s="2384"/>
      <c r="G135" s="2384"/>
      <c r="H135" s="2384"/>
      <c r="I135" s="2384"/>
      <c r="J135" s="2384"/>
      <c r="K135" s="2384"/>
      <c r="L135" s="2384"/>
      <c r="M135" s="2384"/>
      <c r="N135" s="2384"/>
      <c r="O135" s="2384"/>
      <c r="P135" s="2384"/>
      <c r="Q135" s="2384"/>
      <c r="R135" s="2384"/>
      <c r="S135" s="2384"/>
      <c r="T135" s="2384"/>
      <c r="U135" s="2384"/>
      <c r="V135" s="2384"/>
      <c r="W135" s="2384"/>
      <c r="X135" s="2384"/>
      <c r="Y135" s="2384"/>
      <c r="Z135" s="2384"/>
      <c r="AA135" s="2384"/>
      <c r="AB135" s="2384"/>
      <c r="AC135" s="2384"/>
      <c r="AD135" s="2384"/>
      <c r="AE135" s="165"/>
      <c r="AF135" s="74"/>
      <c r="AG135" s="165"/>
      <c r="AH135" s="165"/>
      <c r="AI135" s="165"/>
      <c r="AJ135" s="165"/>
      <c r="AK135" s="165"/>
      <c r="AL135" s="165"/>
      <c r="AM135" s="165"/>
      <c r="AN135" s="457"/>
    </row>
    <row r="136" spans="1:42" s="46" customFormat="1" ht="12.75" customHeight="1">
      <c r="A136" s="57"/>
      <c r="B136" s="185"/>
      <c r="C136" s="208"/>
      <c r="D136" s="156"/>
      <c r="E136" s="2384"/>
      <c r="F136" s="2384"/>
      <c r="G136" s="2384"/>
      <c r="H136" s="2384"/>
      <c r="I136" s="2384"/>
      <c r="J136" s="2384"/>
      <c r="K136" s="2384"/>
      <c r="L136" s="2384"/>
      <c r="M136" s="2384"/>
      <c r="N136" s="2384"/>
      <c r="O136" s="2384"/>
      <c r="P136" s="2384"/>
      <c r="Q136" s="2384"/>
      <c r="R136" s="2384"/>
      <c r="S136" s="2384"/>
      <c r="T136" s="2384"/>
      <c r="U136" s="2384"/>
      <c r="V136" s="2384"/>
      <c r="W136" s="2384"/>
      <c r="X136" s="2384"/>
      <c r="Y136" s="2384"/>
      <c r="Z136" s="2384"/>
      <c r="AA136" s="2384"/>
      <c r="AB136" s="2384"/>
      <c r="AC136" s="2384"/>
      <c r="AD136" s="2384"/>
      <c r="AE136" s="27"/>
      <c r="AF136" s="185"/>
      <c r="AG136" s="27"/>
      <c r="AH136" s="27"/>
      <c r="AI136" s="27"/>
      <c r="AJ136" s="27"/>
      <c r="AK136" s="165"/>
      <c r="AL136" s="165"/>
      <c r="AM136" s="165"/>
      <c r="AN136" s="457"/>
    </row>
    <row r="137" spans="1:42" s="46" customFormat="1" ht="22.9" customHeight="1">
      <c r="A137" s="28"/>
      <c r="B137" s="185"/>
      <c r="C137" s="208"/>
      <c r="D137" s="156"/>
      <c r="E137" s="2384"/>
      <c r="F137" s="2384"/>
      <c r="G137" s="2384"/>
      <c r="H137" s="2384"/>
      <c r="I137" s="2384"/>
      <c r="J137" s="2384"/>
      <c r="K137" s="2384"/>
      <c r="L137" s="2384"/>
      <c r="M137" s="2384"/>
      <c r="N137" s="2384"/>
      <c r="O137" s="2384"/>
      <c r="P137" s="2384"/>
      <c r="Q137" s="2384"/>
      <c r="R137" s="2384"/>
      <c r="S137" s="2384"/>
      <c r="T137" s="2384"/>
      <c r="U137" s="2384"/>
      <c r="V137" s="2384"/>
      <c r="W137" s="2384"/>
      <c r="X137" s="2384"/>
      <c r="Y137" s="2384"/>
      <c r="Z137" s="2384"/>
      <c r="AA137" s="2384"/>
      <c r="AB137" s="2384"/>
      <c r="AC137" s="2384"/>
      <c r="AD137" s="2384"/>
      <c r="AE137" s="27"/>
      <c r="AF137" s="185"/>
      <c r="AG137" s="27"/>
      <c r="AH137" s="27"/>
      <c r="AI137" s="27"/>
      <c r="AJ137" s="27"/>
      <c r="AK137" s="165"/>
      <c r="AL137" s="165"/>
      <c r="AM137" s="165"/>
      <c r="AN137" s="457"/>
      <c r="AO137" s="149" t="s">
        <v>136</v>
      </c>
      <c r="AP137" s="788">
        <v>0</v>
      </c>
    </row>
    <row r="138" spans="1:42" s="46" customFormat="1" ht="12.75" customHeight="1">
      <c r="A138" s="28"/>
      <c r="B138" s="185"/>
      <c r="C138" s="77"/>
      <c r="D138" s="156"/>
      <c r="E138" s="27" t="s">
        <v>113</v>
      </c>
      <c r="F138" s="1206"/>
      <c r="G138" s="1206"/>
      <c r="H138" s="1206"/>
      <c r="I138" s="1206"/>
      <c r="J138" s="1206"/>
      <c r="K138" s="1206"/>
      <c r="L138" s="1206"/>
      <c r="M138" s="1206"/>
      <c r="N138" s="1206"/>
      <c r="O138" s="1206"/>
      <c r="P138" s="1206"/>
      <c r="Q138" s="1206"/>
      <c r="R138" s="1206"/>
      <c r="S138" s="2387" t="s">
        <v>136</v>
      </c>
      <c r="T138" s="2387"/>
      <c r="U138" s="1206"/>
      <c r="V138" s="1206"/>
      <c r="W138" s="1206"/>
      <c r="X138" s="1206"/>
      <c r="Y138" s="1206"/>
      <c r="Z138" s="1206"/>
      <c r="AA138" s="1206"/>
      <c r="AB138" s="1206"/>
      <c r="AC138" s="1206"/>
      <c r="AD138" s="1206"/>
      <c r="AF138" s="185"/>
      <c r="AG138" s="27"/>
      <c r="AH138" s="27"/>
      <c r="AI138" s="27"/>
      <c r="AJ138" s="27"/>
      <c r="AK138" s="165"/>
      <c r="AL138" s="165"/>
      <c r="AM138" s="165"/>
      <c r="AN138" s="457"/>
      <c r="AO138" s="156" t="s">
        <v>649</v>
      </c>
      <c r="AP138" s="46">
        <v>5</v>
      </c>
    </row>
    <row r="139" spans="1:42" s="46" customFormat="1" ht="12.75" customHeight="1">
      <c r="A139" s="28"/>
      <c r="B139" s="185"/>
      <c r="C139" s="208"/>
      <c r="W139" s="27"/>
      <c r="X139" s="27"/>
      <c r="Y139" s="27"/>
      <c r="Z139" s="27"/>
      <c r="AA139" s="27"/>
      <c r="AB139" s="27"/>
      <c r="AM139" s="165"/>
      <c r="AN139" s="457"/>
      <c r="AO139" s="156" t="s">
        <v>215</v>
      </c>
      <c r="AP139" s="218">
        <v>4</v>
      </c>
    </row>
    <row r="140" spans="1:42" s="46" customFormat="1" ht="12.75" customHeight="1">
      <c r="A140" s="28"/>
      <c r="B140" s="74"/>
      <c r="C140" s="77"/>
      <c r="D140" s="156" t="s">
        <v>215</v>
      </c>
      <c r="E140" s="567" t="s">
        <v>1414</v>
      </c>
      <c r="F140" s="209"/>
      <c r="G140" s="209"/>
      <c r="H140" s="209"/>
      <c r="I140" s="209"/>
      <c r="J140" s="209"/>
      <c r="K140" s="209"/>
      <c r="L140" s="209"/>
      <c r="M140" s="209"/>
      <c r="N140" s="209"/>
      <c r="O140" s="209"/>
      <c r="P140" s="209"/>
      <c r="Q140" s="209"/>
      <c r="R140" s="209"/>
      <c r="S140" s="209"/>
      <c r="T140" s="209"/>
      <c r="W140" s="209"/>
      <c r="X140" s="209"/>
      <c r="Y140" s="209"/>
      <c r="Z140" s="209"/>
      <c r="AA140" s="209"/>
      <c r="AB140" s="209"/>
      <c r="AF140" s="2228" t="s">
        <v>114</v>
      </c>
      <c r="AG140" s="2228"/>
      <c r="AH140" s="2228"/>
      <c r="AI140" s="2228"/>
      <c r="AJ140" s="2228"/>
      <c r="AK140" s="2228"/>
      <c r="AL140" s="2228"/>
      <c r="AM140" s="165"/>
      <c r="AN140" s="457"/>
      <c r="AO140" s="156" t="s">
        <v>1004</v>
      </c>
      <c r="AP140" s="46">
        <v>3</v>
      </c>
    </row>
    <row r="141" spans="1:42" s="149" customFormat="1" ht="12.75" customHeight="1">
      <c r="A141" s="28"/>
      <c r="B141" s="74"/>
      <c r="C141" s="77"/>
      <c r="D141" s="28"/>
      <c r="F141" s="209"/>
      <c r="G141" s="209"/>
      <c r="H141" s="209"/>
      <c r="I141" s="209"/>
      <c r="J141" s="209"/>
      <c r="K141" s="209"/>
      <c r="L141" s="209"/>
      <c r="M141" s="209"/>
      <c r="N141" s="209"/>
      <c r="O141" s="209"/>
      <c r="P141" s="209"/>
      <c r="Q141" s="209"/>
      <c r="R141" s="209"/>
      <c r="S141" s="209"/>
      <c r="T141" s="209"/>
      <c r="U141" s="46"/>
      <c r="X141" s="209"/>
      <c r="Y141" s="209"/>
      <c r="Z141" s="209"/>
      <c r="AA141" s="209"/>
      <c r="AB141" s="209"/>
      <c r="AC141" s="46"/>
      <c r="AD141" s="46"/>
      <c r="AE141" s="46"/>
      <c r="AF141" s="46"/>
      <c r="AG141" s="46"/>
      <c r="AH141" s="46"/>
      <c r="AI141" s="46"/>
      <c r="AJ141" s="46"/>
      <c r="AK141" s="165"/>
      <c r="AL141" s="165"/>
      <c r="AM141" s="165"/>
      <c r="AN141" s="1189"/>
      <c r="AO141" s="156" t="s">
        <v>806</v>
      </c>
      <c r="AP141" s="218">
        <v>4</v>
      </c>
    </row>
    <row r="142" spans="1:42" s="46" customFormat="1" ht="12.75" customHeight="1">
      <c r="A142" s="28"/>
      <c r="B142" s="74"/>
      <c r="C142" s="77"/>
      <c r="D142" s="28" t="s">
        <v>163</v>
      </c>
      <c r="E142" s="202"/>
      <c r="F142" s="202"/>
      <c r="G142" s="202"/>
      <c r="H142" s="2245" t="s">
        <v>136</v>
      </c>
      <c r="I142" s="2245"/>
      <c r="J142" s="209"/>
      <c r="K142" s="209"/>
      <c r="L142" s="209"/>
      <c r="M142" s="209"/>
      <c r="N142" s="209"/>
      <c r="O142" s="209"/>
      <c r="P142" s="209"/>
      <c r="Q142" s="209"/>
      <c r="R142" s="209"/>
      <c r="S142" s="209"/>
      <c r="T142" s="209"/>
      <c r="U142" s="202"/>
      <c r="V142" s="202"/>
      <c r="W142" s="202"/>
      <c r="AN142" s="457"/>
      <c r="AO142" s="156" t="s">
        <v>807</v>
      </c>
      <c r="AP142" s="46">
        <v>3</v>
      </c>
    </row>
    <row r="143" spans="1:42" s="46" customFormat="1" ht="12.75" customHeight="1">
      <c r="A143" s="28"/>
      <c r="B143" s="74"/>
      <c r="C143" s="77"/>
      <c r="E143" s="202"/>
      <c r="F143" s="209"/>
      <c r="G143" s="209"/>
      <c r="H143" s="209"/>
      <c r="I143" s="861"/>
      <c r="J143" s="209"/>
      <c r="K143" s="209"/>
      <c r="L143" s="209"/>
      <c r="M143" s="209"/>
      <c r="N143" s="209"/>
      <c r="O143" s="209"/>
      <c r="P143" s="209"/>
      <c r="Q143" s="209"/>
      <c r="T143" s="209"/>
      <c r="U143" s="202"/>
      <c r="V143" s="202"/>
      <c r="W143" s="202"/>
      <c r="X143" s="202"/>
      <c r="Y143" s="202"/>
      <c r="Z143" s="202"/>
      <c r="AA143" s="202"/>
      <c r="AB143" s="202"/>
      <c r="AC143" s="28"/>
      <c r="AD143" s="173"/>
      <c r="AE143" s="28"/>
      <c r="AF143" s="28"/>
      <c r="AG143" s="28"/>
      <c r="AH143" s="28"/>
      <c r="AI143" s="209"/>
      <c r="AJ143" s="209"/>
      <c r="AK143" s="209"/>
      <c r="AL143" s="209"/>
      <c r="AM143" s="209"/>
      <c r="AN143" s="457"/>
      <c r="AO143" s="156" t="s">
        <v>309</v>
      </c>
      <c r="AP143" s="46">
        <v>2</v>
      </c>
    </row>
    <row r="144" spans="1:42" s="46" customFormat="1" ht="12.75" customHeight="1">
      <c r="A144" s="203"/>
      <c r="B144" s="158"/>
      <c r="C144" s="210"/>
      <c r="D144" s="179"/>
      <c r="E144" s="205"/>
      <c r="F144" s="205"/>
      <c r="G144" s="211"/>
      <c r="H144" s="211"/>
      <c r="I144" s="211"/>
      <c r="J144" s="211"/>
      <c r="K144" s="211"/>
      <c r="L144" s="211"/>
      <c r="M144" s="211"/>
      <c r="N144" s="211"/>
      <c r="O144" s="211"/>
      <c r="P144" s="211"/>
      <c r="Q144" s="211"/>
      <c r="R144" s="211"/>
      <c r="S144" s="211"/>
      <c r="T144" s="205"/>
      <c r="U144" s="205"/>
      <c r="V144" s="205"/>
      <c r="W144" s="205"/>
      <c r="X144" s="205"/>
      <c r="Y144" s="205"/>
      <c r="Z144" s="205"/>
      <c r="AA144" s="205"/>
      <c r="AB144" s="179"/>
      <c r="AC144" s="171"/>
      <c r="AD144" s="179"/>
      <c r="AE144" s="179"/>
      <c r="AF144" s="179"/>
      <c r="AG144" s="179"/>
      <c r="AH144" s="179"/>
      <c r="AI144" s="151" t="s">
        <v>719</v>
      </c>
      <c r="AJ144" s="2043">
        <f>VLOOKUP($H$142,$AO$116:$AP$118,2,FALSE)</f>
        <v>0</v>
      </c>
      <c r="AK144" s="2045"/>
      <c r="AL144" s="25"/>
      <c r="AM144" s="149"/>
      <c r="AN144" s="457"/>
      <c r="AO144" s="156" t="s">
        <v>310</v>
      </c>
      <c r="AP144" s="46">
        <v>1</v>
      </c>
    </row>
    <row r="145" spans="1:42" s="46" customFormat="1" ht="12.75" customHeight="1">
      <c r="A145" s="28"/>
      <c r="B145" s="74"/>
      <c r="C145" s="77"/>
      <c r="D145" s="28"/>
      <c r="E145" s="202"/>
      <c r="F145" s="202"/>
      <c r="G145" s="202"/>
      <c r="H145" s="28"/>
      <c r="I145" s="28"/>
      <c r="J145" s="209"/>
      <c r="K145" s="209"/>
      <c r="L145" s="209"/>
      <c r="M145" s="209"/>
      <c r="N145" s="209"/>
      <c r="O145" s="209"/>
      <c r="P145" s="209"/>
      <c r="Q145" s="209"/>
      <c r="R145" s="209"/>
      <c r="S145" s="209"/>
      <c r="T145" s="209"/>
      <c r="U145" s="202"/>
      <c r="V145" s="202"/>
      <c r="W145" s="202"/>
      <c r="X145" s="202"/>
      <c r="Y145" s="202"/>
      <c r="Z145" s="202"/>
      <c r="AA145" s="202"/>
      <c r="AB145" s="202"/>
      <c r="AC145" s="28"/>
      <c r="AD145" s="173"/>
      <c r="AE145" s="28"/>
      <c r="AF145" s="28"/>
      <c r="AG145" s="28"/>
      <c r="AH145" s="28"/>
      <c r="AI145" s="28"/>
      <c r="AJ145" s="212"/>
      <c r="AK145" s="28"/>
      <c r="AL145" s="28"/>
      <c r="AM145" s="28"/>
      <c r="AN145" s="457"/>
    </row>
    <row r="146" spans="1:42" s="46" customFormat="1" ht="12.75" customHeight="1">
      <c r="A146" s="28"/>
      <c r="B146" s="74"/>
      <c r="C146" s="48" t="s">
        <v>105</v>
      </c>
      <c r="D146" s="28"/>
      <c r="E146" s="202"/>
      <c r="F146" s="209"/>
      <c r="G146" s="209"/>
      <c r="H146" s="209"/>
      <c r="I146" s="209"/>
      <c r="J146" s="209"/>
      <c r="K146" s="209"/>
      <c r="L146" s="209"/>
      <c r="M146" s="209"/>
      <c r="N146" s="209"/>
      <c r="O146" s="209"/>
      <c r="P146" s="209"/>
      <c r="Q146" s="209"/>
      <c r="R146" s="209"/>
      <c r="S146" s="209"/>
      <c r="T146" s="209"/>
      <c r="U146" s="174"/>
      <c r="V146" s="174"/>
      <c r="W146" s="209"/>
      <c r="X146" s="209"/>
      <c r="Y146" s="209"/>
      <c r="Z146" s="209"/>
      <c r="AA146" s="209"/>
      <c r="AB146" s="209"/>
      <c r="AC146" s="191"/>
      <c r="AD146" s="191"/>
      <c r="AE146" s="191"/>
      <c r="AF146" s="191"/>
      <c r="AG146" s="191"/>
      <c r="AH146" s="191"/>
      <c r="AI146" s="191"/>
      <c r="AJ146" s="174"/>
      <c r="AK146" s="165"/>
      <c r="AL146" s="165"/>
      <c r="AM146" s="165"/>
      <c r="AN146" s="457"/>
    </row>
    <row r="147" spans="1:42" s="46" customFormat="1" ht="12.75" customHeight="1">
      <c r="A147" s="57"/>
      <c r="B147" s="173"/>
      <c r="C147" s="199"/>
      <c r="D147" s="28"/>
      <c r="E147" s="209"/>
      <c r="F147" s="209"/>
      <c r="G147" s="209"/>
      <c r="H147" s="209"/>
      <c r="I147" s="209"/>
      <c r="J147" s="209"/>
      <c r="K147" s="209"/>
      <c r="L147" s="209"/>
      <c r="M147" s="209"/>
      <c r="N147" s="209"/>
      <c r="O147" s="209"/>
      <c r="P147" s="209"/>
      <c r="Q147" s="209"/>
      <c r="R147" s="209"/>
      <c r="S147" s="209"/>
      <c r="T147" s="209"/>
      <c r="U147" s="209"/>
      <c r="V147" s="209"/>
      <c r="W147" s="209"/>
      <c r="X147" s="209"/>
      <c r="Y147" s="209"/>
      <c r="Z147" s="209"/>
      <c r="AA147" s="209"/>
      <c r="AB147" s="209"/>
      <c r="AC147" s="28"/>
      <c r="AD147" s="173"/>
      <c r="AL147" s="165"/>
      <c r="AM147" s="165"/>
      <c r="AN147" s="457"/>
    </row>
    <row r="148" spans="1:42" s="46" customFormat="1" ht="12.75" customHeight="1">
      <c r="A148" s="28"/>
      <c r="D148" s="156" t="s">
        <v>649</v>
      </c>
      <c r="E148" s="27" t="s">
        <v>1053</v>
      </c>
      <c r="F148" s="209"/>
      <c r="G148" s="209"/>
      <c r="H148" s="209"/>
      <c r="I148" s="209"/>
      <c r="J148" s="209"/>
      <c r="K148" s="209"/>
      <c r="L148" s="209"/>
      <c r="M148" s="209"/>
      <c r="N148" s="209"/>
      <c r="O148" s="209"/>
      <c r="P148" s="209"/>
      <c r="Q148" s="209"/>
      <c r="R148" s="209"/>
      <c r="S148" s="209"/>
      <c r="T148" s="209"/>
      <c r="U148" s="209"/>
      <c r="V148" s="209"/>
      <c r="W148" s="209"/>
      <c r="X148" s="209"/>
      <c r="Y148" s="209"/>
      <c r="Z148" s="209"/>
      <c r="AA148" s="209"/>
      <c r="AB148" s="209"/>
      <c r="AF148" s="2228" t="s">
        <v>66</v>
      </c>
      <c r="AG148" s="2228"/>
      <c r="AH148" s="2228"/>
      <c r="AI148" s="2228"/>
      <c r="AJ148" s="2228"/>
      <c r="AK148" s="2228"/>
      <c r="AL148" s="2228"/>
      <c r="AM148" s="165"/>
      <c r="AN148" s="457"/>
    </row>
    <row r="149" spans="1:42" s="46" customFormat="1" ht="12.75" customHeight="1">
      <c r="A149" s="28"/>
      <c r="D149" s="156"/>
      <c r="E149" s="27" t="s">
        <v>1054</v>
      </c>
      <c r="F149" s="209"/>
      <c r="G149" s="209"/>
      <c r="H149" s="209"/>
      <c r="I149" s="209"/>
      <c r="J149" s="209"/>
      <c r="K149" s="209"/>
      <c r="L149" s="209"/>
      <c r="M149" s="209"/>
      <c r="N149" s="209"/>
      <c r="O149" s="209"/>
      <c r="P149" s="209"/>
      <c r="Q149" s="209"/>
      <c r="R149" s="209"/>
      <c r="S149" s="209"/>
      <c r="T149" s="209"/>
      <c r="U149" s="209"/>
      <c r="V149" s="209"/>
      <c r="W149" s="209"/>
      <c r="X149" s="209"/>
      <c r="Y149" s="209"/>
      <c r="Z149" s="209"/>
      <c r="AA149" s="209"/>
      <c r="AB149" s="209"/>
      <c r="AE149" s="191"/>
      <c r="AF149" s="191"/>
      <c r="AG149" s="191"/>
      <c r="AH149" s="191"/>
      <c r="AI149" s="191"/>
      <c r="AJ149" s="191"/>
      <c r="AK149" s="191"/>
      <c r="AL149" s="1356"/>
      <c r="AM149" s="165"/>
      <c r="AN149" s="457"/>
    </row>
    <row r="150" spans="1:42" s="46" customFormat="1" ht="12.75" customHeight="1">
      <c r="A150" s="28"/>
      <c r="B150" s="185"/>
      <c r="C150" s="208"/>
      <c r="D150" s="156"/>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E150" s="27"/>
      <c r="AM150" s="165"/>
      <c r="AN150" s="457"/>
    </row>
    <row r="151" spans="1:42" s="46" customFormat="1" ht="12.75" customHeight="1">
      <c r="A151" s="28"/>
      <c r="B151" s="74"/>
      <c r="C151" s="77"/>
      <c r="D151" s="156" t="s">
        <v>215</v>
      </c>
      <c r="E151" s="27" t="s">
        <v>1415</v>
      </c>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F151" s="2228" t="s">
        <v>114</v>
      </c>
      <c r="AG151" s="2228"/>
      <c r="AH151" s="2228"/>
      <c r="AI151" s="2228"/>
      <c r="AJ151" s="2228"/>
      <c r="AK151" s="2228"/>
      <c r="AL151" s="2228"/>
      <c r="AM151" s="165"/>
      <c r="AN151" s="457"/>
    </row>
    <row r="152" spans="1:42" s="46" customFormat="1" ht="12.75" customHeight="1">
      <c r="A152" s="28"/>
      <c r="B152" s="74"/>
      <c r="C152" s="77"/>
      <c r="D152" s="156"/>
      <c r="E152" s="27" t="s">
        <v>1416</v>
      </c>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E152" s="191"/>
      <c r="AF152" s="191"/>
      <c r="AG152" s="191"/>
      <c r="AH152" s="191"/>
      <c r="AI152" s="191"/>
      <c r="AJ152" s="191"/>
      <c r="AK152" s="191"/>
      <c r="AL152" s="1356"/>
      <c r="AM152" s="165"/>
      <c r="AN152" s="457"/>
    </row>
    <row r="153" spans="1:42" s="149" customFormat="1" ht="12.75" customHeight="1">
      <c r="A153" s="28"/>
      <c r="B153" s="74"/>
      <c r="C153" s="77"/>
      <c r="D153" s="28"/>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46"/>
      <c r="AD153" s="46"/>
      <c r="AE153" s="46"/>
      <c r="AF153" s="46"/>
      <c r="AG153" s="46"/>
      <c r="AH153" s="46"/>
      <c r="AI153" s="46"/>
      <c r="AJ153" s="46"/>
      <c r="AK153" s="165"/>
      <c r="AL153" s="165"/>
      <c r="AM153" s="165"/>
      <c r="AN153" s="1189"/>
      <c r="AP153" s="218"/>
    </row>
    <row r="154" spans="1:42" s="46" customFormat="1" ht="12.75" customHeight="1">
      <c r="A154" s="28"/>
      <c r="B154" s="74"/>
      <c r="C154" s="77"/>
      <c r="D154" s="28" t="s">
        <v>163</v>
      </c>
      <c r="E154" s="202"/>
      <c r="F154" s="202"/>
      <c r="G154" s="202"/>
      <c r="H154" s="2245" t="s">
        <v>136</v>
      </c>
      <c r="I154" s="2245"/>
      <c r="J154" s="27"/>
      <c r="K154" s="27"/>
      <c r="L154" s="27"/>
      <c r="M154" s="27"/>
      <c r="N154" s="27"/>
      <c r="O154" s="27"/>
      <c r="P154" s="27"/>
      <c r="Q154" s="27"/>
      <c r="R154" s="27"/>
      <c r="S154" s="27"/>
      <c r="T154" s="27"/>
      <c r="U154" s="27"/>
      <c r="V154" s="27"/>
      <c r="AN154" s="457"/>
    </row>
    <row r="155" spans="1:42" s="46" customFormat="1" ht="12.75" customHeight="1">
      <c r="A155" s="28"/>
      <c r="B155" s="74"/>
      <c r="C155" s="77"/>
      <c r="D155" s="28"/>
      <c r="E155" s="202"/>
      <c r="F155" s="202"/>
      <c r="G155" s="27"/>
      <c r="H155" s="27"/>
      <c r="I155" s="27"/>
      <c r="J155" s="27"/>
      <c r="K155" s="27"/>
      <c r="L155" s="27"/>
      <c r="M155" s="27"/>
      <c r="N155" s="27"/>
      <c r="O155" s="27"/>
      <c r="P155" s="27"/>
      <c r="Q155" s="27"/>
      <c r="R155" s="27"/>
      <c r="S155" s="27"/>
      <c r="T155" s="27"/>
      <c r="U155" s="27"/>
      <c r="V155" s="27"/>
      <c r="W155" s="27"/>
      <c r="X155" s="27"/>
      <c r="Y155" s="27"/>
      <c r="Z155" s="202"/>
      <c r="AA155" s="202"/>
      <c r="AB155" s="202"/>
      <c r="AJ155" s="27"/>
      <c r="AK155" s="27"/>
      <c r="AL155" s="27"/>
      <c r="AM155" s="27"/>
      <c r="AN155" s="457"/>
    </row>
    <row r="156" spans="1:42" s="149" customFormat="1" ht="12.75" customHeight="1">
      <c r="A156" s="203"/>
      <c r="B156" s="158"/>
      <c r="C156" s="210"/>
      <c r="D156" s="179"/>
      <c r="E156" s="205"/>
      <c r="F156" s="205"/>
      <c r="G156" s="213"/>
      <c r="H156" s="213"/>
      <c r="I156" s="213"/>
      <c r="J156" s="213"/>
      <c r="K156" s="213"/>
      <c r="L156" s="213"/>
      <c r="M156" s="213"/>
      <c r="N156" s="213"/>
      <c r="O156" s="213"/>
      <c r="P156" s="213"/>
      <c r="Q156" s="213"/>
      <c r="R156" s="213"/>
      <c r="S156" s="213"/>
      <c r="T156" s="213"/>
      <c r="U156" s="213"/>
      <c r="V156" s="213"/>
      <c r="W156" s="213"/>
      <c r="X156" s="213"/>
      <c r="Y156" s="205"/>
      <c r="Z156" s="205"/>
      <c r="AA156" s="205"/>
      <c r="AB156" s="179"/>
      <c r="AC156" s="171"/>
      <c r="AD156" s="179"/>
      <c r="AE156" s="179"/>
      <c r="AF156" s="179"/>
      <c r="AG156" s="179"/>
      <c r="AH156" s="179"/>
      <c r="AI156" s="151" t="s">
        <v>720</v>
      </c>
      <c r="AJ156" s="2043">
        <f>VLOOKUP(H154,AT116:AU118,2,FALSE)</f>
        <v>0</v>
      </c>
      <c r="AK156" s="2045"/>
      <c r="AL156" s="25"/>
      <c r="AN156" s="1189"/>
      <c r="AO156" s="149" t="s">
        <v>136</v>
      </c>
      <c r="AP156" s="788">
        <v>0</v>
      </c>
    </row>
    <row r="157" spans="1:42" s="46" customFormat="1" ht="12.75" customHeight="1">
      <c r="A157" s="28"/>
      <c r="B157" s="74"/>
      <c r="C157" s="77"/>
      <c r="AN157" s="457"/>
      <c r="AO157" s="156" t="s">
        <v>649</v>
      </c>
      <c r="AP157" s="46">
        <v>3</v>
      </c>
    </row>
    <row r="158" spans="1:42" s="46" customFormat="1" ht="12.75" customHeight="1">
      <c r="C158" s="48" t="s">
        <v>348</v>
      </c>
      <c r="AN158" s="457"/>
      <c r="AO158" s="156" t="s">
        <v>215</v>
      </c>
      <c r="AP158" s="46">
        <v>2</v>
      </c>
    </row>
    <row r="159" spans="1:42" s="46" customFormat="1" ht="12.75" customHeight="1">
      <c r="C159" s="48"/>
      <c r="D159" s="497" t="s">
        <v>1269</v>
      </c>
      <c r="AN159" s="457"/>
    </row>
    <row r="160" spans="1:42" s="46" customFormat="1" ht="12.75" customHeight="1">
      <c r="C160" s="48"/>
      <c r="AN160" s="457"/>
    </row>
    <row r="161" spans="1:42" s="46" customFormat="1" ht="12.75" customHeight="1">
      <c r="C161" s="48"/>
      <c r="D161" s="156" t="s">
        <v>649</v>
      </c>
      <c r="E161" s="2246" t="s">
        <v>825</v>
      </c>
      <c r="F161" s="2246"/>
      <c r="G161" s="2246"/>
      <c r="H161" s="2246"/>
      <c r="I161" s="2246"/>
      <c r="J161" s="2246"/>
      <c r="K161" s="2246"/>
      <c r="L161" s="2246"/>
      <c r="M161" s="2246"/>
      <c r="N161" s="2246"/>
      <c r="O161" s="2246"/>
      <c r="P161" s="2246"/>
      <c r="Q161" s="2246"/>
      <c r="R161" s="2246"/>
      <c r="S161" s="2246"/>
      <c r="T161" s="2246"/>
      <c r="U161" s="2246"/>
      <c r="V161" s="2246"/>
      <c r="W161" s="2246"/>
      <c r="X161" s="2246"/>
      <c r="Y161" s="2246"/>
      <c r="Z161" s="2246"/>
      <c r="AA161" s="2246"/>
      <c r="AB161" s="2246"/>
      <c r="AC161" s="2246"/>
      <c r="AF161" s="2228" t="s">
        <v>64</v>
      </c>
      <c r="AG161" s="2228"/>
      <c r="AH161" s="2228"/>
      <c r="AI161" s="2228"/>
      <c r="AJ161" s="2228"/>
      <c r="AK161" s="2228"/>
      <c r="AL161" s="2228"/>
      <c r="AN161" s="457"/>
    </row>
    <row r="162" spans="1:42" s="46" customFormat="1" ht="12.75" customHeight="1">
      <c r="C162" s="48"/>
      <c r="E162" s="2246"/>
      <c r="F162" s="2246"/>
      <c r="G162" s="2246"/>
      <c r="H162" s="2246"/>
      <c r="I162" s="2246"/>
      <c r="J162" s="2246"/>
      <c r="K162" s="2246"/>
      <c r="L162" s="2246"/>
      <c r="M162" s="2246"/>
      <c r="N162" s="2246"/>
      <c r="O162" s="2246"/>
      <c r="P162" s="2246"/>
      <c r="Q162" s="2246"/>
      <c r="R162" s="2246"/>
      <c r="S162" s="2246"/>
      <c r="T162" s="2246"/>
      <c r="U162" s="2246"/>
      <c r="V162" s="2246"/>
      <c r="W162" s="2246"/>
      <c r="X162" s="2246"/>
      <c r="Y162" s="2246"/>
      <c r="Z162" s="2246"/>
      <c r="AA162" s="2246"/>
      <c r="AB162" s="2246"/>
      <c r="AC162" s="2246"/>
      <c r="AN162" s="457"/>
    </row>
    <row r="163" spans="1:42" s="46" customFormat="1" ht="12.75" customHeight="1">
      <c r="C163" s="48"/>
      <c r="D163" s="156"/>
      <c r="E163" s="2246"/>
      <c r="F163" s="2246"/>
      <c r="G163" s="2246"/>
      <c r="H163" s="2246"/>
      <c r="I163" s="2246"/>
      <c r="J163" s="2246"/>
      <c r="K163" s="2246"/>
      <c r="L163" s="2246"/>
      <c r="M163" s="2246"/>
      <c r="N163" s="2246"/>
      <c r="O163" s="2246"/>
      <c r="P163" s="2246"/>
      <c r="Q163" s="2246"/>
      <c r="R163" s="2246"/>
      <c r="S163" s="2246"/>
      <c r="T163" s="2246"/>
      <c r="U163" s="2246"/>
      <c r="V163" s="2246"/>
      <c r="W163" s="2246"/>
      <c r="X163" s="2246"/>
      <c r="Y163" s="2246"/>
      <c r="Z163" s="2246"/>
      <c r="AA163" s="2246"/>
      <c r="AB163" s="2246"/>
      <c r="AC163" s="2246"/>
      <c r="AN163" s="457"/>
    </row>
    <row r="164" spans="1:42" s="46" customFormat="1" ht="15" customHeight="1">
      <c r="C164" s="48"/>
      <c r="E164" s="568"/>
      <c r="F164" s="568"/>
      <c r="G164" s="568"/>
      <c r="H164" s="568"/>
      <c r="I164" s="568"/>
      <c r="J164" s="568"/>
      <c r="K164" s="568"/>
      <c r="L164" s="568"/>
      <c r="M164" s="568"/>
      <c r="N164" s="568"/>
      <c r="O164" s="568"/>
      <c r="P164" s="568"/>
      <c r="Q164" s="568"/>
      <c r="R164" s="568"/>
      <c r="S164" s="568"/>
      <c r="T164" s="568"/>
      <c r="U164" s="568"/>
      <c r="V164" s="568"/>
      <c r="W164" s="568"/>
      <c r="X164" s="568"/>
      <c r="Y164" s="568"/>
      <c r="Z164" s="568"/>
      <c r="AA164" s="568"/>
      <c r="AB164" s="568"/>
      <c r="AN164" s="457"/>
    </row>
    <row r="165" spans="1:42" s="46" customFormat="1" ht="12.75" customHeight="1">
      <c r="C165" s="48"/>
      <c r="D165" s="156" t="s">
        <v>215</v>
      </c>
      <c r="E165" s="2246" t="s">
        <v>1984</v>
      </c>
      <c r="F165" s="2246"/>
      <c r="G165" s="2246"/>
      <c r="H165" s="2246"/>
      <c r="I165" s="2246"/>
      <c r="J165" s="2246"/>
      <c r="K165" s="2246"/>
      <c r="L165" s="2246"/>
      <c r="M165" s="2246"/>
      <c r="N165" s="2246"/>
      <c r="O165" s="2246"/>
      <c r="P165" s="2246"/>
      <c r="Q165" s="2246"/>
      <c r="R165" s="2246"/>
      <c r="S165" s="2246"/>
      <c r="T165" s="2246"/>
      <c r="U165" s="2246"/>
      <c r="V165" s="2246"/>
      <c r="W165" s="2246"/>
      <c r="X165" s="2246"/>
      <c r="Y165" s="2246"/>
      <c r="Z165" s="2246"/>
      <c r="AA165" s="2246"/>
      <c r="AB165" s="2246"/>
      <c r="AC165" s="2246"/>
      <c r="AF165" s="2228" t="s">
        <v>65</v>
      </c>
      <c r="AG165" s="2228"/>
      <c r="AH165" s="2228"/>
      <c r="AI165" s="2228"/>
      <c r="AJ165" s="2228"/>
      <c r="AK165" s="2228"/>
      <c r="AL165" s="2228"/>
      <c r="AN165" s="457"/>
    </row>
    <row r="166" spans="1:42" s="46" customFormat="1" ht="12.75" customHeight="1">
      <c r="C166" s="48"/>
      <c r="E166" s="2246"/>
      <c r="F166" s="2246"/>
      <c r="G166" s="2246"/>
      <c r="H166" s="2246"/>
      <c r="I166" s="2246"/>
      <c r="J166" s="2246"/>
      <c r="K166" s="2246"/>
      <c r="L166" s="2246"/>
      <c r="M166" s="2246"/>
      <c r="N166" s="2246"/>
      <c r="O166" s="2246"/>
      <c r="P166" s="2246"/>
      <c r="Q166" s="2246"/>
      <c r="R166" s="2246"/>
      <c r="S166" s="2246"/>
      <c r="T166" s="2246"/>
      <c r="U166" s="2246"/>
      <c r="V166" s="2246"/>
      <c r="W166" s="2246"/>
      <c r="X166" s="2246"/>
      <c r="Y166" s="2246"/>
      <c r="Z166" s="2246"/>
      <c r="AA166" s="2246"/>
      <c r="AB166" s="2246"/>
      <c r="AC166" s="2246"/>
      <c r="AN166" s="457"/>
    </row>
    <row r="167" spans="1:42" s="46" customFormat="1" ht="15" customHeight="1">
      <c r="C167" s="48"/>
      <c r="D167" s="156"/>
      <c r="E167" s="2246"/>
      <c r="F167" s="2246"/>
      <c r="G167" s="2246"/>
      <c r="H167" s="2246"/>
      <c r="I167" s="2246"/>
      <c r="J167" s="2246"/>
      <c r="K167" s="2246"/>
      <c r="L167" s="2246"/>
      <c r="M167" s="2246"/>
      <c r="N167" s="2246"/>
      <c r="O167" s="2246"/>
      <c r="P167" s="2246"/>
      <c r="Q167" s="2246"/>
      <c r="R167" s="2246"/>
      <c r="S167" s="2246"/>
      <c r="T167" s="2246"/>
      <c r="U167" s="2246"/>
      <c r="V167" s="2246"/>
      <c r="W167" s="2246"/>
      <c r="X167" s="2246"/>
      <c r="Y167" s="2246"/>
      <c r="Z167" s="2246"/>
      <c r="AA167" s="2246"/>
      <c r="AB167" s="2246"/>
      <c r="AC167" s="2246"/>
      <c r="AN167" s="457"/>
    </row>
    <row r="168" spans="1:42" s="149" customFormat="1" ht="12.75" customHeight="1">
      <c r="A168" s="46"/>
      <c r="B168" s="46"/>
      <c r="C168" s="48"/>
      <c r="D168" s="46"/>
      <c r="E168" s="568"/>
      <c r="F168" s="568"/>
      <c r="G168" s="568"/>
      <c r="H168" s="568"/>
      <c r="I168" s="568"/>
      <c r="J168" s="568"/>
      <c r="K168" s="568"/>
      <c r="L168" s="568"/>
      <c r="M168" s="568"/>
      <c r="N168" s="568"/>
      <c r="O168" s="568"/>
      <c r="P168" s="568"/>
      <c r="Q168" s="568"/>
      <c r="R168" s="568"/>
      <c r="S168" s="568"/>
      <c r="T168" s="568"/>
      <c r="U168" s="568"/>
      <c r="V168" s="568"/>
      <c r="W168" s="568"/>
      <c r="X168" s="568"/>
      <c r="Y168" s="568"/>
      <c r="Z168" s="568"/>
      <c r="AA168" s="568"/>
      <c r="AB168" s="568"/>
      <c r="AC168" s="46"/>
      <c r="AD168" s="46"/>
      <c r="AE168" s="46"/>
      <c r="AM168" s="46"/>
      <c r="AN168" s="1189"/>
    </row>
    <row r="169" spans="1:42" s="46" customFormat="1" ht="12.75" customHeight="1">
      <c r="C169" s="48"/>
      <c r="D169" s="156" t="s">
        <v>1004</v>
      </c>
      <c r="E169" s="2246" t="s">
        <v>1985</v>
      </c>
      <c r="F169" s="2246"/>
      <c r="G169" s="2246"/>
      <c r="H169" s="2246"/>
      <c r="I169" s="2246"/>
      <c r="J169" s="2246"/>
      <c r="K169" s="2246"/>
      <c r="L169" s="2246"/>
      <c r="M169" s="2246"/>
      <c r="N169" s="2246"/>
      <c r="O169" s="2246"/>
      <c r="P169" s="2246"/>
      <c r="Q169" s="2246"/>
      <c r="R169" s="2246"/>
      <c r="S169" s="2246"/>
      <c r="T169" s="2246"/>
      <c r="U169" s="2246"/>
      <c r="V169" s="2246"/>
      <c r="W169" s="2246"/>
      <c r="X169" s="2246"/>
      <c r="Y169" s="2246"/>
      <c r="Z169" s="2246"/>
      <c r="AA169" s="2246"/>
      <c r="AB169" s="2246"/>
      <c r="AC169" s="2246"/>
      <c r="AF169" s="2228" t="s">
        <v>66</v>
      </c>
      <c r="AG169" s="2228"/>
      <c r="AH169" s="2228"/>
      <c r="AI169" s="2228"/>
      <c r="AJ169" s="2228"/>
      <c r="AK169" s="2228"/>
      <c r="AL169" s="2228"/>
      <c r="AN169" s="457"/>
    </row>
    <row r="170" spans="1:42" s="46" customFormat="1" ht="12.75" customHeight="1">
      <c r="A170" s="28"/>
      <c r="B170" s="173"/>
      <c r="C170" s="200"/>
      <c r="E170" s="2246"/>
      <c r="F170" s="2246"/>
      <c r="G170" s="2246"/>
      <c r="H170" s="2246"/>
      <c r="I170" s="2246"/>
      <c r="J170" s="2246"/>
      <c r="K170" s="2246"/>
      <c r="L170" s="2246"/>
      <c r="M170" s="2246"/>
      <c r="N170" s="2246"/>
      <c r="O170" s="2246"/>
      <c r="P170" s="2246"/>
      <c r="Q170" s="2246"/>
      <c r="R170" s="2246"/>
      <c r="S170" s="2246"/>
      <c r="T170" s="2246"/>
      <c r="U170" s="2246"/>
      <c r="V170" s="2246"/>
      <c r="W170" s="2246"/>
      <c r="X170" s="2246"/>
      <c r="Y170" s="2246"/>
      <c r="Z170" s="2246"/>
      <c r="AA170" s="2246"/>
      <c r="AB170" s="2246"/>
      <c r="AC170" s="2246"/>
      <c r="AE170" s="2228"/>
      <c r="AF170" s="2228"/>
      <c r="AG170" s="2228"/>
      <c r="AH170" s="2228"/>
      <c r="AI170" s="2228"/>
      <c r="AJ170" s="2228"/>
      <c r="AK170" s="2228"/>
      <c r="AL170" s="1356"/>
      <c r="AM170" s="165"/>
      <c r="AN170" s="457"/>
      <c r="AO170" s="46" t="s">
        <v>136</v>
      </c>
      <c r="AP170" s="787">
        <v>0</v>
      </c>
    </row>
    <row r="171" spans="1:42" s="46" customFormat="1" ht="12.75" customHeight="1">
      <c r="A171" s="207"/>
      <c r="D171" s="156"/>
      <c r="E171" s="2246"/>
      <c r="F171" s="2246"/>
      <c r="G171" s="2246"/>
      <c r="H171" s="2246"/>
      <c r="I171" s="2246"/>
      <c r="J171" s="2246"/>
      <c r="K171" s="2246"/>
      <c r="L171" s="2246"/>
      <c r="M171" s="2246"/>
      <c r="N171" s="2246"/>
      <c r="O171" s="2246"/>
      <c r="P171" s="2246"/>
      <c r="Q171" s="2246"/>
      <c r="R171" s="2246"/>
      <c r="S171" s="2246"/>
      <c r="T171" s="2246"/>
      <c r="U171" s="2246"/>
      <c r="V171" s="2246"/>
      <c r="W171" s="2246"/>
      <c r="X171" s="2246"/>
      <c r="Y171" s="2246"/>
      <c r="Z171" s="2246"/>
      <c r="AA171" s="2246"/>
      <c r="AB171" s="2246"/>
      <c r="AC171" s="2246"/>
      <c r="AF171" s="8"/>
      <c r="AG171" s="165"/>
      <c r="AH171" s="165"/>
      <c r="AI171" s="165"/>
      <c r="AJ171" s="165"/>
      <c r="AK171" s="165"/>
      <c r="AL171" s="165"/>
      <c r="AM171" s="165"/>
      <c r="AN171" s="457"/>
      <c r="AO171" s="156" t="s">
        <v>649</v>
      </c>
      <c r="AP171" s="46">
        <v>3</v>
      </c>
    </row>
    <row r="172" spans="1:42" s="46" customFormat="1" ht="12.75" customHeight="1">
      <c r="A172" s="28"/>
      <c r="B172" s="173"/>
      <c r="C172" s="200"/>
      <c r="D172" s="156"/>
      <c r="E172" s="566"/>
      <c r="F172" s="566"/>
      <c r="G172" s="566"/>
      <c r="H172" s="566"/>
      <c r="I172" s="566"/>
      <c r="J172" s="566"/>
      <c r="K172" s="566"/>
      <c r="L172" s="566"/>
      <c r="M172" s="566"/>
      <c r="N172" s="566"/>
      <c r="O172" s="566"/>
      <c r="P172" s="566"/>
      <c r="Q172" s="566"/>
      <c r="R172" s="566"/>
      <c r="S172" s="566"/>
      <c r="T172" s="566"/>
      <c r="U172" s="566"/>
      <c r="V172" s="566"/>
      <c r="W172" s="566"/>
      <c r="X172" s="566"/>
      <c r="Y172" s="566"/>
      <c r="Z172" s="566"/>
      <c r="AA172" s="566"/>
      <c r="AB172" s="566"/>
      <c r="AE172" s="165"/>
      <c r="AN172" s="457"/>
      <c r="AO172" s="156" t="s">
        <v>215</v>
      </c>
      <c r="AP172" s="46">
        <v>2</v>
      </c>
    </row>
    <row r="173" spans="1:42" s="46" customFormat="1" ht="12.75" customHeight="1">
      <c r="A173" s="195"/>
      <c r="B173" s="173"/>
      <c r="C173" s="214"/>
      <c r="D173" s="156" t="s">
        <v>806</v>
      </c>
      <c r="E173" s="2246" t="s">
        <v>1986</v>
      </c>
      <c r="F173" s="2246"/>
      <c r="G173" s="2246"/>
      <c r="H173" s="2246"/>
      <c r="I173" s="2246"/>
      <c r="J173" s="2246"/>
      <c r="K173" s="2246"/>
      <c r="L173" s="2246"/>
      <c r="M173" s="2246"/>
      <c r="N173" s="2246"/>
      <c r="O173" s="2246"/>
      <c r="P173" s="2246"/>
      <c r="Q173" s="2246"/>
      <c r="R173" s="2246"/>
      <c r="S173" s="2246"/>
      <c r="T173" s="2246"/>
      <c r="U173" s="2246"/>
      <c r="V173" s="2246"/>
      <c r="W173" s="2246"/>
      <c r="X173" s="2246"/>
      <c r="Y173" s="2246"/>
      <c r="Z173" s="2246"/>
      <c r="AA173" s="2246"/>
      <c r="AB173" s="2246"/>
      <c r="AC173" s="2246"/>
      <c r="AF173" s="2228" t="s">
        <v>65</v>
      </c>
      <c r="AG173" s="2228"/>
      <c r="AH173" s="2228"/>
      <c r="AI173" s="2228"/>
      <c r="AJ173" s="2228"/>
      <c r="AK173" s="2228"/>
      <c r="AL173" s="2228"/>
      <c r="AN173" s="457"/>
    </row>
    <row r="174" spans="1:42" s="46" customFormat="1" ht="12.75" customHeight="1">
      <c r="A174" s="195"/>
      <c r="B174" s="173"/>
      <c r="C174" s="214"/>
      <c r="D174" s="156"/>
      <c r="E174" s="2246"/>
      <c r="F174" s="2246"/>
      <c r="G174" s="2246"/>
      <c r="H174" s="2246"/>
      <c r="I174" s="2246"/>
      <c r="J174" s="2246"/>
      <c r="K174" s="2246"/>
      <c r="L174" s="2246"/>
      <c r="M174" s="2246"/>
      <c r="N174" s="2246"/>
      <c r="O174" s="2246"/>
      <c r="P174" s="2246"/>
      <c r="Q174" s="2246"/>
      <c r="R174" s="2246"/>
      <c r="S174" s="2246"/>
      <c r="T174" s="2246"/>
      <c r="U174" s="2246"/>
      <c r="V174" s="2246"/>
      <c r="W174" s="2246"/>
      <c r="X174" s="2246"/>
      <c r="Y174" s="2246"/>
      <c r="Z174" s="2246"/>
      <c r="AA174" s="2246"/>
      <c r="AB174" s="2246"/>
      <c r="AC174" s="2246"/>
      <c r="AE174" s="191"/>
      <c r="AF174" s="191"/>
      <c r="AG174" s="191"/>
      <c r="AH174" s="191"/>
      <c r="AI174" s="191"/>
      <c r="AJ174" s="191"/>
      <c r="AK174" s="191"/>
      <c r="AL174" s="1356"/>
      <c r="AM174" s="215"/>
      <c r="AN174" s="457"/>
    </row>
    <row r="175" spans="1:42" s="46" customFormat="1" ht="12.75" customHeight="1">
      <c r="A175" s="195"/>
      <c r="B175" s="173"/>
      <c r="C175" s="214"/>
      <c r="D175" s="156"/>
      <c r="E175" s="2246"/>
      <c r="F175" s="2246"/>
      <c r="G175" s="2246"/>
      <c r="H175" s="2246"/>
      <c r="I175" s="2246"/>
      <c r="J175" s="2246"/>
      <c r="K175" s="2246"/>
      <c r="L175" s="2246"/>
      <c r="M175" s="2246"/>
      <c r="N175" s="2246"/>
      <c r="O175" s="2246"/>
      <c r="P175" s="2246"/>
      <c r="Q175" s="2246"/>
      <c r="R175" s="2246"/>
      <c r="S175" s="2246"/>
      <c r="T175" s="2246"/>
      <c r="U175" s="2246"/>
      <c r="V175" s="2246"/>
      <c r="W175" s="2246"/>
      <c r="X175" s="2246"/>
      <c r="Y175" s="2246"/>
      <c r="Z175" s="2246"/>
      <c r="AA175" s="2246"/>
      <c r="AB175" s="2246"/>
      <c r="AC175" s="2246"/>
      <c r="AE175" s="191"/>
      <c r="AF175" s="191"/>
      <c r="AG175" s="191"/>
      <c r="AH175" s="191"/>
      <c r="AI175" s="191"/>
      <c r="AJ175" s="191"/>
      <c r="AK175" s="191"/>
      <c r="AL175" s="1356"/>
      <c r="AM175" s="215"/>
      <c r="AN175" s="457"/>
    </row>
    <row r="176" spans="1:42" s="46" customFormat="1" ht="12.75" customHeight="1">
      <c r="A176" s="28"/>
      <c r="B176" s="74"/>
      <c r="C176" s="77"/>
      <c r="D176" s="156"/>
      <c r="E176" s="175"/>
      <c r="F176" s="175"/>
      <c r="G176" s="175"/>
      <c r="H176" s="175"/>
      <c r="I176" s="175"/>
      <c r="J176" s="175"/>
      <c r="K176" s="175"/>
      <c r="L176" s="175"/>
      <c r="M176" s="175"/>
      <c r="N176" s="175"/>
      <c r="O176" s="175"/>
      <c r="P176" s="175"/>
      <c r="Q176" s="175"/>
      <c r="R176" s="175"/>
      <c r="S176" s="175"/>
      <c r="T176" s="175"/>
      <c r="U176" s="175"/>
      <c r="V176" s="175"/>
      <c r="W176" s="175"/>
      <c r="X176" s="175"/>
      <c r="Y176" s="175"/>
      <c r="Z176" s="175"/>
      <c r="AA176" s="175"/>
      <c r="AB176" s="175"/>
      <c r="AC176" s="217"/>
      <c r="AD176" s="217"/>
      <c r="AL176" s="1356"/>
      <c r="AM176" s="215"/>
      <c r="AN176" s="457"/>
    </row>
    <row r="177" spans="1:42" s="46" customFormat="1" ht="12.75" customHeight="1">
      <c r="A177" s="28"/>
      <c r="B177" s="173"/>
      <c r="C177" s="200"/>
      <c r="D177" s="156" t="s">
        <v>807</v>
      </c>
      <c r="E177" s="2246" t="s">
        <v>1987</v>
      </c>
      <c r="F177" s="2246"/>
      <c r="G177" s="2246"/>
      <c r="H177" s="2246"/>
      <c r="I177" s="2246"/>
      <c r="J177" s="2246"/>
      <c r="K177" s="2246"/>
      <c r="L177" s="2246"/>
      <c r="M177" s="2246"/>
      <c r="N177" s="2246"/>
      <c r="O177" s="2246"/>
      <c r="P177" s="2246"/>
      <c r="Q177" s="2246"/>
      <c r="R177" s="2246"/>
      <c r="S177" s="2246"/>
      <c r="T177" s="2246"/>
      <c r="U177" s="2246"/>
      <c r="V177" s="2246"/>
      <c r="W177" s="2246"/>
      <c r="X177" s="2246"/>
      <c r="Y177" s="2246"/>
      <c r="Z177" s="2246"/>
      <c r="AA177" s="2246"/>
      <c r="AB177" s="2246"/>
      <c r="AC177" s="2246"/>
      <c r="AF177" s="2228" t="s">
        <v>66</v>
      </c>
      <c r="AG177" s="2228"/>
      <c r="AH177" s="2228"/>
      <c r="AI177" s="2228"/>
      <c r="AJ177" s="2228"/>
      <c r="AK177" s="2228"/>
      <c r="AL177" s="2228"/>
      <c r="AM177" s="215"/>
      <c r="AN177" s="457"/>
    </row>
    <row r="178" spans="1:42" s="46" customFormat="1" ht="12.75" customHeight="1">
      <c r="A178" s="28"/>
      <c r="B178" s="173"/>
      <c r="C178" s="200"/>
      <c r="D178" s="156"/>
      <c r="E178" s="2246"/>
      <c r="F178" s="2246"/>
      <c r="G178" s="2246"/>
      <c r="H178" s="2246"/>
      <c r="I178" s="2246"/>
      <c r="J178" s="2246"/>
      <c r="K178" s="2246"/>
      <c r="L178" s="2246"/>
      <c r="M178" s="2246"/>
      <c r="N178" s="2246"/>
      <c r="O178" s="2246"/>
      <c r="P178" s="2246"/>
      <c r="Q178" s="2246"/>
      <c r="R178" s="2246"/>
      <c r="S178" s="2246"/>
      <c r="T178" s="2246"/>
      <c r="U178" s="2246"/>
      <c r="V178" s="2246"/>
      <c r="W178" s="2246"/>
      <c r="X178" s="2246"/>
      <c r="Y178" s="2246"/>
      <c r="Z178" s="2246"/>
      <c r="AA178" s="2246"/>
      <c r="AB178" s="2246"/>
      <c r="AC178" s="2246"/>
      <c r="AE178" s="165"/>
      <c r="AF178" s="74"/>
      <c r="AH178" s="165"/>
      <c r="AI178" s="165"/>
      <c r="AJ178" s="165"/>
      <c r="AK178" s="165"/>
      <c r="AL178" s="165"/>
      <c r="AM178" s="215"/>
      <c r="AN178" s="457"/>
    </row>
    <row r="179" spans="1:42" s="46" customFormat="1" ht="12.75" customHeight="1">
      <c r="A179" s="28"/>
      <c r="B179" s="173"/>
      <c r="C179" s="200"/>
      <c r="D179" s="156"/>
      <c r="E179" s="2246"/>
      <c r="F179" s="2246"/>
      <c r="G179" s="2246"/>
      <c r="H179" s="2246"/>
      <c r="I179" s="2246"/>
      <c r="J179" s="2246"/>
      <c r="K179" s="2246"/>
      <c r="L179" s="2246"/>
      <c r="M179" s="2246"/>
      <c r="N179" s="2246"/>
      <c r="O179" s="2246"/>
      <c r="P179" s="2246"/>
      <c r="Q179" s="2246"/>
      <c r="R179" s="2246"/>
      <c r="S179" s="2246"/>
      <c r="T179" s="2246"/>
      <c r="U179" s="2246"/>
      <c r="V179" s="2246"/>
      <c r="W179" s="2246"/>
      <c r="X179" s="2246"/>
      <c r="Y179" s="2246"/>
      <c r="Z179" s="2246"/>
      <c r="AA179" s="2246"/>
      <c r="AB179" s="2246"/>
      <c r="AC179" s="2246"/>
      <c r="AE179" s="165"/>
      <c r="AF179" s="74"/>
      <c r="AH179" s="165"/>
      <c r="AI179" s="165"/>
      <c r="AJ179" s="165"/>
      <c r="AK179" s="165"/>
      <c r="AL179" s="165"/>
      <c r="AM179" s="215"/>
      <c r="AN179" s="457"/>
    </row>
    <row r="180" spans="1:42" s="149" customFormat="1" ht="12.75" customHeight="1">
      <c r="A180" s="28"/>
      <c r="B180" s="8"/>
      <c r="C180" s="216"/>
      <c r="D180" s="156"/>
      <c r="E180" s="46"/>
      <c r="F180" s="46"/>
      <c r="G180" s="46"/>
      <c r="H180" s="46"/>
      <c r="I180" s="46"/>
      <c r="J180" s="46"/>
      <c r="K180" s="46"/>
      <c r="L180" s="46"/>
      <c r="M180" s="46"/>
      <c r="N180" s="46"/>
      <c r="O180" s="46"/>
      <c r="P180" s="46"/>
      <c r="Q180" s="46"/>
      <c r="R180" s="46"/>
      <c r="S180" s="46"/>
      <c r="T180" s="46"/>
      <c r="U180" s="46"/>
      <c r="V180" s="46"/>
      <c r="W180" s="46"/>
      <c r="X180" s="46"/>
      <c r="Y180" s="46"/>
      <c r="Z180" s="46"/>
      <c r="AA180" s="46"/>
      <c r="AB180" s="46"/>
      <c r="AC180" s="46"/>
      <c r="AD180" s="46"/>
      <c r="AE180" s="46"/>
      <c r="AM180" s="215"/>
      <c r="AN180" s="1189"/>
    </row>
    <row r="181" spans="1:42" s="46" customFormat="1" ht="12.75" customHeight="1">
      <c r="A181" s="207"/>
      <c r="B181" s="74"/>
      <c r="C181" s="77"/>
      <c r="D181" s="156" t="s">
        <v>309</v>
      </c>
      <c r="E181" s="2246" t="s">
        <v>1687</v>
      </c>
      <c r="F181" s="2246"/>
      <c r="G181" s="2246"/>
      <c r="H181" s="2246"/>
      <c r="I181" s="2246"/>
      <c r="J181" s="2246"/>
      <c r="K181" s="2246"/>
      <c r="L181" s="2246"/>
      <c r="M181" s="2246"/>
      <c r="N181" s="2246"/>
      <c r="O181" s="2246"/>
      <c r="P181" s="2246"/>
      <c r="Q181" s="2246"/>
      <c r="R181" s="2246"/>
      <c r="S181" s="2246"/>
      <c r="T181" s="2246"/>
      <c r="U181" s="2246"/>
      <c r="V181" s="2246"/>
      <c r="W181" s="2246"/>
      <c r="X181" s="2246"/>
      <c r="Y181" s="2246"/>
      <c r="Z181" s="2246"/>
      <c r="AA181" s="2246"/>
      <c r="AB181" s="2246"/>
      <c r="AC181" s="2246"/>
      <c r="AF181" s="2228" t="s">
        <v>114</v>
      </c>
      <c r="AG181" s="2228"/>
      <c r="AH181" s="2228"/>
      <c r="AI181" s="2228"/>
      <c r="AJ181" s="2228"/>
      <c r="AK181" s="2228"/>
      <c r="AL181" s="2228"/>
      <c r="AM181" s="215"/>
      <c r="AN181" s="457"/>
    </row>
    <row r="182" spans="1:42" s="46" customFormat="1" ht="22.9" customHeight="1">
      <c r="A182" s="207"/>
      <c r="B182" s="74"/>
      <c r="C182" s="77"/>
      <c r="D182" s="156"/>
      <c r="E182" s="2246"/>
      <c r="F182" s="2246"/>
      <c r="G182" s="2246"/>
      <c r="H182" s="2246"/>
      <c r="I182" s="2246"/>
      <c r="J182" s="2246"/>
      <c r="K182" s="2246"/>
      <c r="L182" s="2246"/>
      <c r="M182" s="2246"/>
      <c r="N182" s="2246"/>
      <c r="O182" s="2246"/>
      <c r="P182" s="2246"/>
      <c r="Q182" s="2246"/>
      <c r="R182" s="2246"/>
      <c r="S182" s="2246"/>
      <c r="T182" s="2246"/>
      <c r="U182" s="2246"/>
      <c r="V182" s="2246"/>
      <c r="W182" s="2246"/>
      <c r="X182" s="2246"/>
      <c r="Y182" s="2246"/>
      <c r="Z182" s="2246"/>
      <c r="AA182" s="2246"/>
      <c r="AB182" s="2246"/>
      <c r="AC182" s="2246"/>
      <c r="AE182" s="191"/>
      <c r="AF182" s="191"/>
      <c r="AG182" s="191"/>
      <c r="AH182" s="191"/>
      <c r="AI182" s="191"/>
      <c r="AJ182" s="191"/>
      <c r="AK182" s="191"/>
      <c r="AL182" s="1356"/>
      <c r="AM182" s="215"/>
      <c r="AN182" s="457"/>
    </row>
    <row r="183" spans="1:42" s="46" customFormat="1" ht="12.75" customHeight="1">
      <c r="A183" s="207"/>
      <c r="B183" s="74"/>
      <c r="C183" s="77"/>
      <c r="D183" s="156"/>
      <c r="E183" s="175"/>
      <c r="F183" s="175"/>
      <c r="G183" s="175"/>
      <c r="H183" s="175"/>
      <c r="I183" s="175"/>
      <c r="J183" s="175"/>
      <c r="K183" s="175"/>
      <c r="L183" s="175"/>
      <c r="M183" s="175"/>
      <c r="N183" s="175"/>
      <c r="O183" s="175"/>
      <c r="P183" s="175"/>
      <c r="Q183" s="175"/>
      <c r="R183" s="175"/>
      <c r="S183" s="175"/>
      <c r="T183" s="175"/>
      <c r="U183" s="175"/>
      <c r="V183" s="175"/>
      <c r="W183" s="175"/>
      <c r="X183" s="175"/>
      <c r="Y183" s="175"/>
      <c r="Z183" s="175"/>
      <c r="AA183" s="175"/>
      <c r="AB183" s="175"/>
      <c r="AC183" s="175"/>
      <c r="AE183" s="191"/>
      <c r="AM183" s="215"/>
      <c r="AN183" s="457"/>
      <c r="AO183" s="46" t="s">
        <v>136</v>
      </c>
      <c r="AP183" s="786">
        <v>0</v>
      </c>
    </row>
    <row r="184" spans="1:42" s="46" customFormat="1" ht="12.75" customHeight="1">
      <c r="A184" s="207"/>
      <c r="B184" s="74"/>
      <c r="C184" s="77"/>
      <c r="D184" s="156" t="s">
        <v>310</v>
      </c>
      <c r="E184" s="2246" t="s">
        <v>1688</v>
      </c>
      <c r="F184" s="2246"/>
      <c r="G184" s="2246"/>
      <c r="H184" s="2246"/>
      <c r="I184" s="2246"/>
      <c r="J184" s="2246"/>
      <c r="K184" s="2246"/>
      <c r="L184" s="2246"/>
      <c r="M184" s="2246"/>
      <c r="N184" s="2246"/>
      <c r="O184" s="2246"/>
      <c r="P184" s="2246"/>
      <c r="Q184" s="2246"/>
      <c r="R184" s="2246"/>
      <c r="S184" s="2246"/>
      <c r="T184" s="2246"/>
      <c r="U184" s="2246"/>
      <c r="V184" s="2246"/>
      <c r="W184" s="2246"/>
      <c r="X184" s="2246"/>
      <c r="Y184" s="2246"/>
      <c r="Z184" s="2246"/>
      <c r="AA184" s="2246"/>
      <c r="AB184" s="2246"/>
      <c r="AC184" s="2246"/>
      <c r="AF184" s="2228" t="s">
        <v>359</v>
      </c>
      <c r="AG184" s="2228"/>
      <c r="AH184" s="2228"/>
      <c r="AI184" s="2228"/>
      <c r="AJ184" s="2228"/>
      <c r="AK184" s="2228"/>
      <c r="AL184" s="2228"/>
      <c r="AM184" s="215"/>
      <c r="AN184" s="457"/>
      <c r="AO184" s="156" t="s">
        <v>649</v>
      </c>
      <c r="AP184" s="46">
        <v>3</v>
      </c>
    </row>
    <row r="185" spans="1:42" s="46" customFormat="1" ht="22.9" customHeight="1">
      <c r="A185" s="207"/>
      <c r="B185" s="74"/>
      <c r="C185" s="77"/>
      <c r="D185" s="156"/>
      <c r="E185" s="2246"/>
      <c r="F185" s="2246"/>
      <c r="G185" s="2246"/>
      <c r="H185" s="2246"/>
      <c r="I185" s="2246"/>
      <c r="J185" s="2246"/>
      <c r="K185" s="2246"/>
      <c r="L185" s="2246"/>
      <c r="M185" s="2246"/>
      <c r="N185" s="2246"/>
      <c r="O185" s="2246"/>
      <c r="P185" s="2246"/>
      <c r="Q185" s="2246"/>
      <c r="R185" s="2246"/>
      <c r="S185" s="2246"/>
      <c r="T185" s="2246"/>
      <c r="U185" s="2246"/>
      <c r="V185" s="2246"/>
      <c r="W185" s="2246"/>
      <c r="X185" s="2246"/>
      <c r="Y185" s="2246"/>
      <c r="Z185" s="2246"/>
      <c r="AA185" s="2246"/>
      <c r="AB185" s="2246"/>
      <c r="AC185" s="2246"/>
      <c r="AE185" s="191"/>
      <c r="AF185" s="191"/>
      <c r="AG185" s="191"/>
      <c r="AH185" s="191"/>
      <c r="AI185" s="191"/>
      <c r="AJ185" s="191"/>
      <c r="AK185" s="191"/>
      <c r="AL185" s="1356"/>
      <c r="AM185" s="215"/>
      <c r="AN185" s="457"/>
      <c r="AO185" s="156" t="s">
        <v>215</v>
      </c>
      <c r="AP185" s="46">
        <v>2</v>
      </c>
    </row>
    <row r="186" spans="1:42" s="46" customFormat="1" ht="12.75" customHeight="1">
      <c r="A186" s="195"/>
      <c r="B186" s="173"/>
      <c r="C186" s="214"/>
      <c r="D186" s="156"/>
      <c r="E186" s="186"/>
      <c r="F186" s="186"/>
      <c r="G186" s="186"/>
      <c r="H186" s="186"/>
      <c r="I186" s="186"/>
      <c r="J186" s="186"/>
      <c r="K186" s="186"/>
      <c r="L186" s="186"/>
      <c r="M186" s="186"/>
      <c r="N186" s="186"/>
      <c r="O186" s="186"/>
      <c r="P186" s="186"/>
      <c r="Q186" s="186"/>
      <c r="R186" s="186"/>
      <c r="S186" s="186"/>
      <c r="T186" s="186"/>
      <c r="U186" s="186"/>
      <c r="V186" s="186"/>
      <c r="W186" s="186"/>
      <c r="X186" s="186"/>
      <c r="Y186" s="186"/>
      <c r="Z186" s="186"/>
      <c r="AA186" s="186"/>
      <c r="AB186" s="186"/>
      <c r="AC186" s="186"/>
      <c r="AE186" s="191"/>
      <c r="AF186" s="191"/>
      <c r="AG186" s="191"/>
      <c r="AH186" s="191"/>
      <c r="AI186" s="191"/>
      <c r="AJ186" s="191"/>
      <c r="AK186" s="191"/>
      <c r="AL186" s="1356"/>
      <c r="AM186" s="215"/>
      <c r="AN186" s="457"/>
    </row>
    <row r="187" spans="1:42" s="46" customFormat="1" ht="12.75" customHeight="1">
      <c r="A187" s="207"/>
      <c r="B187" s="74"/>
      <c r="C187" s="77"/>
      <c r="D187" s="28" t="s">
        <v>163</v>
      </c>
      <c r="E187" s="202"/>
      <c r="F187" s="202"/>
      <c r="G187" s="202"/>
      <c r="H187" s="2245" t="s">
        <v>136</v>
      </c>
      <c r="I187" s="2245"/>
      <c r="J187" s="27"/>
      <c r="K187" s="27"/>
      <c r="AN187" s="457"/>
    </row>
    <row r="188" spans="1:42" s="46" customFormat="1" ht="12.75" customHeight="1">
      <c r="A188" s="207"/>
      <c r="B188" s="74"/>
      <c r="C188" s="77"/>
      <c r="D188" s="28"/>
      <c r="E188" s="202"/>
      <c r="F188" s="202"/>
      <c r="G188" s="27"/>
      <c r="H188" s="27"/>
      <c r="I188" s="27"/>
      <c r="J188" s="27"/>
      <c r="K188" s="27"/>
      <c r="L188" s="27"/>
      <c r="M188" s="27"/>
      <c r="N188" s="27"/>
      <c r="O188" s="27"/>
      <c r="P188" s="27"/>
      <c r="Q188" s="27"/>
      <c r="R188" s="27"/>
      <c r="S188" s="27"/>
      <c r="T188" s="27"/>
      <c r="U188" s="27"/>
      <c r="V188" s="27"/>
      <c r="W188" s="27"/>
      <c r="X188" s="27"/>
      <c r="Y188" s="27"/>
      <c r="Z188" s="202"/>
      <c r="AA188" s="202"/>
      <c r="AB188" s="202"/>
      <c r="AC188" s="28"/>
      <c r="AD188" s="173"/>
      <c r="AE188" s="28"/>
      <c r="AF188" s="28"/>
      <c r="AG188" s="27"/>
      <c r="AH188" s="27"/>
      <c r="AI188" s="27"/>
      <c r="AJ188" s="27"/>
      <c r="AK188" s="27"/>
      <c r="AL188" s="27"/>
      <c r="AM188" s="27"/>
      <c r="AN188" s="457"/>
    </row>
    <row r="189" spans="1:42" s="46" customFormat="1" ht="12.75" customHeight="1">
      <c r="A189" s="206"/>
      <c r="B189" s="158"/>
      <c r="C189" s="210"/>
      <c r="D189" s="179"/>
      <c r="E189" s="205"/>
      <c r="F189" s="213"/>
      <c r="G189" s="213"/>
      <c r="H189" s="213"/>
      <c r="I189" s="213"/>
      <c r="J189" s="213"/>
      <c r="K189" s="213"/>
      <c r="L189" s="213"/>
      <c r="M189" s="213"/>
      <c r="N189" s="213"/>
      <c r="O189" s="213"/>
      <c r="P189" s="213"/>
      <c r="Q189" s="213"/>
      <c r="R189" s="213"/>
      <c r="S189" s="213"/>
      <c r="T189" s="213"/>
      <c r="U189" s="213"/>
      <c r="V189" s="213"/>
      <c r="W189" s="213"/>
      <c r="X189" s="213"/>
      <c r="Y189" s="205"/>
      <c r="Z189" s="205"/>
      <c r="AA189" s="205"/>
      <c r="AB189" s="179"/>
      <c r="AC189" s="171"/>
      <c r="AD189" s="179"/>
      <c r="AE189" s="179"/>
      <c r="AF189" s="179"/>
      <c r="AG189" s="179"/>
      <c r="AH189" s="179"/>
      <c r="AI189" s="151" t="s">
        <v>779</v>
      </c>
      <c r="AJ189" s="2043">
        <f>VLOOKUP($H$187,$AO$137:$AP$144,2,FALSE)</f>
        <v>0</v>
      </c>
      <c r="AK189" s="2045"/>
      <c r="AL189" s="25"/>
      <c r="AM189" s="149"/>
      <c r="AN189" s="457"/>
    </row>
    <row r="190" spans="1:42" s="46" customFormat="1" ht="12.75" customHeight="1">
      <c r="A190" s="207"/>
      <c r="B190" s="74"/>
      <c r="C190" s="77"/>
      <c r="D190" s="28"/>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c r="AD190" s="219"/>
      <c r="AE190" s="165"/>
      <c r="AF190" s="165"/>
      <c r="AG190" s="165"/>
      <c r="AH190" s="165"/>
      <c r="AI190" s="165"/>
      <c r="AJ190" s="174"/>
      <c r="AK190" s="28"/>
      <c r="AL190" s="28"/>
      <c r="AM190" s="28"/>
      <c r="AN190" s="457"/>
    </row>
    <row r="191" spans="1:42" s="46" customFormat="1" ht="12.75" customHeight="1">
      <c r="A191" s="207"/>
      <c r="C191" s="48" t="s">
        <v>1270</v>
      </c>
      <c r="D191" s="220"/>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c r="AD191" s="219"/>
      <c r="AE191" s="165"/>
      <c r="AF191" s="165"/>
      <c r="AG191" s="165"/>
      <c r="AH191" s="165"/>
      <c r="AI191" s="165"/>
      <c r="AJ191" s="174"/>
      <c r="AK191" s="28"/>
      <c r="AL191" s="28"/>
      <c r="AM191" s="28"/>
      <c r="AN191" s="457"/>
    </row>
    <row r="192" spans="1:42" s="46" customFormat="1" ht="12.75" customHeight="1">
      <c r="A192" s="207"/>
      <c r="B192" s="71"/>
      <c r="C192" s="221"/>
      <c r="D192" s="28"/>
      <c r="E192" s="28"/>
      <c r="F192" s="28"/>
      <c r="G192" s="165"/>
      <c r="H192" s="165"/>
      <c r="I192" s="165"/>
      <c r="J192" s="165"/>
      <c r="K192" s="165"/>
      <c r="L192" s="165"/>
      <c r="M192" s="165"/>
      <c r="N192" s="165"/>
      <c r="O192" s="165"/>
      <c r="P192" s="165"/>
      <c r="Q192" s="165"/>
      <c r="R192" s="165"/>
      <c r="S192" s="165"/>
      <c r="T192" s="165"/>
      <c r="U192" s="165"/>
      <c r="V192" s="165"/>
      <c r="W192" s="165"/>
      <c r="X192" s="165"/>
      <c r="Y192" s="165"/>
      <c r="Z192" s="165"/>
      <c r="AA192" s="165"/>
      <c r="AB192" s="165"/>
      <c r="AC192" s="165"/>
      <c r="AD192" s="74"/>
      <c r="AE192" s="165"/>
      <c r="AF192" s="165"/>
      <c r="AG192" s="165"/>
      <c r="AH192" s="165"/>
      <c r="AI192" s="165"/>
      <c r="AK192" s="165"/>
      <c r="AL192" s="165"/>
      <c r="AM192" s="165"/>
      <c r="AN192" s="457"/>
    </row>
    <row r="193" spans="1:42" s="149" customFormat="1" ht="12.75" customHeight="1">
      <c r="A193" s="28"/>
      <c r="B193" s="46"/>
      <c r="C193" s="77"/>
      <c r="D193" s="156" t="s">
        <v>649</v>
      </c>
      <c r="E193" s="2246" t="s">
        <v>1271</v>
      </c>
      <c r="F193" s="2246"/>
      <c r="G193" s="2246"/>
      <c r="H193" s="2246"/>
      <c r="I193" s="2246"/>
      <c r="J193" s="2246"/>
      <c r="K193" s="2246"/>
      <c r="L193" s="2246"/>
      <c r="M193" s="2246"/>
      <c r="N193" s="2246"/>
      <c r="O193" s="2246"/>
      <c r="P193" s="2246"/>
      <c r="Q193" s="2246"/>
      <c r="R193" s="2246"/>
      <c r="S193" s="2246"/>
      <c r="T193" s="2246"/>
      <c r="U193" s="2246"/>
      <c r="V193" s="2246"/>
      <c r="W193" s="2246"/>
      <c r="X193" s="2246"/>
      <c r="Y193" s="2246"/>
      <c r="Z193" s="2246"/>
      <c r="AA193" s="2246"/>
      <c r="AB193" s="2246"/>
      <c r="AC193" s="46"/>
      <c r="AD193" s="46"/>
      <c r="AF193" s="2228" t="s">
        <v>66</v>
      </c>
      <c r="AG193" s="2228"/>
      <c r="AH193" s="2228"/>
      <c r="AI193" s="2228"/>
      <c r="AJ193" s="2228"/>
      <c r="AK193" s="2228"/>
      <c r="AL193" s="2228"/>
      <c r="AM193" s="165"/>
      <c r="AN193" s="1189"/>
    </row>
    <row r="194" spans="1:42" s="149" customFormat="1" ht="12.75" customHeight="1">
      <c r="A194" s="28"/>
      <c r="B194" s="173"/>
      <c r="C194" s="208"/>
      <c r="D194" s="156"/>
      <c r="E194" s="2246"/>
      <c r="F194" s="2246"/>
      <c r="G194" s="2246"/>
      <c r="H194" s="2246"/>
      <c r="I194" s="2246"/>
      <c r="J194" s="2246"/>
      <c r="K194" s="2246"/>
      <c r="L194" s="2246"/>
      <c r="M194" s="2246"/>
      <c r="N194" s="2246"/>
      <c r="O194" s="2246"/>
      <c r="P194" s="2246"/>
      <c r="Q194" s="2246"/>
      <c r="R194" s="2246"/>
      <c r="S194" s="2246"/>
      <c r="T194" s="2246"/>
      <c r="U194" s="2246"/>
      <c r="V194" s="2246"/>
      <c r="W194" s="2246"/>
      <c r="X194" s="2246"/>
      <c r="Y194" s="2246"/>
      <c r="Z194" s="2246"/>
      <c r="AA194" s="2246"/>
      <c r="AB194" s="2246"/>
      <c r="AC194" s="46"/>
      <c r="AD194" s="46"/>
      <c r="AE194" s="27"/>
      <c r="AM194" s="165"/>
      <c r="AN194" s="1189"/>
      <c r="AO194" s="2452"/>
      <c r="AP194" s="2452"/>
    </row>
    <row r="195" spans="1:42" s="149" customFormat="1" ht="12.75" customHeight="1">
      <c r="A195" s="28"/>
      <c r="B195" s="173"/>
      <c r="C195" s="208"/>
      <c r="D195" s="156"/>
      <c r="E195" s="2246"/>
      <c r="F195" s="2246"/>
      <c r="G195" s="2246"/>
      <c r="H195" s="2246"/>
      <c r="I195" s="2246"/>
      <c r="J195" s="2246"/>
      <c r="K195" s="2246"/>
      <c r="L195" s="2246"/>
      <c r="M195" s="2246"/>
      <c r="N195" s="2246"/>
      <c r="O195" s="2246"/>
      <c r="P195" s="2246"/>
      <c r="Q195" s="2246"/>
      <c r="R195" s="2246"/>
      <c r="S195" s="2246"/>
      <c r="T195" s="2246"/>
      <c r="U195" s="2246"/>
      <c r="V195" s="2246"/>
      <c r="W195" s="2246"/>
      <c r="X195" s="2246"/>
      <c r="Y195" s="2246"/>
      <c r="Z195" s="2246"/>
      <c r="AA195" s="2246"/>
      <c r="AB195" s="2246"/>
      <c r="AC195" s="46"/>
      <c r="AD195" s="46"/>
      <c r="AE195" s="27"/>
      <c r="AF195" s="185"/>
      <c r="AG195" s="27"/>
      <c r="AH195" s="27"/>
      <c r="AI195" s="27"/>
      <c r="AJ195" s="27"/>
      <c r="AK195" s="27"/>
      <c r="AL195" s="27"/>
      <c r="AM195" s="165"/>
      <c r="AN195" s="1189"/>
    </row>
    <row r="196" spans="1:42" s="46" customFormat="1" ht="12.75" customHeight="1">
      <c r="A196" s="28"/>
      <c r="B196" s="173"/>
      <c r="C196" s="208"/>
      <c r="D196" s="156"/>
      <c r="E196" s="2246"/>
      <c r="F196" s="2246"/>
      <c r="G196" s="2246"/>
      <c r="H196" s="2246"/>
      <c r="I196" s="2246"/>
      <c r="J196" s="2246"/>
      <c r="K196" s="2246"/>
      <c r="L196" s="2246"/>
      <c r="M196" s="2246"/>
      <c r="N196" s="2246"/>
      <c r="O196" s="2246"/>
      <c r="P196" s="2246"/>
      <c r="Q196" s="2246"/>
      <c r="R196" s="2246"/>
      <c r="S196" s="2246"/>
      <c r="T196" s="2246"/>
      <c r="U196" s="2246"/>
      <c r="V196" s="2246"/>
      <c r="W196" s="2246"/>
      <c r="X196" s="2246"/>
      <c r="Y196" s="2246"/>
      <c r="Z196" s="2246"/>
      <c r="AA196" s="2246"/>
      <c r="AB196" s="2246"/>
      <c r="AE196" s="27"/>
      <c r="AF196" s="185"/>
      <c r="AG196" s="27"/>
      <c r="AH196" s="27"/>
      <c r="AI196" s="27"/>
      <c r="AJ196" s="27"/>
      <c r="AK196" s="27"/>
      <c r="AL196" s="27"/>
      <c r="AM196" s="165"/>
      <c r="AN196" s="457"/>
      <c r="AO196" s="46" t="s">
        <v>136</v>
      </c>
      <c r="AP196" s="787">
        <v>0</v>
      </c>
    </row>
    <row r="197" spans="1:42" s="46" customFormat="1" ht="12.75" customHeight="1">
      <c r="A197" s="28"/>
      <c r="B197" s="173"/>
      <c r="C197" s="208"/>
      <c r="D197" s="156"/>
      <c r="E197" s="566"/>
      <c r="F197" s="566"/>
      <c r="G197" s="566"/>
      <c r="H197" s="566"/>
      <c r="I197" s="566"/>
      <c r="J197" s="566"/>
      <c r="K197" s="566"/>
      <c r="L197" s="566"/>
      <c r="M197" s="566"/>
      <c r="N197" s="566"/>
      <c r="O197" s="566"/>
      <c r="P197" s="566"/>
      <c r="Q197" s="566"/>
      <c r="R197" s="566"/>
      <c r="S197" s="566"/>
      <c r="T197" s="566"/>
      <c r="U197" s="566"/>
      <c r="V197" s="566"/>
      <c r="W197" s="566"/>
      <c r="X197" s="566"/>
      <c r="Y197" s="566"/>
      <c r="Z197" s="566"/>
      <c r="AA197" s="566"/>
      <c r="AB197" s="566"/>
      <c r="AE197" s="27"/>
      <c r="AF197" s="185"/>
      <c r="AG197" s="27"/>
      <c r="AH197" s="27"/>
      <c r="AI197" s="27"/>
      <c r="AJ197" s="27"/>
      <c r="AK197" s="27"/>
      <c r="AL197" s="27"/>
      <c r="AM197" s="165"/>
      <c r="AN197" s="457"/>
      <c r="AO197" s="156" t="s">
        <v>649</v>
      </c>
      <c r="AP197" s="46">
        <v>2</v>
      </c>
    </row>
    <row r="198" spans="1:42" s="46" customFormat="1" ht="12.75" customHeight="1">
      <c r="A198" s="28"/>
      <c r="B198" s="74"/>
      <c r="C198" s="77"/>
      <c r="D198" s="156" t="s">
        <v>215</v>
      </c>
      <c r="E198" s="2246" t="s">
        <v>1988</v>
      </c>
      <c r="F198" s="2246"/>
      <c r="G198" s="2246"/>
      <c r="H198" s="2246"/>
      <c r="I198" s="2246"/>
      <c r="J198" s="2246"/>
      <c r="K198" s="2246"/>
      <c r="L198" s="2246"/>
      <c r="M198" s="2246"/>
      <c r="N198" s="2246"/>
      <c r="O198" s="2246"/>
      <c r="P198" s="2246"/>
      <c r="Q198" s="2246"/>
      <c r="R198" s="2246"/>
      <c r="S198" s="2246"/>
      <c r="T198" s="2246"/>
      <c r="U198" s="2246"/>
      <c r="V198" s="2246"/>
      <c r="W198" s="2246"/>
      <c r="X198" s="2246"/>
      <c r="Y198" s="2246"/>
      <c r="Z198" s="2246"/>
      <c r="AA198" s="2246"/>
      <c r="AB198" s="2246"/>
      <c r="AF198" s="2228" t="s">
        <v>114</v>
      </c>
      <c r="AG198" s="2228"/>
      <c r="AH198" s="2228"/>
      <c r="AI198" s="2228"/>
      <c r="AJ198" s="2228"/>
      <c r="AK198" s="2228"/>
      <c r="AL198" s="2228"/>
      <c r="AM198" s="165"/>
      <c r="AN198" s="457"/>
      <c r="AO198" s="156" t="s">
        <v>215</v>
      </c>
      <c r="AP198" s="46">
        <v>1</v>
      </c>
    </row>
    <row r="199" spans="1:42" s="46" customFormat="1" ht="12.75" customHeight="1">
      <c r="A199" s="165"/>
      <c r="B199" s="8"/>
      <c r="C199" s="216"/>
      <c r="E199" s="2246"/>
      <c r="F199" s="2246"/>
      <c r="G199" s="2246"/>
      <c r="H199" s="2246"/>
      <c r="I199" s="2246"/>
      <c r="J199" s="2246"/>
      <c r="K199" s="2246"/>
      <c r="L199" s="2246"/>
      <c r="M199" s="2246"/>
      <c r="N199" s="2246"/>
      <c r="O199" s="2246"/>
      <c r="P199" s="2246"/>
      <c r="Q199" s="2246"/>
      <c r="R199" s="2246"/>
      <c r="S199" s="2246"/>
      <c r="T199" s="2246"/>
      <c r="U199" s="2246"/>
      <c r="V199" s="2246"/>
      <c r="W199" s="2246"/>
      <c r="X199" s="2246"/>
      <c r="Y199" s="2246"/>
      <c r="Z199" s="2246"/>
      <c r="AA199" s="2246"/>
      <c r="AB199" s="2246"/>
      <c r="AD199" s="8"/>
      <c r="AE199" s="27"/>
      <c r="AM199" s="165"/>
      <c r="AN199" s="457"/>
    </row>
    <row r="200" spans="1:42" s="16" customFormat="1" ht="18.600000000000001" customHeight="1">
      <c r="A200" s="165"/>
      <c r="B200" s="8"/>
      <c r="C200" s="216"/>
      <c r="D200" s="46"/>
      <c r="E200" s="2246"/>
      <c r="F200" s="2246"/>
      <c r="G200" s="2246"/>
      <c r="H200" s="2246"/>
      <c r="I200" s="2246"/>
      <c r="J200" s="2246"/>
      <c r="K200" s="2246"/>
      <c r="L200" s="2246"/>
      <c r="M200" s="2246"/>
      <c r="N200" s="2246"/>
      <c r="O200" s="2246"/>
      <c r="P200" s="2246"/>
      <c r="Q200" s="2246"/>
      <c r="R200" s="2246"/>
      <c r="S200" s="2246"/>
      <c r="T200" s="2246"/>
      <c r="U200" s="2246"/>
      <c r="V200" s="2246"/>
      <c r="W200" s="2246"/>
      <c r="X200" s="2246"/>
      <c r="Y200" s="2246"/>
      <c r="Z200" s="2246"/>
      <c r="AA200" s="2246"/>
      <c r="AB200" s="2246"/>
      <c r="AC200" s="46"/>
      <c r="AD200" s="8"/>
      <c r="AE200" s="27"/>
      <c r="AF200" s="27"/>
      <c r="AG200" s="27"/>
      <c r="AH200" s="27"/>
      <c r="AI200" s="27"/>
      <c r="AJ200" s="46"/>
      <c r="AK200" s="165"/>
      <c r="AL200" s="165"/>
      <c r="AM200" s="165"/>
      <c r="AN200" s="331"/>
    </row>
    <row r="201" spans="1:42" s="16" customFormat="1" ht="12.75" customHeight="1">
      <c r="A201" s="165"/>
      <c r="B201" s="8"/>
      <c r="C201" s="216"/>
      <c r="D201" s="46"/>
      <c r="E201" s="186"/>
      <c r="F201" s="186"/>
      <c r="G201" s="186"/>
      <c r="H201" s="186"/>
      <c r="I201" s="186"/>
      <c r="J201" s="186"/>
      <c r="K201" s="186"/>
      <c r="L201" s="186"/>
      <c r="M201" s="186"/>
      <c r="N201" s="186"/>
      <c r="O201" s="186"/>
      <c r="P201" s="186"/>
      <c r="Q201" s="186"/>
      <c r="R201" s="186"/>
      <c r="S201" s="186"/>
      <c r="T201" s="186"/>
      <c r="U201" s="186"/>
      <c r="V201" s="186"/>
      <c r="W201" s="186"/>
      <c r="X201" s="186"/>
      <c r="Y201" s="186"/>
      <c r="Z201" s="186"/>
      <c r="AA201" s="186"/>
      <c r="AB201" s="186"/>
      <c r="AC201" s="46"/>
      <c r="AD201" s="8"/>
      <c r="AE201" s="27"/>
      <c r="AF201" s="27"/>
      <c r="AG201" s="27"/>
      <c r="AH201" s="27"/>
      <c r="AI201" s="27"/>
      <c r="AJ201" s="46"/>
      <c r="AK201" s="165"/>
      <c r="AL201" s="165"/>
      <c r="AM201" s="165"/>
      <c r="AN201" s="331"/>
    </row>
    <row r="202" spans="1:42" s="16" customFormat="1" ht="12.75" customHeight="1">
      <c r="A202" s="165"/>
      <c r="B202" s="8"/>
      <c r="C202" s="216"/>
      <c r="D202" s="28" t="s">
        <v>163</v>
      </c>
      <c r="E202" s="202"/>
      <c r="F202" s="202"/>
      <c r="G202" s="202"/>
      <c r="H202" s="2245" t="s">
        <v>136</v>
      </c>
      <c r="I202" s="2245"/>
      <c r="J202" s="186"/>
      <c r="K202" s="186"/>
      <c r="L202" s="186"/>
      <c r="M202" s="186"/>
      <c r="N202" s="186"/>
      <c r="O202" s="186"/>
      <c r="P202" s="186"/>
      <c r="Q202" s="186"/>
      <c r="R202" s="186"/>
      <c r="S202" s="186"/>
      <c r="T202" s="186"/>
      <c r="U202" s="186"/>
      <c r="V202" s="186"/>
      <c r="W202" s="186"/>
      <c r="X202" s="186"/>
      <c r="Y202" s="186"/>
      <c r="Z202" s="186"/>
      <c r="AA202" s="186"/>
      <c r="AB202" s="186"/>
      <c r="AC202" s="46"/>
      <c r="AD202" s="8"/>
      <c r="AE202" s="27"/>
      <c r="AF202" s="27"/>
      <c r="AG202" s="27"/>
      <c r="AH202" s="27"/>
      <c r="AI202" s="27"/>
      <c r="AJ202" s="46"/>
      <c r="AK202" s="165"/>
      <c r="AL202" s="165"/>
      <c r="AM202" s="165"/>
      <c r="AN202" s="331"/>
      <c r="AP202" s="16" t="s">
        <v>102</v>
      </c>
    </row>
    <row r="203" spans="1:42" s="16" customFormat="1">
      <c r="A203" s="165"/>
      <c r="B203" s="8"/>
      <c r="C203" s="216"/>
      <c r="D203" s="46"/>
      <c r="E203" s="186"/>
      <c r="F203" s="186"/>
      <c r="G203" s="186"/>
      <c r="H203" s="186"/>
      <c r="I203" s="186"/>
      <c r="J203" s="186"/>
      <c r="K203" s="186"/>
      <c r="L203" s="186"/>
      <c r="M203" s="186"/>
      <c r="N203" s="186"/>
      <c r="O203" s="186"/>
      <c r="P203" s="186"/>
      <c r="Q203" s="186"/>
      <c r="R203" s="186"/>
      <c r="S203" s="186"/>
      <c r="T203" s="186"/>
      <c r="U203" s="186"/>
      <c r="V203" s="186"/>
      <c r="W203" s="186"/>
      <c r="X203" s="186"/>
      <c r="Y203" s="186"/>
      <c r="Z203" s="186"/>
      <c r="AA203" s="186"/>
      <c r="AB203" s="186"/>
      <c r="AC203" s="46"/>
      <c r="AD203" s="8"/>
      <c r="AE203" s="27"/>
      <c r="AF203" s="27"/>
      <c r="AG203" s="27"/>
      <c r="AH203" s="27"/>
      <c r="AI203" s="27"/>
      <c r="AJ203" s="46"/>
      <c r="AK203" s="165"/>
      <c r="AL203" s="165"/>
      <c r="AM203" s="165"/>
      <c r="AN203" s="331"/>
      <c r="AP203" s="16" t="s">
        <v>103</v>
      </c>
    </row>
    <row r="204" spans="1:42" s="16" customFormat="1" ht="12.75" customHeight="1">
      <c r="A204" s="168"/>
      <c r="B204" s="158"/>
      <c r="C204" s="210"/>
      <c r="D204" s="169"/>
      <c r="E204" s="169"/>
      <c r="F204" s="169"/>
      <c r="G204" s="169"/>
      <c r="H204" s="169"/>
      <c r="I204" s="169"/>
      <c r="J204" s="222"/>
      <c r="K204" s="222"/>
      <c r="L204" s="213"/>
      <c r="M204" s="213"/>
      <c r="N204" s="213"/>
      <c r="O204" s="213"/>
      <c r="P204" s="213"/>
      <c r="Q204" s="213"/>
      <c r="R204" s="213"/>
      <c r="S204" s="213"/>
      <c r="T204" s="213"/>
      <c r="U204" s="213"/>
      <c r="V204" s="213"/>
      <c r="W204" s="213"/>
      <c r="X204" s="213"/>
      <c r="Y204" s="205"/>
      <c r="Z204" s="205"/>
      <c r="AA204" s="205"/>
      <c r="AB204" s="179"/>
      <c r="AC204" s="171"/>
      <c r="AD204" s="179"/>
      <c r="AE204" s="179"/>
      <c r="AF204" s="179"/>
      <c r="AG204" s="179"/>
      <c r="AH204" s="179"/>
      <c r="AI204" s="151" t="s">
        <v>464</v>
      </c>
      <c r="AJ204" s="2043">
        <f>VLOOKUP($H$202,$AO$156:$AP$158,2,FALSE)</f>
        <v>0</v>
      </c>
      <c r="AK204" s="2045"/>
      <c r="AL204" s="25"/>
      <c r="AM204" s="149"/>
      <c r="AN204" s="331"/>
      <c r="AP204" s="16" t="s">
        <v>104</v>
      </c>
    </row>
    <row r="205" spans="1:42" s="16" customFormat="1">
      <c r="A205" s="165"/>
      <c r="B205" s="8"/>
      <c r="C205" s="46"/>
      <c r="D205" s="46"/>
      <c r="E205" s="46"/>
      <c r="F205" s="46"/>
      <c r="G205" s="46"/>
      <c r="H205" s="46"/>
      <c r="I205" s="46"/>
      <c r="J205" s="46"/>
      <c r="K205" s="46"/>
      <c r="L205" s="46"/>
      <c r="M205" s="46"/>
      <c r="N205" s="46"/>
      <c r="O205" s="46"/>
      <c r="P205" s="46"/>
      <c r="Q205" s="46"/>
      <c r="R205" s="46"/>
      <c r="S205" s="46"/>
      <c r="T205" s="46"/>
      <c r="U205" s="46"/>
      <c r="V205" s="46"/>
      <c r="W205" s="46"/>
      <c r="X205" s="46"/>
      <c r="Y205" s="46"/>
      <c r="Z205" s="46"/>
      <c r="AA205" s="46"/>
      <c r="AB205" s="46"/>
      <c r="AC205" s="46"/>
      <c r="AD205" s="8"/>
      <c r="AE205" s="27"/>
      <c r="AF205" s="27"/>
      <c r="AG205" s="27"/>
      <c r="AH205" s="27"/>
      <c r="AI205" s="27"/>
      <c r="AJ205" s="46"/>
      <c r="AK205" s="165"/>
      <c r="AL205" s="165"/>
      <c r="AM205" s="165"/>
      <c r="AN205" s="331"/>
      <c r="AP205" s="16" t="s">
        <v>393</v>
      </c>
    </row>
    <row r="206" spans="1:42" s="16" customFormat="1" ht="12.75" customHeight="1">
      <c r="A206" s="165"/>
      <c r="B206" s="46"/>
      <c r="C206" s="48" t="s">
        <v>31</v>
      </c>
      <c r="D206" s="223"/>
      <c r="E206" s="46"/>
      <c r="F206" s="46"/>
      <c r="G206" s="46"/>
      <c r="H206" s="46"/>
      <c r="I206" s="46"/>
      <c r="J206" s="46"/>
      <c r="K206" s="46"/>
      <c r="L206" s="46"/>
      <c r="M206" s="46"/>
      <c r="N206" s="46"/>
      <c r="O206" s="46"/>
      <c r="P206" s="46"/>
      <c r="Q206" s="46"/>
      <c r="R206" s="46"/>
      <c r="S206" s="46"/>
      <c r="T206" s="46"/>
      <c r="U206" s="46"/>
      <c r="V206" s="46"/>
      <c r="W206" s="46"/>
      <c r="X206" s="46"/>
      <c r="Y206" s="46"/>
      <c r="Z206" s="46"/>
      <c r="AA206" s="46"/>
      <c r="AB206" s="46"/>
      <c r="AC206" s="46"/>
      <c r="AD206" s="8"/>
      <c r="AE206" s="27"/>
      <c r="AF206" s="27"/>
      <c r="AG206" s="27"/>
      <c r="AH206" s="27"/>
      <c r="AI206" s="27"/>
      <c r="AJ206" s="46"/>
      <c r="AK206" s="165"/>
      <c r="AL206" s="165"/>
      <c r="AM206" s="165"/>
      <c r="AN206" s="331"/>
      <c r="AP206" s="16" t="s">
        <v>111</v>
      </c>
    </row>
    <row r="207" spans="1:42" s="16" customFormat="1" ht="12.75" customHeight="1">
      <c r="A207" s="165"/>
      <c r="B207" s="8"/>
      <c r="C207" s="224"/>
      <c r="D207" s="46"/>
      <c r="E207" s="46"/>
      <c r="F207" s="46"/>
      <c r="G207" s="46"/>
      <c r="H207" s="46"/>
      <c r="I207" s="46"/>
      <c r="J207" s="46"/>
      <c r="K207" s="46"/>
      <c r="L207" s="46"/>
      <c r="M207" s="46"/>
      <c r="N207" s="46"/>
      <c r="O207" s="46"/>
      <c r="P207" s="46"/>
      <c r="Q207" s="46"/>
      <c r="R207" s="46"/>
      <c r="S207" s="46"/>
      <c r="T207" s="46"/>
      <c r="U207" s="46"/>
      <c r="V207" s="46"/>
      <c r="W207" s="46"/>
      <c r="X207" s="46"/>
      <c r="Y207" s="46"/>
      <c r="Z207" s="46"/>
      <c r="AA207" s="46"/>
      <c r="AB207" s="46"/>
      <c r="AC207" s="46"/>
      <c r="AD207" s="8"/>
      <c r="AE207" s="27"/>
      <c r="AF207" s="27"/>
      <c r="AG207" s="27"/>
      <c r="AH207" s="27"/>
      <c r="AI207" s="27"/>
      <c r="AJ207" s="46"/>
      <c r="AK207" s="165"/>
      <c r="AL207" s="165"/>
      <c r="AM207" s="165"/>
      <c r="AN207" s="331"/>
      <c r="AP207" s="16" t="s">
        <v>108</v>
      </c>
    </row>
    <row r="208" spans="1:42" s="16" customFormat="1" ht="12.75" customHeight="1">
      <c r="A208" s="57"/>
      <c r="B208" s="46"/>
      <c r="C208" s="77"/>
      <c r="D208" s="156" t="s">
        <v>649</v>
      </c>
      <c r="E208" s="2388" t="s">
        <v>1417</v>
      </c>
      <c r="F208" s="2388"/>
      <c r="G208" s="2388"/>
      <c r="H208" s="2388"/>
      <c r="I208" s="2388"/>
      <c r="J208" s="2388"/>
      <c r="K208" s="2388"/>
      <c r="L208" s="2388"/>
      <c r="M208" s="2388"/>
      <c r="N208" s="2388"/>
      <c r="O208" s="2388"/>
      <c r="P208" s="2388"/>
      <c r="Q208" s="2388"/>
      <c r="R208" s="2388"/>
      <c r="S208" s="2388"/>
      <c r="T208" s="2388"/>
      <c r="U208" s="2388"/>
      <c r="V208" s="2388"/>
      <c r="W208" s="2388"/>
      <c r="X208" s="2388"/>
      <c r="Y208" s="2388"/>
      <c r="Z208" s="2388"/>
      <c r="AA208" s="2388"/>
      <c r="AB208" s="2388"/>
      <c r="AC208" s="46"/>
      <c r="AD208" s="46"/>
      <c r="AF208" s="2228" t="s">
        <v>66</v>
      </c>
      <c r="AG208" s="2228"/>
      <c r="AH208" s="2228"/>
      <c r="AI208" s="2228"/>
      <c r="AJ208" s="2228"/>
      <c r="AK208" s="2228"/>
      <c r="AL208" s="2228"/>
      <c r="AM208" s="165"/>
      <c r="AN208" s="331"/>
      <c r="AP208" s="50" t="s">
        <v>109</v>
      </c>
    </row>
    <row r="209" spans="1:52" s="16" customFormat="1" ht="11.85" customHeight="1">
      <c r="A209" s="28"/>
      <c r="B209" s="173"/>
      <c r="C209" s="199"/>
      <c r="D209" s="156"/>
      <c r="E209" s="2388"/>
      <c r="F209" s="2388"/>
      <c r="G209" s="2388"/>
      <c r="H209" s="2388"/>
      <c r="I209" s="2388"/>
      <c r="J209" s="2388"/>
      <c r="K209" s="2388"/>
      <c r="L209" s="2388"/>
      <c r="M209" s="2388"/>
      <c r="N209" s="2388"/>
      <c r="O209" s="2388"/>
      <c r="P209" s="2388"/>
      <c r="Q209" s="2388"/>
      <c r="R209" s="2388"/>
      <c r="S209" s="2388"/>
      <c r="T209" s="2388"/>
      <c r="U209" s="2388"/>
      <c r="V209" s="2388"/>
      <c r="W209" s="2388"/>
      <c r="X209" s="2388"/>
      <c r="Y209" s="2388"/>
      <c r="Z209" s="2388"/>
      <c r="AA209" s="2388"/>
      <c r="AB209" s="2388"/>
      <c r="AC209" s="46"/>
      <c r="AD209" s="46"/>
      <c r="AE209" s="28"/>
      <c r="AM209" s="165"/>
      <c r="AN209" s="331"/>
      <c r="AP209" s="50" t="s">
        <v>106</v>
      </c>
    </row>
    <row r="210" spans="1:52" s="16" customFormat="1" ht="13.9" customHeight="1">
      <c r="A210" s="28"/>
      <c r="B210" s="160"/>
      <c r="C210" s="200"/>
      <c r="D210" s="156"/>
      <c r="E210" s="2388"/>
      <c r="F210" s="2388"/>
      <c r="G210" s="2388"/>
      <c r="H210" s="2388"/>
      <c r="I210" s="2388"/>
      <c r="J210" s="2388"/>
      <c r="K210" s="2388"/>
      <c r="L210" s="2388"/>
      <c r="M210" s="2388"/>
      <c r="N210" s="2388"/>
      <c r="O210" s="2388"/>
      <c r="P210" s="2388"/>
      <c r="Q210" s="2388"/>
      <c r="R210" s="2388"/>
      <c r="S210" s="2388"/>
      <c r="T210" s="2388"/>
      <c r="U210" s="2388"/>
      <c r="V210" s="2388"/>
      <c r="W210" s="2388"/>
      <c r="X210" s="2388"/>
      <c r="Y210" s="2388"/>
      <c r="Z210" s="2388"/>
      <c r="AA210" s="2388"/>
      <c r="AB210" s="2388"/>
      <c r="AC210" s="46"/>
      <c r="AD210" s="46"/>
      <c r="AE210" s="27"/>
      <c r="AM210" s="165"/>
      <c r="AN210" s="331"/>
      <c r="AP210" s="50" t="s">
        <v>107</v>
      </c>
    </row>
    <row r="211" spans="1:52" s="16" customFormat="1" ht="13.9" customHeight="1">
      <c r="A211" s="28"/>
      <c r="B211" s="74"/>
      <c r="C211" s="77"/>
      <c r="D211" s="156" t="s">
        <v>215</v>
      </c>
      <c r="E211" s="2247" t="s">
        <v>1418</v>
      </c>
      <c r="F211" s="2247"/>
      <c r="G211" s="2247"/>
      <c r="H211" s="2247"/>
      <c r="I211" s="2247"/>
      <c r="J211" s="2247"/>
      <c r="K211" s="2247"/>
      <c r="L211" s="2247"/>
      <c r="M211" s="2247"/>
      <c r="N211" s="2247"/>
      <c r="O211" s="2247"/>
      <c r="P211" s="2247"/>
      <c r="Q211" s="2247"/>
      <c r="R211" s="2247"/>
      <c r="S211" s="2247"/>
      <c r="T211" s="2247"/>
      <c r="U211" s="2247"/>
      <c r="V211" s="2247"/>
      <c r="W211" s="2247"/>
      <c r="X211" s="2247"/>
      <c r="Y211" s="2247"/>
      <c r="Z211" s="2247"/>
      <c r="AA211" s="2247"/>
      <c r="AB211" s="2247"/>
      <c r="AC211" s="46"/>
      <c r="AD211" s="46"/>
      <c r="AF211" s="2228" t="s">
        <v>114</v>
      </c>
      <c r="AG211" s="2228"/>
      <c r="AH211" s="2228"/>
      <c r="AI211" s="2228"/>
      <c r="AJ211" s="2228"/>
      <c r="AK211" s="2228"/>
      <c r="AL211" s="2228"/>
      <c r="AM211" s="165"/>
      <c r="AN211" s="1191"/>
      <c r="AP211" s="520" t="s">
        <v>394</v>
      </c>
    </row>
    <row r="212" spans="1:52" s="16" customFormat="1" ht="12.75" customHeight="1">
      <c r="A212" s="28"/>
      <c r="B212" s="173"/>
      <c r="C212" s="199"/>
      <c r="D212" s="28"/>
      <c r="E212" s="2247"/>
      <c r="F212" s="2247"/>
      <c r="G212" s="2247"/>
      <c r="H212" s="2247"/>
      <c r="I212" s="2247"/>
      <c r="J212" s="2247"/>
      <c r="K212" s="2247"/>
      <c r="L212" s="2247"/>
      <c r="M212" s="2247"/>
      <c r="N212" s="2247"/>
      <c r="O212" s="2247"/>
      <c r="P212" s="2247"/>
      <c r="Q212" s="2247"/>
      <c r="R212" s="2247"/>
      <c r="S212" s="2247"/>
      <c r="T212" s="2247"/>
      <c r="U212" s="2247"/>
      <c r="V212" s="2247"/>
      <c r="W212" s="2247"/>
      <c r="X212" s="2247"/>
      <c r="Y212" s="2247"/>
      <c r="Z212" s="2247"/>
      <c r="AA212" s="2247"/>
      <c r="AB212" s="2247"/>
      <c r="AC212" s="28"/>
      <c r="AD212" s="173"/>
      <c r="AE212" s="28"/>
      <c r="AF212" s="28"/>
      <c r="AG212" s="28"/>
      <c r="AH212" s="28"/>
      <c r="AI212" s="28"/>
      <c r="AJ212" s="46"/>
      <c r="AK212" s="165"/>
      <c r="AL212" s="165"/>
      <c r="AM212" s="165"/>
      <c r="AN212" s="331"/>
      <c r="AP212" s="46" t="s">
        <v>136</v>
      </c>
      <c r="AQ212" s="787">
        <v>0</v>
      </c>
    </row>
    <row r="213" spans="1:52" s="16" customFormat="1" ht="13.9" customHeight="1">
      <c r="A213" s="28"/>
      <c r="B213" s="173"/>
      <c r="C213" s="199"/>
      <c r="D213" s="28"/>
      <c r="E213" s="2247"/>
      <c r="F213" s="2247"/>
      <c r="G213" s="2247"/>
      <c r="H213" s="2247"/>
      <c r="I213" s="2247"/>
      <c r="J213" s="2247"/>
      <c r="K213" s="2247"/>
      <c r="L213" s="2247"/>
      <c r="M213" s="2247"/>
      <c r="N213" s="2247"/>
      <c r="O213" s="2247"/>
      <c r="P213" s="2247"/>
      <c r="Q213" s="2247"/>
      <c r="R213" s="2247"/>
      <c r="S213" s="2247"/>
      <c r="T213" s="2247"/>
      <c r="U213" s="2247"/>
      <c r="V213" s="2247"/>
      <c r="W213" s="2247"/>
      <c r="X213" s="2247"/>
      <c r="Y213" s="2247"/>
      <c r="Z213" s="2247"/>
      <c r="AA213" s="2247"/>
      <c r="AB213" s="2247"/>
      <c r="AC213" s="28"/>
      <c r="AD213" s="173"/>
      <c r="AE213" s="28"/>
      <c r="AF213" s="28"/>
      <c r="AG213" s="28"/>
      <c r="AH213" s="28"/>
      <c r="AI213" s="28"/>
      <c r="AJ213" s="46"/>
      <c r="AK213" s="165"/>
      <c r="AL213" s="165"/>
      <c r="AM213" s="165"/>
      <c r="AN213" s="331"/>
      <c r="AP213" s="156" t="s">
        <v>649</v>
      </c>
      <c r="AQ213" s="46">
        <v>2</v>
      </c>
    </row>
    <row r="214" spans="1:52" s="16" customFormat="1" ht="13.9" customHeight="1">
      <c r="A214" s="28"/>
      <c r="B214" s="173"/>
      <c r="C214" s="199"/>
      <c r="D214" s="28" t="s">
        <v>163</v>
      </c>
      <c r="E214" s="202"/>
      <c r="F214" s="202"/>
      <c r="G214" s="202"/>
      <c r="H214" s="2245" t="s">
        <v>136</v>
      </c>
      <c r="I214" s="2245"/>
      <c r="J214" s="225"/>
      <c r="K214" s="225"/>
      <c r="L214" s="225"/>
      <c r="M214" s="225"/>
      <c r="N214" s="225"/>
      <c r="O214" s="225"/>
      <c r="P214" s="225"/>
      <c r="Q214" s="225"/>
      <c r="R214" s="225"/>
      <c r="S214" s="225"/>
      <c r="T214" s="225"/>
      <c r="U214" s="225"/>
      <c r="V214" s="225"/>
      <c r="W214" s="225"/>
      <c r="X214" s="225"/>
      <c r="Y214" s="225"/>
      <c r="Z214" s="225"/>
      <c r="AA214" s="225"/>
      <c r="AB214" s="225"/>
      <c r="AC214" s="28"/>
      <c r="AD214" s="173"/>
      <c r="AE214" s="28"/>
      <c r="AF214" s="28"/>
      <c r="AG214" s="28"/>
      <c r="AH214" s="28"/>
      <c r="AI214" s="28"/>
      <c r="AJ214" s="46"/>
      <c r="AK214" s="165"/>
      <c r="AL214" s="165"/>
      <c r="AM214" s="165"/>
      <c r="AN214" s="331"/>
      <c r="AP214" s="156" t="s">
        <v>215</v>
      </c>
      <c r="AQ214" s="46">
        <v>3</v>
      </c>
    </row>
    <row r="215" spans="1:52" s="50" customFormat="1" ht="14.25" customHeight="1">
      <c r="A215" s="28"/>
      <c r="B215" s="173"/>
      <c r="C215" s="199"/>
      <c r="D215" s="28"/>
      <c r="E215" s="225"/>
      <c r="F215" s="225"/>
      <c r="G215" s="225"/>
      <c r="H215" s="225"/>
      <c r="I215" s="225"/>
      <c r="J215" s="225"/>
      <c r="K215" s="225"/>
      <c r="L215" s="225"/>
      <c r="M215" s="225"/>
      <c r="N215" s="225"/>
      <c r="O215" s="225"/>
      <c r="P215" s="225"/>
      <c r="Q215" s="225"/>
      <c r="R215" s="225"/>
      <c r="S215" s="225"/>
      <c r="T215" s="225"/>
      <c r="U215" s="225"/>
      <c r="V215" s="225"/>
      <c r="W215" s="225"/>
      <c r="X215" s="225"/>
      <c r="Y215" s="225"/>
      <c r="Z215" s="225"/>
      <c r="AA215" s="225"/>
      <c r="AB215" s="225"/>
      <c r="AC215" s="28"/>
      <c r="AD215" s="173"/>
      <c r="AE215" s="28"/>
      <c r="AF215" s="28"/>
      <c r="AG215" s="28"/>
      <c r="AH215" s="28"/>
      <c r="AI215" s="28"/>
      <c r="AJ215" s="46"/>
      <c r="AK215" s="165"/>
      <c r="AL215" s="165"/>
      <c r="AM215" s="165"/>
      <c r="AN215" s="1192"/>
    </row>
    <row r="216" spans="1:52" s="50" customFormat="1" ht="12.75" customHeight="1">
      <c r="A216" s="203"/>
      <c r="B216" s="171"/>
      <c r="C216" s="204"/>
      <c r="D216" s="169"/>
      <c r="E216" s="169"/>
      <c r="F216" s="169"/>
      <c r="G216" s="169"/>
      <c r="H216" s="169"/>
      <c r="I216" s="169"/>
      <c r="J216" s="226"/>
      <c r="K216" s="226"/>
      <c r="L216" s="226"/>
      <c r="M216" s="226"/>
      <c r="N216" s="226"/>
      <c r="O216" s="226"/>
      <c r="P216" s="226"/>
      <c r="Q216" s="226"/>
      <c r="R216" s="226"/>
      <c r="S216" s="226"/>
      <c r="T216" s="226"/>
      <c r="U216" s="213"/>
      <c r="V216" s="213"/>
      <c r="W216" s="213"/>
      <c r="X216" s="213"/>
      <c r="Y216" s="205"/>
      <c r="Z216" s="205"/>
      <c r="AA216" s="205"/>
      <c r="AB216" s="179"/>
      <c r="AC216" s="171"/>
      <c r="AD216" s="179"/>
      <c r="AE216" s="179"/>
      <c r="AF216" s="179"/>
      <c r="AG216" s="179"/>
      <c r="AH216" s="179"/>
      <c r="AI216" s="151" t="s">
        <v>345</v>
      </c>
      <c r="AJ216" s="2043">
        <f>VLOOKUP($H$214,$AO$156:$AP$158,2,FALSE)</f>
        <v>0</v>
      </c>
      <c r="AK216" s="2045"/>
      <c r="AL216" s="25"/>
      <c r="AM216" s="149"/>
      <c r="AN216" s="1192"/>
      <c r="AP216" s="2043"/>
      <c r="AQ216" s="2045"/>
    </row>
    <row r="217" spans="1:52" s="16" customFormat="1">
      <c r="A217" s="28"/>
      <c r="B217" s="160"/>
      <c r="C217" s="200"/>
      <c r="D217" s="21"/>
      <c r="E217" s="27"/>
      <c r="F217" s="27"/>
      <c r="G217" s="27"/>
      <c r="H217" s="27"/>
      <c r="I217" s="27"/>
      <c r="J217" s="27"/>
      <c r="K217" s="27"/>
      <c r="L217" s="27"/>
      <c r="M217" s="27"/>
      <c r="N217" s="27"/>
      <c r="O217" s="27"/>
      <c r="P217" s="27"/>
      <c r="Q217" s="27"/>
      <c r="R217" s="27"/>
      <c r="S217" s="27"/>
      <c r="T217" s="27"/>
      <c r="U217" s="27"/>
      <c r="V217" s="27"/>
      <c r="W217" s="27"/>
      <c r="X217" s="27"/>
      <c r="Y217" s="27"/>
      <c r="Z217" s="27"/>
      <c r="AA217" s="27"/>
      <c r="AB217" s="27"/>
      <c r="AC217" s="28"/>
      <c r="AD217" s="173"/>
      <c r="AE217" s="28"/>
      <c r="AF217" s="28"/>
      <c r="AG217" s="28"/>
      <c r="AH217" s="28"/>
      <c r="AI217" s="28"/>
      <c r="AJ217" s="174"/>
      <c r="AK217" s="28"/>
      <c r="AL217" s="28"/>
      <c r="AM217" s="28"/>
      <c r="AN217" s="331"/>
      <c r="AT217" s="65"/>
      <c r="AU217" s="65"/>
      <c r="AV217" s="65"/>
      <c r="AW217" s="65"/>
      <c r="AX217" s="65"/>
      <c r="AY217" s="65"/>
      <c r="AZ217" s="65"/>
    </row>
    <row r="218" spans="1:52" s="16" customFormat="1">
      <c r="A218" s="28"/>
      <c r="B218" s="46"/>
      <c r="C218" s="48" t="s">
        <v>1705</v>
      </c>
      <c r="D218" s="227"/>
      <c r="E218" s="27"/>
      <c r="F218" s="27"/>
      <c r="G218" s="27"/>
      <c r="H218" s="27"/>
      <c r="I218" s="27"/>
      <c r="J218" s="27"/>
      <c r="K218" s="27"/>
      <c r="L218" s="27"/>
      <c r="M218" s="27"/>
      <c r="N218" s="27"/>
      <c r="O218" s="27"/>
      <c r="P218" s="27"/>
      <c r="Q218" s="27"/>
      <c r="R218" s="27"/>
      <c r="S218" s="27"/>
      <c r="T218" s="27"/>
      <c r="U218" s="27"/>
      <c r="V218" s="27"/>
      <c r="W218" s="27"/>
      <c r="X218" s="27"/>
      <c r="Y218" s="27"/>
      <c r="Z218" s="27"/>
      <c r="AA218" s="27"/>
      <c r="AB218" s="27"/>
      <c r="AC218" s="28"/>
      <c r="AD218" s="173"/>
      <c r="AE218" s="28"/>
      <c r="AF218" s="28"/>
      <c r="AG218" s="28"/>
      <c r="AH218" s="28"/>
      <c r="AI218" s="28"/>
      <c r="AJ218" s="174"/>
      <c r="AK218" s="28"/>
      <c r="AL218" s="28"/>
      <c r="AM218" s="28"/>
      <c r="AN218" s="331"/>
      <c r="AT218" s="65"/>
      <c r="AU218" s="65"/>
      <c r="AV218" s="65"/>
      <c r="AW218" s="65"/>
      <c r="AX218" s="65"/>
      <c r="AY218" s="65"/>
      <c r="AZ218" s="65"/>
    </row>
    <row r="219" spans="1:52" s="16" customFormat="1">
      <c r="A219" s="28"/>
      <c r="B219" s="160"/>
      <c r="C219" s="200"/>
      <c r="D219" s="21"/>
      <c r="E219" s="27"/>
      <c r="F219" s="27"/>
      <c r="G219" s="27"/>
      <c r="H219" s="27"/>
      <c r="I219" s="27"/>
      <c r="J219" s="27"/>
      <c r="K219" s="27"/>
      <c r="L219" s="27"/>
      <c r="M219" s="27"/>
      <c r="N219" s="27"/>
      <c r="O219" s="27"/>
      <c r="P219" s="27"/>
      <c r="Q219" s="27"/>
      <c r="R219" s="27"/>
      <c r="S219" s="27"/>
      <c r="T219" s="27"/>
      <c r="U219" s="27"/>
      <c r="V219" s="27"/>
      <c r="W219" s="27"/>
      <c r="X219" s="27"/>
      <c r="Y219" s="27"/>
      <c r="Z219" s="27"/>
      <c r="AA219" s="27"/>
      <c r="AB219" s="27"/>
      <c r="AC219" s="28"/>
      <c r="AD219" s="173"/>
      <c r="AE219" s="28"/>
      <c r="AF219" s="28"/>
      <c r="AG219" s="28"/>
      <c r="AH219" s="28"/>
      <c r="AI219" s="28"/>
      <c r="AJ219" s="174"/>
      <c r="AK219" s="165"/>
      <c r="AL219" s="165"/>
      <c r="AM219" s="165"/>
      <c r="AN219" s="331"/>
      <c r="AT219" s="65"/>
      <c r="AU219" s="65"/>
      <c r="AV219" s="65"/>
      <c r="AW219" s="65"/>
      <c r="AX219" s="65"/>
      <c r="AY219" s="65"/>
      <c r="AZ219" s="65"/>
    </row>
    <row r="220" spans="1:52" s="16" customFormat="1">
      <c r="A220" s="28"/>
      <c r="B220" s="46"/>
      <c r="C220" s="77"/>
      <c r="D220" s="156" t="s">
        <v>649</v>
      </c>
      <c r="E220" s="2246" t="s">
        <v>1706</v>
      </c>
      <c r="F220" s="2246"/>
      <c r="G220" s="2246"/>
      <c r="H220" s="2246"/>
      <c r="I220" s="2246"/>
      <c r="J220" s="2246"/>
      <c r="K220" s="2246"/>
      <c r="L220" s="2246"/>
      <c r="M220" s="2246"/>
      <c r="N220" s="2246"/>
      <c r="O220" s="2246"/>
      <c r="P220" s="2246"/>
      <c r="Q220" s="2246"/>
      <c r="R220" s="2246"/>
      <c r="S220" s="2246"/>
      <c r="T220" s="2246"/>
      <c r="U220" s="2246"/>
      <c r="V220" s="2246"/>
      <c r="W220" s="2246"/>
      <c r="X220" s="2246"/>
      <c r="Y220" s="2246"/>
      <c r="Z220" s="2246"/>
      <c r="AA220" s="2246"/>
      <c r="AB220" s="2246"/>
      <c r="AC220" s="46"/>
      <c r="AD220" s="46"/>
      <c r="AF220" s="2228" t="s">
        <v>66</v>
      </c>
      <c r="AG220" s="2228"/>
      <c r="AH220" s="2228"/>
      <c r="AI220" s="2228"/>
      <c r="AJ220" s="2228"/>
      <c r="AK220" s="2228"/>
      <c r="AL220" s="2228"/>
      <c r="AM220" s="165"/>
      <c r="AN220" s="331"/>
      <c r="AT220" s="65"/>
      <c r="AU220" s="65"/>
      <c r="AV220" s="65"/>
      <c r="AW220" s="65"/>
      <c r="AX220" s="65"/>
      <c r="AY220" s="65"/>
      <c r="AZ220" s="65"/>
    </row>
    <row r="221" spans="1:52" s="16" customFormat="1">
      <c r="A221" s="28"/>
      <c r="B221" s="173"/>
      <c r="C221" s="199"/>
      <c r="D221" s="156"/>
      <c r="E221" s="2246"/>
      <c r="F221" s="2246"/>
      <c r="G221" s="2246"/>
      <c r="H221" s="2246"/>
      <c r="I221" s="2246"/>
      <c r="J221" s="2246"/>
      <c r="K221" s="2246"/>
      <c r="L221" s="2246"/>
      <c r="M221" s="2246"/>
      <c r="N221" s="2246"/>
      <c r="O221" s="2246"/>
      <c r="P221" s="2246"/>
      <c r="Q221" s="2246"/>
      <c r="R221" s="2246"/>
      <c r="S221" s="2246"/>
      <c r="T221" s="2246"/>
      <c r="U221" s="2246"/>
      <c r="V221" s="2246"/>
      <c r="W221" s="2246"/>
      <c r="X221" s="2246"/>
      <c r="Y221" s="2246"/>
      <c r="Z221" s="2246"/>
      <c r="AA221" s="2246"/>
      <c r="AB221" s="2246"/>
      <c r="AC221" s="46"/>
      <c r="AD221" s="46"/>
      <c r="AE221" s="28"/>
      <c r="AF221" s="173"/>
      <c r="AG221" s="28"/>
      <c r="AH221" s="28"/>
      <c r="AI221" s="28"/>
      <c r="AJ221" s="28"/>
      <c r="AK221" s="28"/>
      <c r="AL221" s="28"/>
      <c r="AM221" s="165"/>
      <c r="AN221" s="331"/>
      <c r="AT221" s="65"/>
      <c r="AU221" s="65"/>
      <c r="AV221" s="65"/>
      <c r="AW221" s="65"/>
      <c r="AX221" s="65"/>
      <c r="AY221" s="65"/>
      <c r="AZ221" s="65"/>
    </row>
    <row r="222" spans="1:52" s="16" customFormat="1">
      <c r="A222" s="28"/>
      <c r="B222" s="160"/>
      <c r="C222" s="200"/>
      <c r="D222" s="156"/>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27"/>
      <c r="AC222" s="46"/>
      <c r="AD222" s="46"/>
      <c r="AE222" s="28"/>
      <c r="AF222" s="173"/>
      <c r="AG222" s="28"/>
      <c r="AH222" s="28"/>
      <c r="AI222" s="28"/>
      <c r="AJ222" s="28"/>
      <c r="AK222" s="28"/>
      <c r="AL222" s="28"/>
      <c r="AM222" s="165"/>
      <c r="AN222" s="331"/>
      <c r="AT222" s="65"/>
      <c r="AU222" s="65"/>
      <c r="AV222" s="65"/>
      <c r="AW222" s="65"/>
      <c r="AX222" s="65"/>
      <c r="AY222" s="65"/>
      <c r="AZ222" s="65"/>
    </row>
    <row r="223" spans="1:52" s="16" customFormat="1" ht="12.75" customHeight="1">
      <c r="A223" s="28"/>
      <c r="B223" s="74"/>
      <c r="C223" s="77"/>
      <c r="D223" s="156" t="s">
        <v>215</v>
      </c>
      <c r="E223" s="2246" t="s">
        <v>993</v>
      </c>
      <c r="F223" s="2246"/>
      <c r="G223" s="2246"/>
      <c r="H223" s="2246"/>
      <c r="I223" s="2246"/>
      <c r="J223" s="2246"/>
      <c r="K223" s="2246"/>
      <c r="L223" s="2246"/>
      <c r="M223" s="2246"/>
      <c r="N223" s="2246"/>
      <c r="O223" s="2246"/>
      <c r="P223" s="2246"/>
      <c r="Q223" s="2246"/>
      <c r="R223" s="2246"/>
      <c r="S223" s="2246"/>
      <c r="T223" s="2246"/>
      <c r="U223" s="2246"/>
      <c r="V223" s="2246"/>
      <c r="W223" s="2246"/>
      <c r="X223" s="2246"/>
      <c r="Y223" s="2246"/>
      <c r="Z223" s="2246"/>
      <c r="AA223" s="2246"/>
      <c r="AB223" s="2246"/>
      <c r="AC223" s="46"/>
      <c r="AD223" s="46"/>
      <c r="AF223" s="2228" t="s">
        <v>114</v>
      </c>
      <c r="AG223" s="2228"/>
      <c r="AH223" s="2228"/>
      <c r="AI223" s="2228"/>
      <c r="AJ223" s="2228"/>
      <c r="AK223" s="2228"/>
      <c r="AL223" s="2228"/>
      <c r="AM223" s="165"/>
      <c r="AN223" s="331"/>
      <c r="AT223" s="65"/>
      <c r="AU223" s="65"/>
      <c r="AV223" s="65"/>
      <c r="AW223" s="65"/>
      <c r="AX223" s="65"/>
      <c r="AY223" s="65"/>
      <c r="AZ223" s="65"/>
    </row>
    <row r="224" spans="1:52" s="16" customFormat="1">
      <c r="A224" s="28"/>
      <c r="B224" s="173"/>
      <c r="C224" s="199"/>
      <c r="D224" s="28"/>
      <c r="E224" s="2246"/>
      <c r="F224" s="2246"/>
      <c r="G224" s="2246"/>
      <c r="H224" s="2246"/>
      <c r="I224" s="2246"/>
      <c r="J224" s="2246"/>
      <c r="K224" s="2246"/>
      <c r="L224" s="2246"/>
      <c r="M224" s="2246"/>
      <c r="N224" s="2246"/>
      <c r="O224" s="2246"/>
      <c r="P224" s="2246"/>
      <c r="Q224" s="2246"/>
      <c r="R224" s="2246"/>
      <c r="S224" s="2246"/>
      <c r="T224" s="2246"/>
      <c r="U224" s="2246"/>
      <c r="V224" s="2246"/>
      <c r="W224" s="2246"/>
      <c r="X224" s="2246"/>
      <c r="Y224" s="2246"/>
      <c r="Z224" s="2246"/>
      <c r="AA224" s="2246"/>
      <c r="AB224" s="2246"/>
      <c r="AC224" s="28"/>
      <c r="AD224" s="173"/>
      <c r="AE224" s="28"/>
      <c r="AF224" s="28"/>
      <c r="AG224" s="28"/>
      <c r="AH224" s="28"/>
      <c r="AI224" s="28"/>
      <c r="AJ224" s="46"/>
      <c r="AK224" s="165"/>
      <c r="AL224" s="165"/>
      <c r="AM224" s="165"/>
      <c r="AN224" s="331"/>
      <c r="AT224" s="65"/>
      <c r="AU224" s="65"/>
      <c r="AV224" s="65"/>
      <c r="AW224" s="65"/>
      <c r="AX224" s="65"/>
      <c r="AY224" s="65"/>
      <c r="AZ224" s="65"/>
    </row>
    <row r="225" spans="1:82" s="16" customFormat="1">
      <c r="A225" s="28"/>
      <c r="B225" s="173"/>
      <c r="C225" s="199"/>
      <c r="D225" s="28"/>
      <c r="E225" s="186"/>
      <c r="F225" s="186"/>
      <c r="G225" s="186"/>
      <c r="H225" s="186"/>
      <c r="I225" s="186"/>
      <c r="J225" s="186"/>
      <c r="K225" s="186"/>
      <c r="L225" s="186"/>
      <c r="M225" s="186"/>
      <c r="N225" s="186"/>
      <c r="O225" s="186"/>
      <c r="P225" s="186"/>
      <c r="Q225" s="186"/>
      <c r="R225" s="186"/>
      <c r="S225" s="186"/>
      <c r="T225" s="186"/>
      <c r="U225" s="186"/>
      <c r="V225" s="186"/>
      <c r="W225" s="186"/>
      <c r="X225" s="186"/>
      <c r="Y225" s="186"/>
      <c r="Z225" s="186"/>
      <c r="AA225" s="186"/>
      <c r="AB225" s="186"/>
      <c r="AC225" s="28"/>
      <c r="AD225" s="173"/>
      <c r="AE225" s="28"/>
      <c r="AF225" s="28"/>
      <c r="AG225" s="28"/>
      <c r="AH225" s="28"/>
      <c r="AI225" s="28"/>
      <c r="AJ225" s="46"/>
      <c r="AK225" s="165"/>
      <c r="AL225" s="165"/>
      <c r="AM225" s="165"/>
      <c r="AN225" s="331"/>
      <c r="AT225" s="65"/>
      <c r="AU225" s="65"/>
      <c r="AV225" s="65"/>
      <c r="AW225" s="65"/>
      <c r="AX225" s="65"/>
      <c r="AY225" s="65"/>
      <c r="AZ225" s="65"/>
    </row>
    <row r="226" spans="1:82" s="16" customFormat="1" ht="12.75" customHeight="1">
      <c r="A226" s="28"/>
      <c r="B226" s="173"/>
      <c r="C226" s="199"/>
      <c r="D226" s="28" t="s">
        <v>163</v>
      </c>
      <c r="E226" s="202"/>
      <c r="F226" s="202"/>
      <c r="G226" s="202"/>
      <c r="H226" s="2245" t="s">
        <v>136</v>
      </c>
      <c r="I226" s="2245"/>
      <c r="J226" s="186"/>
      <c r="K226" s="186"/>
      <c r="L226" s="186"/>
      <c r="M226" s="186"/>
      <c r="N226" s="186"/>
      <c r="O226" s="186"/>
      <c r="P226" s="186"/>
      <c r="Q226" s="186"/>
      <c r="R226" s="186"/>
      <c r="S226" s="186"/>
      <c r="T226" s="186"/>
      <c r="U226" s="186"/>
      <c r="V226" s="186"/>
      <c r="W226" s="186"/>
      <c r="X226" s="186"/>
      <c r="Y226" s="186"/>
      <c r="Z226" s="186"/>
      <c r="AA226" s="186"/>
      <c r="AB226" s="186"/>
      <c r="AC226" s="28"/>
      <c r="AD226" s="173"/>
      <c r="AE226" s="28"/>
      <c r="AF226" s="28"/>
      <c r="AG226" s="28"/>
      <c r="AH226" s="28"/>
      <c r="AI226" s="28"/>
      <c r="AJ226" s="46"/>
      <c r="AK226" s="165"/>
      <c r="AL226" s="165"/>
      <c r="AM226" s="165"/>
      <c r="AN226" s="331"/>
      <c r="AT226" s="65"/>
      <c r="AU226" s="65"/>
      <c r="AV226" s="65"/>
      <c r="AW226" s="65"/>
      <c r="AX226" s="65"/>
      <c r="AY226" s="65"/>
      <c r="AZ226" s="65"/>
    </row>
    <row r="227" spans="1:82" s="16" customFormat="1">
      <c r="A227" s="28"/>
      <c r="B227" s="173"/>
      <c r="C227" s="199"/>
      <c r="D227" s="28"/>
      <c r="E227" s="186"/>
      <c r="F227" s="186"/>
      <c r="G227" s="186"/>
      <c r="H227" s="186"/>
      <c r="I227" s="186"/>
      <c r="J227" s="186"/>
      <c r="K227" s="186"/>
      <c r="L227" s="186"/>
      <c r="M227" s="186"/>
      <c r="N227" s="186"/>
      <c r="O227" s="186"/>
      <c r="P227" s="186"/>
      <c r="Q227" s="186"/>
      <c r="R227" s="186"/>
      <c r="S227" s="186"/>
      <c r="T227" s="186"/>
      <c r="U227" s="186"/>
      <c r="V227" s="186"/>
      <c r="W227" s="186"/>
      <c r="X227" s="186"/>
      <c r="Y227" s="186"/>
      <c r="Z227" s="186"/>
      <c r="AA227" s="186"/>
      <c r="AB227" s="186"/>
      <c r="AC227" s="28"/>
      <c r="AD227" s="173"/>
      <c r="AE227" s="28"/>
      <c r="AF227" s="28"/>
      <c r="AG227" s="28"/>
      <c r="AH227" s="28"/>
      <c r="AI227" s="28"/>
      <c r="AJ227" s="46"/>
      <c r="AK227" s="165"/>
      <c r="AL227" s="165"/>
      <c r="AM227" s="165"/>
      <c r="AN227" s="331"/>
      <c r="AS227" s="65"/>
      <c r="AT227" s="65"/>
      <c r="AU227" s="65"/>
      <c r="AV227" s="65"/>
      <c r="AW227" s="65"/>
      <c r="AX227" s="65"/>
      <c r="AY227" s="65"/>
      <c r="AZ227" s="65"/>
      <c r="BA227" s="65"/>
      <c r="BB227" s="65"/>
      <c r="BC227" s="65"/>
      <c r="BD227" s="68"/>
      <c r="BE227" s="68"/>
      <c r="BF227" s="68"/>
      <c r="BG227" s="68"/>
      <c r="BH227" s="68"/>
      <c r="BI227" s="65"/>
      <c r="BJ227" s="65"/>
      <c r="BK227" s="65"/>
      <c r="BL227" s="65"/>
      <c r="BM227" s="65"/>
      <c r="BN227" s="65"/>
      <c r="BO227" s="65"/>
      <c r="BP227" s="65"/>
      <c r="BQ227" s="65"/>
      <c r="BR227" s="65"/>
      <c r="BS227" s="65"/>
      <c r="BT227" s="65"/>
      <c r="BU227" s="65"/>
      <c r="BV227" s="65"/>
      <c r="BW227" s="65"/>
      <c r="BX227" s="65"/>
      <c r="BY227" s="65"/>
      <c r="BZ227" s="65"/>
      <c r="CA227" s="65"/>
      <c r="CB227" s="65"/>
      <c r="CC227" s="65"/>
      <c r="CD227" s="65"/>
    </row>
    <row r="228" spans="1:82" s="16" customFormat="1">
      <c r="A228" s="203"/>
      <c r="B228" s="171"/>
      <c r="C228" s="204"/>
      <c r="D228" s="179"/>
      <c r="E228" s="222"/>
      <c r="F228" s="222"/>
      <c r="G228" s="222"/>
      <c r="H228" s="222"/>
      <c r="I228" s="222"/>
      <c r="J228" s="222"/>
      <c r="K228" s="222"/>
      <c r="L228" s="222"/>
      <c r="M228" s="222"/>
      <c r="N228" s="222"/>
      <c r="O228" s="222"/>
      <c r="P228" s="222"/>
      <c r="Q228" s="222"/>
      <c r="R228" s="222"/>
      <c r="S228" s="222"/>
      <c r="T228" s="222"/>
      <c r="U228" s="222"/>
      <c r="V228" s="213"/>
      <c r="W228" s="213"/>
      <c r="X228" s="213"/>
      <c r="Y228" s="205"/>
      <c r="Z228" s="205"/>
      <c r="AA228" s="205"/>
      <c r="AB228" s="179"/>
      <c r="AC228" s="171"/>
      <c r="AD228" s="179"/>
      <c r="AE228" s="179"/>
      <c r="AF228" s="179"/>
      <c r="AG228" s="179"/>
      <c r="AH228" s="179"/>
      <c r="AI228" s="151" t="s">
        <v>346</v>
      </c>
      <c r="AJ228" s="2043">
        <f>VLOOKUP($H$226,$AO$170:$AP$172,2,FALSE)</f>
        <v>0</v>
      </c>
      <c r="AK228" s="2045"/>
      <c r="AL228" s="25"/>
      <c r="AM228" s="149"/>
      <c r="AN228" s="331"/>
      <c r="AS228" s="65"/>
      <c r="AT228" s="65"/>
      <c r="AU228" s="65"/>
      <c r="AV228" s="65"/>
      <c r="AW228" s="65"/>
      <c r="AX228" s="65"/>
      <c r="AY228" s="65"/>
      <c r="AZ228" s="65"/>
      <c r="BA228" s="65"/>
      <c r="BB228" s="65"/>
      <c r="BC228" s="65"/>
      <c r="BD228" s="68"/>
      <c r="BE228" s="68"/>
      <c r="BF228" s="68"/>
      <c r="BG228" s="68"/>
      <c r="BH228" s="68"/>
      <c r="BI228" s="65"/>
      <c r="BJ228" s="65"/>
      <c r="BK228" s="65"/>
      <c r="BL228" s="65"/>
      <c r="BM228" s="65"/>
      <c r="BN228" s="65"/>
      <c r="BO228" s="65"/>
      <c r="BP228" s="65"/>
      <c r="BQ228" s="65"/>
      <c r="BR228" s="65"/>
      <c r="BS228" s="65"/>
      <c r="BT228" s="65"/>
      <c r="BU228" s="65"/>
      <c r="BV228" s="65"/>
      <c r="BW228" s="65"/>
      <c r="BX228" s="65"/>
      <c r="BY228" s="65"/>
      <c r="BZ228" s="65"/>
      <c r="CA228" s="65"/>
      <c r="CB228" s="65"/>
      <c r="CC228" s="65"/>
      <c r="CD228" s="65"/>
    </row>
    <row r="229" spans="1:82" s="16" customFormat="1" ht="12.75" customHeight="1">
      <c r="A229" s="28"/>
      <c r="B229" s="173"/>
      <c r="C229" s="199"/>
      <c r="D229" s="46"/>
      <c r="E229" s="46"/>
      <c r="F229" s="46"/>
      <c r="G229" s="46"/>
      <c r="H229" s="46"/>
      <c r="I229" s="46"/>
      <c r="J229" s="186"/>
      <c r="K229" s="186"/>
      <c r="L229" s="186"/>
      <c r="M229" s="186"/>
      <c r="N229" s="46"/>
      <c r="O229" s="46"/>
      <c r="P229" s="46"/>
      <c r="Q229" s="46"/>
      <c r="R229" s="46"/>
      <c r="S229" s="46"/>
      <c r="T229" s="46"/>
      <c r="U229" s="46"/>
      <c r="V229" s="46"/>
      <c r="W229" s="46"/>
      <c r="X229" s="46"/>
      <c r="Y229" s="46"/>
      <c r="Z229" s="46"/>
      <c r="AA229" s="46"/>
      <c r="AB229" s="46"/>
      <c r="AC229" s="46"/>
      <c r="AD229" s="46"/>
      <c r="AE229" s="46"/>
      <c r="AF229" s="46"/>
      <c r="AG229" s="46"/>
      <c r="AH229" s="46"/>
      <c r="AI229" s="46"/>
      <c r="AJ229" s="46"/>
      <c r="AK229" s="46"/>
      <c r="AL229" s="46"/>
      <c r="AM229" s="46"/>
      <c r="AN229" s="331"/>
      <c r="AS229" s="65"/>
      <c r="AT229" s="65"/>
      <c r="AU229" s="65"/>
      <c r="AV229" s="65"/>
      <c r="AW229" s="65"/>
      <c r="AX229" s="65"/>
      <c r="AY229" s="65"/>
      <c r="AZ229" s="65"/>
      <c r="BA229" s="65"/>
      <c r="BB229" s="65"/>
      <c r="BC229" s="65"/>
      <c r="BD229" s="68"/>
      <c r="BE229" s="68"/>
      <c r="BF229" s="68"/>
      <c r="BG229" s="68"/>
      <c r="BH229" s="68"/>
      <c r="BI229" s="65"/>
      <c r="BJ229" s="65"/>
      <c r="BK229" s="65"/>
      <c r="BL229" s="65"/>
      <c r="BM229" s="65"/>
      <c r="BN229" s="65"/>
      <c r="BO229" s="65"/>
      <c r="BP229" s="65"/>
      <c r="BQ229" s="65"/>
      <c r="BR229" s="65"/>
      <c r="BS229" s="65"/>
      <c r="BT229" s="65"/>
      <c r="BU229" s="65"/>
      <c r="BV229" s="65"/>
      <c r="BW229" s="65"/>
      <c r="BX229" s="65"/>
      <c r="BY229" s="65"/>
      <c r="BZ229" s="65"/>
      <c r="CA229" s="65"/>
      <c r="CB229" s="65"/>
      <c r="CC229" s="65"/>
      <c r="CD229" s="65"/>
    </row>
    <row r="230" spans="1:82" s="16" customFormat="1" ht="12.75" customHeight="1">
      <c r="A230" s="46"/>
      <c r="B230" s="46"/>
      <c r="C230" s="48" t="s">
        <v>221</v>
      </c>
      <c r="D230" s="46"/>
      <c r="E230" s="46"/>
      <c r="F230" s="46"/>
      <c r="G230" s="46"/>
      <c r="H230" s="46"/>
      <c r="I230" s="46"/>
      <c r="J230" s="46"/>
      <c r="K230" s="46"/>
      <c r="L230" s="46"/>
      <c r="M230" s="46"/>
      <c r="N230" s="46"/>
      <c r="O230" s="46"/>
      <c r="P230" s="46"/>
      <c r="Q230" s="46"/>
      <c r="R230" s="46"/>
      <c r="S230" s="46"/>
      <c r="T230" s="46"/>
      <c r="U230" s="46"/>
      <c r="V230" s="46"/>
      <c r="W230" s="46"/>
      <c r="X230" s="46"/>
      <c r="Y230" s="46"/>
      <c r="Z230" s="46"/>
      <c r="AA230" s="46"/>
      <c r="AB230" s="46"/>
      <c r="AC230" s="46"/>
      <c r="AD230" s="46"/>
      <c r="AE230" s="46"/>
      <c r="AF230" s="46"/>
      <c r="AG230" s="46"/>
      <c r="AH230" s="46"/>
      <c r="AI230" s="46"/>
      <c r="AJ230" s="46"/>
      <c r="AK230" s="46"/>
      <c r="AL230" s="46"/>
      <c r="AM230" s="46"/>
      <c r="AN230" s="331"/>
      <c r="AS230" s="65"/>
      <c r="AT230" s="65"/>
      <c r="AU230" s="65"/>
      <c r="AV230" s="65"/>
      <c r="AW230" s="65"/>
      <c r="AX230" s="65"/>
      <c r="AY230" s="65"/>
      <c r="AZ230" s="65"/>
      <c r="BA230" s="65"/>
      <c r="BB230" s="65"/>
      <c r="BC230" s="65"/>
      <c r="BD230" s="68"/>
      <c r="BE230" s="68"/>
      <c r="BF230" s="68"/>
      <c r="BG230" s="68"/>
      <c r="BH230" s="68"/>
      <c r="BI230" s="65"/>
      <c r="BJ230" s="65"/>
      <c r="BK230" s="65"/>
      <c r="BL230" s="65"/>
      <c r="BM230" s="65"/>
      <c r="BN230" s="65"/>
      <c r="BO230" s="65"/>
      <c r="BP230" s="65"/>
      <c r="BQ230" s="65"/>
      <c r="BR230" s="65"/>
      <c r="BS230" s="65"/>
      <c r="BT230" s="65"/>
      <c r="BU230" s="65"/>
      <c r="BV230" s="65"/>
      <c r="BW230" s="65"/>
      <c r="BX230" s="65"/>
      <c r="BY230" s="65"/>
      <c r="BZ230" s="65"/>
      <c r="CA230" s="65"/>
      <c r="CB230" s="65"/>
      <c r="CC230" s="65"/>
      <c r="CD230" s="65"/>
    </row>
    <row r="231" spans="1:82" s="16" customFormat="1">
      <c r="A231" s="28"/>
      <c r="B231" s="160"/>
      <c r="C231" s="228"/>
      <c r="D231" s="57"/>
      <c r="E231" s="57"/>
      <c r="F231" s="28"/>
      <c r="G231" s="28"/>
      <c r="H231" s="57"/>
      <c r="I231" s="57"/>
      <c r="J231" s="57"/>
      <c r="K231" s="57"/>
      <c r="L231" s="57"/>
      <c r="M231" s="57"/>
      <c r="N231" s="57"/>
      <c r="O231" s="57"/>
      <c r="P231" s="57"/>
      <c r="Q231" s="57"/>
      <c r="R231" s="57"/>
      <c r="S231" s="57"/>
      <c r="T231" s="28"/>
      <c r="U231" s="28"/>
      <c r="V231" s="28"/>
      <c r="W231" s="28"/>
      <c r="X231" s="207"/>
      <c r="Y231" s="207"/>
      <c r="Z231" s="207"/>
      <c r="AA231" s="207"/>
      <c r="AB231" s="207"/>
      <c r="AC231" s="31"/>
      <c r="AD231" s="173"/>
      <c r="AE231" s="28"/>
      <c r="AF231" s="28"/>
      <c r="AG231" s="28"/>
      <c r="AH231" s="28"/>
      <c r="AI231" s="28"/>
      <c r="AJ231" s="46"/>
      <c r="AK231" s="165"/>
      <c r="AL231" s="165"/>
      <c r="AM231" s="165"/>
      <c r="AN231" s="331"/>
      <c r="AS231" s="65"/>
      <c r="AT231" s="65"/>
      <c r="AU231" s="65"/>
      <c r="AV231" s="65"/>
      <c r="AW231" s="65"/>
      <c r="AX231" s="65"/>
      <c r="AY231" s="65"/>
      <c r="AZ231" s="65"/>
      <c r="BA231" s="65"/>
      <c r="BB231" s="65"/>
      <c r="BC231" s="65"/>
      <c r="BD231" s="68"/>
      <c r="BE231" s="68"/>
      <c r="BF231" s="68"/>
      <c r="BG231" s="68"/>
      <c r="BH231" s="68"/>
      <c r="BI231" s="65"/>
      <c r="BJ231" s="65"/>
      <c r="BK231" s="65"/>
      <c r="BL231" s="65"/>
      <c r="BM231" s="65"/>
      <c r="BN231" s="65"/>
      <c r="BO231" s="65"/>
      <c r="BP231" s="65"/>
      <c r="BQ231" s="65"/>
      <c r="BR231" s="65"/>
      <c r="BS231" s="65"/>
      <c r="BT231" s="65"/>
      <c r="BU231" s="65"/>
      <c r="BV231" s="65"/>
      <c r="BW231" s="65"/>
      <c r="BX231" s="65"/>
      <c r="BY231" s="65"/>
      <c r="BZ231" s="65"/>
      <c r="CA231" s="65"/>
      <c r="CB231" s="65"/>
      <c r="CC231" s="65"/>
      <c r="CD231" s="65"/>
    </row>
    <row r="232" spans="1:82" s="16" customFormat="1">
      <c r="A232" s="28"/>
      <c r="B232" s="46"/>
      <c r="C232" s="77"/>
      <c r="D232" s="156" t="s">
        <v>649</v>
      </c>
      <c r="E232" s="2246" t="s">
        <v>1272</v>
      </c>
      <c r="F232" s="2246"/>
      <c r="G232" s="2246"/>
      <c r="H232" s="2246"/>
      <c r="I232" s="2246"/>
      <c r="J232" s="2246"/>
      <c r="K232" s="2246"/>
      <c r="L232" s="2246"/>
      <c r="M232" s="2246"/>
      <c r="N232" s="2246"/>
      <c r="O232" s="2246"/>
      <c r="P232" s="2246"/>
      <c r="Q232" s="2246"/>
      <c r="R232" s="2246"/>
      <c r="S232" s="2246"/>
      <c r="T232" s="2246"/>
      <c r="U232" s="2246"/>
      <c r="V232" s="2246"/>
      <c r="W232" s="2246"/>
      <c r="X232" s="2246"/>
      <c r="Y232" s="2246"/>
      <c r="Z232" s="2246"/>
      <c r="AA232" s="2246"/>
      <c r="AB232" s="2246"/>
      <c r="AC232" s="46"/>
      <c r="AD232" s="46"/>
      <c r="AF232" s="2228" t="s">
        <v>66</v>
      </c>
      <c r="AG232" s="2228"/>
      <c r="AH232" s="2228"/>
      <c r="AI232" s="2228"/>
      <c r="AJ232" s="2228"/>
      <c r="AK232" s="2228"/>
      <c r="AL232" s="2228"/>
      <c r="AM232" s="165"/>
      <c r="AN232" s="331"/>
      <c r="AT232" s="65"/>
      <c r="AU232" s="65"/>
      <c r="AV232" s="65"/>
      <c r="AW232" s="65"/>
      <c r="AX232" s="65"/>
      <c r="AY232" s="65"/>
      <c r="AZ232" s="65"/>
    </row>
    <row r="233" spans="1:82" s="16" customFormat="1">
      <c r="A233" s="28"/>
      <c r="B233" s="173"/>
      <c r="C233" s="199"/>
      <c r="D233" s="156"/>
      <c r="E233" s="2246"/>
      <c r="F233" s="2246"/>
      <c r="G233" s="2246"/>
      <c r="H233" s="2246"/>
      <c r="I233" s="2246"/>
      <c r="J233" s="2246"/>
      <c r="K233" s="2246"/>
      <c r="L233" s="2246"/>
      <c r="M233" s="2246"/>
      <c r="N233" s="2246"/>
      <c r="O233" s="2246"/>
      <c r="P233" s="2246"/>
      <c r="Q233" s="2246"/>
      <c r="R233" s="2246"/>
      <c r="S233" s="2246"/>
      <c r="T233" s="2246"/>
      <c r="U233" s="2246"/>
      <c r="V233" s="2246"/>
      <c r="W233" s="2246"/>
      <c r="X233" s="2246"/>
      <c r="Y233" s="2246"/>
      <c r="Z233" s="2246"/>
      <c r="AA233" s="2246"/>
      <c r="AB233" s="2246"/>
      <c r="AC233" s="46"/>
      <c r="AD233" s="46"/>
      <c r="AL233" s="165"/>
      <c r="AM233" s="165"/>
      <c r="AN233" s="331"/>
    </row>
    <row r="234" spans="1:82" s="50" customFormat="1" ht="12.75" customHeight="1">
      <c r="A234" s="28"/>
      <c r="B234" s="173"/>
      <c r="C234" s="199"/>
      <c r="D234" s="156"/>
      <c r="E234" s="2246"/>
      <c r="F234" s="2246"/>
      <c r="G234" s="2246"/>
      <c r="H234" s="2246"/>
      <c r="I234" s="2246"/>
      <c r="J234" s="2246"/>
      <c r="K234" s="2246"/>
      <c r="L234" s="2246"/>
      <c r="M234" s="2246"/>
      <c r="N234" s="2246"/>
      <c r="O234" s="2246"/>
      <c r="P234" s="2246"/>
      <c r="Q234" s="2246"/>
      <c r="R234" s="2246"/>
      <c r="S234" s="2246"/>
      <c r="T234" s="2246"/>
      <c r="U234" s="2246"/>
      <c r="V234" s="2246"/>
      <c r="W234" s="2246"/>
      <c r="X234" s="2246"/>
      <c r="Y234" s="2246"/>
      <c r="Z234" s="2246"/>
      <c r="AA234" s="2246"/>
      <c r="AB234" s="2246"/>
      <c r="AC234" s="46"/>
      <c r="AD234" s="46"/>
      <c r="AE234" s="28"/>
      <c r="AF234" s="173"/>
      <c r="AG234" s="165"/>
      <c r="AH234" s="165"/>
      <c r="AI234" s="165"/>
      <c r="AJ234" s="165"/>
      <c r="AK234" s="165"/>
      <c r="AL234" s="165"/>
      <c r="AM234" s="165"/>
      <c r="AN234" s="1193"/>
      <c r="AO234" s="70"/>
    </row>
    <row r="235" spans="1:82" s="16" customFormat="1">
      <c r="A235" s="207"/>
      <c r="B235" s="25"/>
      <c r="C235" s="200"/>
      <c r="D235" s="156"/>
      <c r="E235" s="565"/>
      <c r="F235" s="565"/>
      <c r="G235" s="565"/>
      <c r="H235" s="565"/>
      <c r="I235" s="565"/>
      <c r="J235" s="565"/>
      <c r="K235" s="565"/>
      <c r="L235" s="565"/>
      <c r="M235" s="565"/>
      <c r="N235" s="565"/>
      <c r="O235" s="565"/>
      <c r="P235" s="565"/>
      <c r="Q235" s="565"/>
      <c r="R235" s="565"/>
      <c r="S235" s="565"/>
      <c r="T235" s="565"/>
      <c r="U235" s="565"/>
      <c r="V235" s="565"/>
      <c r="W235" s="565"/>
      <c r="X235" s="565"/>
      <c r="Y235" s="565"/>
      <c r="Z235" s="565"/>
      <c r="AA235" s="565"/>
      <c r="AB235" s="565"/>
      <c r="AC235" s="46"/>
      <c r="AD235" s="46"/>
      <c r="AE235" s="165"/>
      <c r="AM235" s="165"/>
      <c r="AN235" s="331"/>
      <c r="AO235" s="143"/>
      <c r="AP235" s="65"/>
    </row>
    <row r="236" spans="1:82" s="16" customFormat="1">
      <c r="A236" s="28"/>
      <c r="B236" s="74"/>
      <c r="C236" s="77"/>
      <c r="D236" s="156" t="s">
        <v>215</v>
      </c>
      <c r="E236" s="2246" t="s">
        <v>1273</v>
      </c>
      <c r="F236" s="2246"/>
      <c r="G236" s="2246"/>
      <c r="H236" s="2246"/>
      <c r="I236" s="2246"/>
      <c r="J236" s="2246"/>
      <c r="K236" s="2246"/>
      <c r="L236" s="2246"/>
      <c r="M236" s="2246"/>
      <c r="N236" s="2246"/>
      <c r="O236" s="2246"/>
      <c r="P236" s="2246"/>
      <c r="Q236" s="2246"/>
      <c r="R236" s="2246"/>
      <c r="S236" s="2246"/>
      <c r="T236" s="2246"/>
      <c r="U236" s="2246"/>
      <c r="V236" s="2246"/>
      <c r="W236" s="2246"/>
      <c r="X236" s="2246"/>
      <c r="Y236" s="2246"/>
      <c r="Z236" s="2246"/>
      <c r="AA236" s="2246"/>
      <c r="AB236" s="566"/>
      <c r="AC236" s="46"/>
      <c r="AD236" s="46"/>
      <c r="AF236" s="2228" t="s">
        <v>114</v>
      </c>
      <c r="AG236" s="2228"/>
      <c r="AH236" s="2228"/>
      <c r="AI236" s="2228"/>
      <c r="AJ236" s="2228"/>
      <c r="AK236" s="2228"/>
      <c r="AL236" s="2228"/>
      <c r="AM236" s="165"/>
      <c r="AN236" s="331"/>
      <c r="AO236" s="143"/>
      <c r="AP236" s="65"/>
    </row>
    <row r="237" spans="1:82" s="16" customFormat="1">
      <c r="A237" s="28"/>
      <c r="B237" s="74"/>
      <c r="C237" s="77"/>
      <c r="D237" s="28"/>
      <c r="E237" s="2246"/>
      <c r="F237" s="2246"/>
      <c r="G237" s="2246"/>
      <c r="H237" s="2246"/>
      <c r="I237" s="2246"/>
      <c r="J237" s="2246"/>
      <c r="K237" s="2246"/>
      <c r="L237" s="2246"/>
      <c r="M237" s="2246"/>
      <c r="N237" s="2246"/>
      <c r="O237" s="2246"/>
      <c r="P237" s="2246"/>
      <c r="Q237" s="2246"/>
      <c r="R237" s="2246"/>
      <c r="S237" s="2246"/>
      <c r="T237" s="2246"/>
      <c r="U237" s="2246"/>
      <c r="V237" s="2246"/>
      <c r="W237" s="2246"/>
      <c r="X237" s="2246"/>
      <c r="Y237" s="2246"/>
      <c r="Z237" s="2246"/>
      <c r="AA237" s="2246"/>
      <c r="AB237" s="566"/>
      <c r="AC237" s="191"/>
      <c r="AD237" s="191"/>
      <c r="AE237" s="191"/>
      <c r="AF237" s="191"/>
      <c r="AG237" s="191"/>
      <c r="AH237" s="191"/>
      <c r="AI237" s="191"/>
      <c r="AJ237" s="46"/>
      <c r="AK237" s="165"/>
      <c r="AL237" s="165"/>
      <c r="AM237" s="165"/>
      <c r="AN237" s="331"/>
      <c r="AO237" s="143"/>
      <c r="AP237" s="65"/>
    </row>
    <row r="238" spans="1:82" s="16" customFormat="1">
      <c r="A238" s="28"/>
      <c r="B238" s="74"/>
      <c r="C238" s="77"/>
      <c r="D238" s="28"/>
      <c r="E238" s="2246"/>
      <c r="F238" s="2246"/>
      <c r="G238" s="2246"/>
      <c r="H238" s="2246"/>
      <c r="I238" s="2246"/>
      <c r="J238" s="2246"/>
      <c r="K238" s="2246"/>
      <c r="L238" s="2246"/>
      <c r="M238" s="2246"/>
      <c r="N238" s="2246"/>
      <c r="O238" s="2246"/>
      <c r="P238" s="2246"/>
      <c r="Q238" s="2246"/>
      <c r="R238" s="2246"/>
      <c r="S238" s="2246"/>
      <c r="T238" s="2246"/>
      <c r="U238" s="2246"/>
      <c r="V238" s="2246"/>
      <c r="W238" s="2246"/>
      <c r="X238" s="2246"/>
      <c r="Y238" s="2246"/>
      <c r="Z238" s="2246"/>
      <c r="AA238" s="2246"/>
      <c r="AB238" s="566"/>
      <c r="AC238" s="191"/>
      <c r="AD238" s="191"/>
      <c r="AE238" s="191"/>
      <c r="AF238" s="191"/>
      <c r="AG238" s="191"/>
      <c r="AH238" s="191"/>
      <c r="AI238" s="191"/>
      <c r="AJ238" s="46"/>
      <c r="AK238" s="165"/>
      <c r="AL238" s="165"/>
      <c r="AM238" s="165"/>
      <c r="AN238" s="331"/>
      <c r="AO238" s="143"/>
      <c r="AP238" s="65"/>
    </row>
    <row r="239" spans="1:82" s="16" customFormat="1">
      <c r="A239" s="28"/>
      <c r="B239" s="74"/>
      <c r="C239" s="77"/>
      <c r="D239" s="28"/>
      <c r="E239" s="175"/>
      <c r="F239" s="175"/>
      <c r="G239" s="175"/>
      <c r="H239" s="175"/>
      <c r="I239" s="175"/>
      <c r="J239" s="175"/>
      <c r="K239" s="175"/>
      <c r="L239" s="175"/>
      <c r="M239" s="175"/>
      <c r="N239" s="175"/>
      <c r="O239" s="175"/>
      <c r="P239" s="175"/>
      <c r="Q239" s="175"/>
      <c r="R239" s="175"/>
      <c r="S239" s="175"/>
      <c r="T239" s="175"/>
      <c r="U239" s="175"/>
      <c r="V239" s="175"/>
      <c r="W239" s="175"/>
      <c r="X239" s="175"/>
      <c r="Y239" s="175"/>
      <c r="Z239" s="175"/>
      <c r="AA239" s="175"/>
      <c r="AB239" s="175"/>
      <c r="AC239" s="191"/>
      <c r="AD239" s="191"/>
      <c r="AE239" s="191"/>
      <c r="AF239" s="191"/>
      <c r="AG239" s="191"/>
      <c r="AH239" s="191"/>
      <c r="AI239" s="191"/>
      <c r="AJ239" s="46"/>
      <c r="AK239" s="165"/>
      <c r="AL239" s="165"/>
      <c r="AM239" s="165"/>
      <c r="AN239" s="331"/>
    </row>
    <row r="240" spans="1:82" s="16" customFormat="1" ht="12.75" customHeight="1">
      <c r="A240" s="28"/>
      <c r="B240" s="74"/>
      <c r="C240" s="77"/>
      <c r="D240" s="28" t="s">
        <v>163</v>
      </c>
      <c r="E240" s="202"/>
      <c r="F240" s="202"/>
      <c r="G240" s="202"/>
      <c r="H240" s="2245" t="s">
        <v>136</v>
      </c>
      <c r="I240" s="2245"/>
      <c r="J240" s="175"/>
      <c r="K240" s="175"/>
      <c r="L240" s="175"/>
      <c r="M240" s="175"/>
      <c r="N240" s="175"/>
      <c r="O240" s="175"/>
      <c r="P240" s="175"/>
      <c r="Q240" s="175"/>
      <c r="R240" s="175"/>
      <c r="S240" s="175"/>
      <c r="T240" s="175"/>
      <c r="U240" s="175"/>
      <c r="V240" s="175"/>
      <c r="W240" s="175"/>
      <c r="X240" s="175"/>
      <c r="Y240" s="175"/>
      <c r="Z240" s="175"/>
      <c r="AA240" s="175"/>
      <c r="AB240" s="175"/>
      <c r="AC240" s="191"/>
      <c r="AD240" s="191"/>
      <c r="AE240" s="191"/>
      <c r="AF240" s="191"/>
      <c r="AG240" s="191"/>
      <c r="AH240" s="191"/>
      <c r="AI240" s="191"/>
      <c r="AJ240" s="46"/>
      <c r="AK240" s="165"/>
      <c r="AL240" s="165"/>
      <c r="AM240" s="165"/>
      <c r="AN240" s="331"/>
    </row>
    <row r="241" spans="1:74" s="16" customFormat="1" ht="12.75" customHeight="1">
      <c r="A241" s="28"/>
      <c r="B241" s="74"/>
      <c r="C241" s="77"/>
      <c r="D241" s="28"/>
      <c r="E241" s="175"/>
      <c r="F241" s="175"/>
      <c r="G241" s="175"/>
      <c r="H241" s="175"/>
      <c r="I241" s="175"/>
      <c r="J241" s="175"/>
      <c r="K241" s="175"/>
      <c r="L241" s="175"/>
      <c r="M241" s="175"/>
      <c r="N241" s="175"/>
      <c r="O241" s="175"/>
      <c r="P241" s="175"/>
      <c r="Q241" s="175"/>
      <c r="R241" s="175"/>
      <c r="S241" s="175"/>
      <c r="T241" s="175"/>
      <c r="U241" s="175"/>
      <c r="V241" s="175"/>
      <c r="W241" s="175"/>
      <c r="X241" s="175"/>
      <c r="Y241" s="175"/>
      <c r="Z241" s="175"/>
      <c r="AA241" s="175"/>
      <c r="AB241" s="175"/>
      <c r="AC241" s="191"/>
      <c r="AD241" s="191"/>
      <c r="AE241" s="191"/>
      <c r="AF241" s="191"/>
      <c r="AG241" s="191"/>
      <c r="AH241" s="191"/>
      <c r="AI241" s="191"/>
      <c r="AJ241" s="46"/>
      <c r="AK241" s="165"/>
      <c r="AL241" s="165"/>
      <c r="AM241" s="165"/>
      <c r="AN241" s="1184"/>
      <c r="AO241" s="143"/>
      <c r="AP241" s="65"/>
      <c r="AQ241" s="65"/>
      <c r="AR241" s="65"/>
      <c r="AS241" s="65"/>
      <c r="AT241" s="65"/>
      <c r="AU241" s="65"/>
      <c r="AV241" s="65"/>
      <c r="AW241" s="65"/>
      <c r="AX241" s="65"/>
      <c r="AY241" s="65"/>
      <c r="AZ241" s="65"/>
      <c r="BA241" s="65"/>
      <c r="BB241" s="65"/>
      <c r="BC241" s="65"/>
      <c r="BD241" s="68"/>
      <c r="BE241" s="68"/>
      <c r="BF241" s="68"/>
      <c r="BG241" s="68"/>
      <c r="BH241" s="68"/>
      <c r="BI241" s="65"/>
      <c r="BJ241" s="65"/>
      <c r="BK241" s="65"/>
      <c r="BL241" s="65"/>
      <c r="BM241" s="65"/>
      <c r="BN241" s="65"/>
      <c r="BO241" s="65"/>
      <c r="BP241" s="65"/>
      <c r="BQ241" s="65"/>
      <c r="BR241" s="65"/>
      <c r="BS241" s="65"/>
      <c r="BT241" s="65"/>
      <c r="BU241" s="65"/>
      <c r="BV241" s="65"/>
    </row>
    <row r="242" spans="1:74" s="16" customFormat="1">
      <c r="A242" s="203"/>
      <c r="B242" s="158"/>
      <c r="C242" s="210"/>
      <c r="D242" s="179"/>
      <c r="E242" s="178"/>
      <c r="F242" s="178"/>
      <c r="G242" s="178"/>
      <c r="H242" s="178"/>
      <c r="I242" s="178"/>
      <c r="J242" s="178"/>
      <c r="K242" s="178"/>
      <c r="L242" s="178"/>
      <c r="M242" s="178"/>
      <c r="N242" s="178"/>
      <c r="O242" s="178"/>
      <c r="P242" s="178"/>
      <c r="Q242" s="178"/>
      <c r="R242" s="178"/>
      <c r="S242" s="178"/>
      <c r="T242" s="178"/>
      <c r="U242" s="178"/>
      <c r="V242" s="178"/>
      <c r="W242" s="178"/>
      <c r="X242" s="178"/>
      <c r="Y242" s="178"/>
      <c r="Z242" s="178"/>
      <c r="AA242" s="178"/>
      <c r="AB242" s="229"/>
      <c r="AC242" s="229"/>
      <c r="AD242" s="229"/>
      <c r="AE242" s="229"/>
      <c r="AF242" s="229"/>
      <c r="AG242" s="229"/>
      <c r="AH242" s="179"/>
      <c r="AI242" s="151" t="s">
        <v>956</v>
      </c>
      <c r="AJ242" s="2043">
        <f>VLOOKUP($H$240,$AO$183:$AP$185,2,FALSE)</f>
        <v>0</v>
      </c>
      <c r="AK242" s="2045"/>
      <c r="AL242" s="25"/>
      <c r="AM242" s="149"/>
      <c r="AN242" s="1184"/>
      <c r="AO242" s="143"/>
      <c r="AP242" s="65"/>
      <c r="AQ242" s="65"/>
      <c r="AR242" s="65"/>
      <c r="AS242" s="65"/>
      <c r="AT242" s="65"/>
      <c r="AU242" s="65"/>
      <c r="AV242" s="65"/>
      <c r="AW242" s="65"/>
      <c r="AX242" s="65"/>
      <c r="AY242" s="65"/>
      <c r="AZ242" s="65"/>
      <c r="BA242" s="65"/>
      <c r="BB242" s="65"/>
      <c r="BC242" s="65"/>
      <c r="BD242" s="68"/>
      <c r="BE242" s="68"/>
      <c r="BF242" s="68"/>
      <c r="BG242" s="68"/>
      <c r="BH242" s="68"/>
      <c r="BI242" s="65"/>
      <c r="BJ242" s="65"/>
      <c r="BK242" s="65"/>
      <c r="BL242" s="65"/>
      <c r="BM242" s="65"/>
      <c r="BN242" s="65"/>
      <c r="BO242" s="65"/>
      <c r="BP242" s="65"/>
      <c r="BQ242" s="65"/>
      <c r="BR242" s="65"/>
      <c r="BS242" s="65"/>
      <c r="BT242" s="65"/>
      <c r="BU242" s="65"/>
      <c r="BV242" s="65"/>
    </row>
    <row r="243" spans="1:74" s="16" customFormat="1" ht="12.75" customHeight="1">
      <c r="A243" s="57"/>
      <c r="B243" s="173"/>
      <c r="C243" s="199"/>
      <c r="D243" s="46"/>
      <c r="E243" s="46"/>
      <c r="F243" s="46"/>
      <c r="G243" s="46"/>
      <c r="H243" s="46"/>
      <c r="I243" s="46"/>
      <c r="J243" s="175"/>
      <c r="K243" s="175"/>
      <c r="L243" s="186"/>
      <c r="M243" s="186"/>
      <c r="N243" s="186"/>
      <c r="O243" s="186"/>
      <c r="P243" s="186"/>
      <c r="Q243" s="186"/>
      <c r="R243" s="186"/>
      <c r="S243" s="186"/>
      <c r="T243" s="186"/>
      <c r="U243" s="186"/>
      <c r="V243" s="27"/>
      <c r="W243" s="27"/>
      <c r="X243" s="27"/>
      <c r="Y243" s="27"/>
      <c r="Z243" s="202"/>
      <c r="AA243" s="202"/>
      <c r="AB243" s="202"/>
      <c r="AC243" s="28"/>
      <c r="AD243" s="173"/>
      <c r="AE243" s="28"/>
      <c r="AF243" s="28"/>
      <c r="AG243" s="28"/>
      <c r="AH243" s="28"/>
      <c r="AI243" s="46"/>
      <c r="AJ243" s="46"/>
      <c r="AK243" s="46"/>
      <c r="AL243" s="46"/>
      <c r="AM243" s="46"/>
      <c r="AN243" s="1184"/>
      <c r="AO243" s="143"/>
      <c r="AP243" s="65"/>
      <c r="AQ243" s="65"/>
      <c r="AR243" s="65"/>
      <c r="AS243" s="65"/>
      <c r="AT243" s="65"/>
      <c r="AU243" s="65"/>
      <c r="AV243" s="65"/>
      <c r="AW243" s="65"/>
      <c r="AX243" s="65"/>
      <c r="AY243" s="65"/>
      <c r="AZ243" s="65"/>
      <c r="BA243" s="65"/>
      <c r="BB243" s="65"/>
      <c r="BC243" s="65"/>
      <c r="BD243" s="68"/>
      <c r="BE243" s="68"/>
      <c r="BF243" s="68"/>
      <c r="BG243" s="68"/>
      <c r="BH243" s="68"/>
      <c r="BI243" s="65"/>
      <c r="BJ243" s="65"/>
      <c r="BK243" s="65"/>
      <c r="BL243" s="65"/>
      <c r="BM243" s="65"/>
      <c r="BN243" s="65"/>
      <c r="BO243" s="65"/>
      <c r="BP243" s="65"/>
      <c r="BQ243" s="65"/>
      <c r="BR243" s="65"/>
      <c r="BS243" s="65"/>
      <c r="BT243" s="65"/>
      <c r="BU243" s="65"/>
      <c r="BV243" s="65"/>
    </row>
    <row r="244" spans="1:74" s="16" customFormat="1">
      <c r="A244" s="46"/>
      <c r="B244" s="46"/>
      <c r="C244" s="48" t="s">
        <v>222</v>
      </c>
      <c r="D244" s="27"/>
      <c r="E244" s="46"/>
      <c r="F244" s="46"/>
      <c r="G244" s="46"/>
      <c r="H244" s="46"/>
      <c r="I244" s="46"/>
      <c r="J244" s="46"/>
      <c r="K244" s="46"/>
      <c r="L244" s="46"/>
      <c r="M244" s="46"/>
      <c r="N244" s="46"/>
      <c r="O244" s="46"/>
      <c r="P244" s="46"/>
      <c r="Q244" s="46"/>
      <c r="R244" s="46"/>
      <c r="S244" s="46"/>
      <c r="T244" s="46"/>
      <c r="U244" s="46"/>
      <c r="V244" s="46"/>
      <c r="W244" s="46"/>
      <c r="X244" s="46"/>
      <c r="Y244" s="46"/>
      <c r="Z244" s="46"/>
      <c r="AA244" s="46"/>
      <c r="AB244" s="46"/>
      <c r="AC244" s="46"/>
      <c r="AD244" s="46"/>
      <c r="AE244" s="46"/>
      <c r="AF244" s="46"/>
      <c r="AG244" s="46"/>
      <c r="AH244" s="46"/>
      <c r="AI244" s="46"/>
      <c r="AJ244" s="46"/>
      <c r="AK244" s="46"/>
      <c r="AL244" s="46"/>
      <c r="AM244" s="46"/>
      <c r="AN244" s="1184"/>
      <c r="AO244" s="143"/>
      <c r="AP244" s="65"/>
      <c r="AQ244" s="65"/>
      <c r="AR244" s="65"/>
      <c r="AS244" s="65"/>
      <c r="AT244" s="65"/>
      <c r="AU244" s="65"/>
      <c r="AV244" s="65"/>
      <c r="AW244" s="65"/>
      <c r="AX244" s="65"/>
      <c r="AY244" s="65"/>
      <c r="AZ244" s="65"/>
      <c r="BA244" s="65"/>
      <c r="BB244" s="65"/>
      <c r="BC244" s="65"/>
      <c r="BD244" s="68"/>
      <c r="BE244" s="68"/>
      <c r="BF244" s="68"/>
      <c r="BG244" s="68"/>
      <c r="BH244" s="68"/>
      <c r="BI244" s="65"/>
      <c r="BJ244" s="65"/>
      <c r="BK244" s="65"/>
      <c r="BL244" s="65"/>
      <c r="BM244" s="65"/>
      <c r="BN244" s="65"/>
      <c r="BO244" s="65"/>
      <c r="BP244" s="65"/>
      <c r="BQ244" s="65"/>
      <c r="BR244" s="65"/>
      <c r="BS244" s="65"/>
      <c r="BT244" s="65"/>
      <c r="BU244" s="65"/>
      <c r="BV244" s="65"/>
    </row>
    <row r="245" spans="1:74" s="16" customFormat="1">
      <c r="A245" s="28"/>
      <c r="B245" s="185"/>
      <c r="C245" s="46"/>
      <c r="D245" s="46"/>
      <c r="E245" s="27"/>
      <c r="F245" s="27"/>
      <c r="G245" s="27"/>
      <c r="H245" s="27"/>
      <c r="I245" s="27"/>
      <c r="J245" s="27"/>
      <c r="K245" s="27"/>
      <c r="L245" s="27"/>
      <c r="M245" s="27"/>
      <c r="N245" s="27"/>
      <c r="O245" s="27"/>
      <c r="P245" s="27"/>
      <c r="Q245" s="27"/>
      <c r="R245" s="27"/>
      <c r="S245" s="27"/>
      <c r="T245" s="27"/>
      <c r="U245" s="27"/>
      <c r="V245" s="27"/>
      <c r="W245" s="27"/>
      <c r="X245" s="27"/>
      <c r="Y245" s="27"/>
      <c r="Z245" s="27"/>
      <c r="AA245" s="27"/>
      <c r="AB245" s="27"/>
      <c r="AC245" s="27"/>
      <c r="AD245" s="185"/>
      <c r="AE245" s="27"/>
      <c r="AF245" s="27"/>
      <c r="AG245" s="27"/>
      <c r="AH245" s="27"/>
      <c r="AI245" s="165"/>
      <c r="AJ245" s="46"/>
      <c r="AK245" s="165"/>
      <c r="AL245" s="165"/>
      <c r="AM245" s="165"/>
      <c r="AN245" s="1184"/>
      <c r="AO245" s="143"/>
      <c r="AP245" s="65"/>
      <c r="AQ245" s="65"/>
      <c r="AR245" s="65"/>
      <c r="AS245" s="65"/>
      <c r="AT245" s="65"/>
      <c r="AU245" s="65"/>
      <c r="AV245" s="65"/>
      <c r="AW245" s="65"/>
      <c r="AX245" s="65"/>
      <c r="AY245" s="65"/>
      <c r="AZ245" s="65"/>
      <c r="BA245" s="65"/>
      <c r="BB245" s="65"/>
      <c r="BC245" s="65"/>
      <c r="BD245" s="68"/>
      <c r="BE245" s="68"/>
      <c r="BF245" s="68"/>
      <c r="BG245" s="68"/>
      <c r="BH245" s="68"/>
      <c r="BI245" s="65"/>
      <c r="BJ245" s="65"/>
      <c r="BK245" s="65"/>
      <c r="BL245" s="65"/>
      <c r="BM245" s="65"/>
      <c r="BN245" s="65"/>
      <c r="BO245" s="65"/>
      <c r="BP245" s="65"/>
      <c r="BQ245" s="65"/>
      <c r="BR245" s="65"/>
      <c r="BS245" s="65"/>
      <c r="BT245" s="65"/>
      <c r="BU245" s="65"/>
      <c r="BV245" s="65"/>
    </row>
    <row r="246" spans="1:74" s="16" customFormat="1">
      <c r="A246" s="28"/>
      <c r="B246" s="46"/>
      <c r="C246" s="77"/>
      <c r="D246" s="156" t="s">
        <v>649</v>
      </c>
      <c r="E246" s="2246" t="s">
        <v>358</v>
      </c>
      <c r="F246" s="2246"/>
      <c r="G246" s="2246"/>
      <c r="H246" s="2246"/>
      <c r="I246" s="2246"/>
      <c r="J246" s="2246"/>
      <c r="K246" s="2246"/>
      <c r="L246" s="2246"/>
      <c r="M246" s="2246"/>
      <c r="N246" s="2246"/>
      <c r="O246" s="2246"/>
      <c r="P246" s="2246"/>
      <c r="Q246" s="2246"/>
      <c r="R246" s="2246"/>
      <c r="S246" s="2246"/>
      <c r="T246" s="2246"/>
      <c r="U246" s="2246"/>
      <c r="V246" s="2246"/>
      <c r="W246" s="2246"/>
      <c r="X246" s="2246"/>
      <c r="Y246" s="2246"/>
      <c r="Z246" s="2246"/>
      <c r="AA246" s="2246"/>
      <c r="AB246" s="2246"/>
      <c r="AC246" s="46"/>
      <c r="AD246" s="46"/>
      <c r="AF246" s="2228" t="s">
        <v>114</v>
      </c>
      <c r="AG246" s="2228"/>
      <c r="AH246" s="2228"/>
      <c r="AI246" s="2228"/>
      <c r="AJ246" s="2228"/>
      <c r="AK246" s="2228"/>
      <c r="AL246" s="2228"/>
      <c r="AM246" s="165"/>
      <c r="AN246" s="1184"/>
      <c r="AO246" s="143"/>
      <c r="AP246" s="65"/>
      <c r="AQ246" s="65"/>
      <c r="AR246" s="65"/>
      <c r="AS246" s="65"/>
      <c r="AT246" s="65"/>
      <c r="AU246" s="65"/>
      <c r="AV246" s="65"/>
      <c r="AW246" s="65"/>
      <c r="AX246" s="65"/>
      <c r="AY246" s="65"/>
      <c r="AZ246" s="65"/>
      <c r="BA246" s="65"/>
      <c r="BB246" s="65"/>
      <c r="BC246" s="65"/>
      <c r="BD246" s="68"/>
      <c r="BE246" s="68"/>
      <c r="BF246" s="68"/>
      <c r="BG246" s="68"/>
      <c r="BH246" s="68"/>
      <c r="BI246" s="65"/>
      <c r="BJ246" s="65"/>
      <c r="BK246" s="65"/>
      <c r="BL246" s="65"/>
      <c r="BM246" s="65"/>
      <c r="BN246" s="65"/>
      <c r="BO246" s="65"/>
      <c r="BP246" s="65"/>
      <c r="BQ246" s="65"/>
      <c r="BR246" s="65"/>
      <c r="BS246" s="65"/>
      <c r="BT246" s="65"/>
      <c r="BU246" s="65"/>
      <c r="BV246" s="65"/>
    </row>
    <row r="247" spans="1:74" s="16" customFormat="1">
      <c r="A247" s="28"/>
      <c r="B247" s="173"/>
      <c r="C247" s="199"/>
      <c r="D247" s="156"/>
      <c r="E247" s="2246"/>
      <c r="F247" s="2246"/>
      <c r="G247" s="2246"/>
      <c r="H247" s="2246"/>
      <c r="I247" s="2246"/>
      <c r="J247" s="2246"/>
      <c r="K247" s="2246"/>
      <c r="L247" s="2246"/>
      <c r="M247" s="2246"/>
      <c r="N247" s="2246"/>
      <c r="O247" s="2246"/>
      <c r="P247" s="2246"/>
      <c r="Q247" s="2246"/>
      <c r="R247" s="2246"/>
      <c r="S247" s="2246"/>
      <c r="T247" s="2246"/>
      <c r="U247" s="2246"/>
      <c r="V247" s="2246"/>
      <c r="W247" s="2246"/>
      <c r="X247" s="2246"/>
      <c r="Y247" s="2246"/>
      <c r="Z247" s="2246"/>
      <c r="AA247" s="2246"/>
      <c r="AB247" s="2246"/>
      <c r="AC247" s="46"/>
      <c r="AD247" s="46"/>
      <c r="AL247" s="165"/>
      <c r="AM247" s="165"/>
      <c r="AN247" s="1184"/>
      <c r="AO247" s="143"/>
      <c r="AP247" s="65"/>
      <c r="AQ247" s="65"/>
      <c r="AR247" s="65"/>
      <c r="AS247" s="65"/>
      <c r="AT247" s="65"/>
      <c r="AU247" s="65"/>
      <c r="AV247" s="65"/>
      <c r="AW247" s="65"/>
      <c r="AX247" s="65"/>
      <c r="AY247" s="65"/>
      <c r="AZ247" s="65"/>
      <c r="BA247" s="65"/>
      <c r="BB247" s="65"/>
      <c r="BC247" s="65"/>
      <c r="BD247" s="68"/>
      <c r="BE247" s="68"/>
      <c r="BF247" s="68"/>
      <c r="BG247" s="68"/>
      <c r="BH247" s="68"/>
      <c r="BI247" s="65"/>
      <c r="BJ247" s="65"/>
      <c r="BK247" s="65"/>
      <c r="BL247" s="65"/>
      <c r="BM247" s="65"/>
      <c r="BN247" s="65"/>
      <c r="BO247" s="65"/>
      <c r="BP247" s="65"/>
      <c r="BQ247" s="65"/>
      <c r="BR247" s="65"/>
      <c r="BS247" s="65"/>
      <c r="BT247" s="65"/>
      <c r="BU247" s="65"/>
      <c r="BV247" s="65"/>
    </row>
    <row r="248" spans="1:74" s="16" customFormat="1">
      <c r="A248" s="28"/>
      <c r="B248" s="185"/>
      <c r="C248" s="208"/>
      <c r="D248" s="156"/>
      <c r="E248" s="27"/>
      <c r="F248" s="27"/>
      <c r="G248" s="27"/>
      <c r="H248" s="27"/>
      <c r="I248" s="27"/>
      <c r="J248" s="27"/>
      <c r="K248" s="27"/>
      <c r="L248" s="27"/>
      <c r="M248" s="27"/>
      <c r="N248" s="27"/>
      <c r="O248" s="27"/>
      <c r="P248" s="27"/>
      <c r="Q248" s="27"/>
      <c r="R248" s="27"/>
      <c r="S248" s="27"/>
      <c r="T248" s="27"/>
      <c r="U248" s="27"/>
      <c r="V248" s="27"/>
      <c r="W248" s="27"/>
      <c r="X248" s="27"/>
      <c r="Y248" s="27"/>
      <c r="Z248" s="27"/>
      <c r="AA248" s="27"/>
      <c r="AB248" s="27"/>
      <c r="AC248" s="46"/>
      <c r="AD248" s="46"/>
      <c r="AE248" s="27"/>
      <c r="AF248" s="185"/>
      <c r="AG248" s="27"/>
      <c r="AH248" s="27"/>
      <c r="AI248" s="27"/>
      <c r="AJ248" s="27"/>
      <c r="AK248" s="165"/>
      <c r="AL248" s="165"/>
      <c r="AM248" s="165"/>
      <c r="AN248" s="1184"/>
      <c r="AO248" s="143"/>
      <c r="AP248" s="65"/>
      <c r="AQ248" s="65"/>
      <c r="AR248" s="65"/>
      <c r="AS248" s="65"/>
      <c r="AT248" s="65"/>
      <c r="AU248" s="65"/>
      <c r="AV248" s="65"/>
      <c r="AW248" s="65"/>
      <c r="AX248" s="65"/>
      <c r="AY248" s="65"/>
      <c r="AZ248" s="65"/>
      <c r="BA248" s="65"/>
      <c r="BB248" s="65"/>
      <c r="BC248" s="65"/>
      <c r="BD248" s="68"/>
      <c r="BE248" s="68"/>
      <c r="BF248" s="68"/>
      <c r="BG248" s="68"/>
      <c r="BH248" s="68"/>
      <c r="BI248" s="65"/>
      <c r="BJ248" s="65"/>
      <c r="BK248" s="65"/>
      <c r="BL248" s="65"/>
      <c r="BM248" s="65"/>
      <c r="BN248" s="65"/>
      <c r="BO248" s="65"/>
      <c r="BP248" s="65"/>
      <c r="BQ248" s="65"/>
      <c r="BR248" s="65"/>
      <c r="BS248" s="65"/>
      <c r="BT248" s="65"/>
      <c r="BU248" s="65"/>
      <c r="BV248" s="65"/>
    </row>
    <row r="249" spans="1:74" s="16" customFormat="1">
      <c r="A249" s="57"/>
      <c r="B249" s="74"/>
      <c r="C249" s="77"/>
      <c r="D249" s="156" t="s">
        <v>215</v>
      </c>
      <c r="E249" s="2246" t="s">
        <v>1419</v>
      </c>
      <c r="F249" s="2246"/>
      <c r="G249" s="2246"/>
      <c r="H249" s="2246"/>
      <c r="I249" s="2246"/>
      <c r="J249" s="2246"/>
      <c r="K249" s="2246"/>
      <c r="L249" s="2246"/>
      <c r="M249" s="2246"/>
      <c r="N249" s="2246"/>
      <c r="O249" s="2246"/>
      <c r="P249" s="2246"/>
      <c r="Q249" s="2246"/>
      <c r="R249" s="2246"/>
      <c r="S249" s="2246"/>
      <c r="T249" s="2246"/>
      <c r="U249" s="2246"/>
      <c r="V249" s="2246"/>
      <c r="W249" s="2246"/>
      <c r="X249" s="2246"/>
      <c r="Y249" s="2246"/>
      <c r="Z249" s="2246"/>
      <c r="AA249" s="2246"/>
      <c r="AB249" s="2246"/>
      <c r="AC249" s="46"/>
      <c r="AD249" s="46"/>
      <c r="AF249" s="2228" t="s">
        <v>359</v>
      </c>
      <c r="AG249" s="2228"/>
      <c r="AH249" s="2228"/>
      <c r="AI249" s="2228"/>
      <c r="AJ249" s="2228"/>
      <c r="AK249" s="2228"/>
      <c r="AL249" s="2228"/>
      <c r="AM249" s="165"/>
      <c r="AN249" s="1184"/>
      <c r="AO249" s="143"/>
      <c r="AP249" s="65"/>
      <c r="AQ249" s="65"/>
      <c r="AR249" s="65"/>
      <c r="AS249" s="65"/>
      <c r="AT249" s="65"/>
      <c r="AU249" s="65"/>
      <c r="AV249" s="65"/>
      <c r="AW249" s="65"/>
      <c r="AX249" s="65"/>
      <c r="AY249" s="65"/>
      <c r="AZ249" s="65"/>
      <c r="BA249" s="65"/>
      <c r="BB249" s="65"/>
      <c r="BC249" s="65"/>
      <c r="BD249" s="68"/>
      <c r="BE249" s="68"/>
      <c r="BF249" s="68"/>
      <c r="BG249" s="68"/>
      <c r="BH249" s="68"/>
      <c r="BI249" s="65"/>
      <c r="BJ249" s="65"/>
      <c r="BK249" s="65"/>
      <c r="BL249" s="65"/>
      <c r="BM249" s="65"/>
      <c r="BN249" s="65"/>
      <c r="BO249" s="65"/>
      <c r="BP249" s="65"/>
      <c r="BQ249" s="65"/>
      <c r="BR249" s="65"/>
      <c r="BS249" s="65"/>
      <c r="BT249" s="65"/>
      <c r="BU249" s="65"/>
      <c r="BV249" s="65"/>
    </row>
    <row r="250" spans="1:74" s="16" customFormat="1" ht="12.75" customHeight="1">
      <c r="A250" s="57"/>
      <c r="B250" s="74"/>
      <c r="C250" s="77"/>
      <c r="D250" s="156"/>
      <c r="E250" s="2246"/>
      <c r="F250" s="2246"/>
      <c r="G250" s="2246"/>
      <c r="H250" s="2246"/>
      <c r="I250" s="2246"/>
      <c r="J250" s="2246"/>
      <c r="K250" s="2246"/>
      <c r="L250" s="2246"/>
      <c r="M250" s="2246"/>
      <c r="N250" s="2246"/>
      <c r="O250" s="2246"/>
      <c r="P250" s="2246"/>
      <c r="Q250" s="2246"/>
      <c r="R250" s="2246"/>
      <c r="S250" s="2246"/>
      <c r="T250" s="2246"/>
      <c r="U250" s="2246"/>
      <c r="V250" s="2246"/>
      <c r="W250" s="2246"/>
      <c r="X250" s="2246"/>
      <c r="Y250" s="2246"/>
      <c r="Z250" s="2246"/>
      <c r="AA250" s="2246"/>
      <c r="AB250" s="2246"/>
      <c r="AC250" s="46"/>
      <c r="AD250" s="46"/>
      <c r="AE250" s="191"/>
      <c r="AM250" s="165"/>
      <c r="AN250" s="1184"/>
      <c r="AO250" s="143"/>
      <c r="AP250" s="65"/>
      <c r="AQ250" s="65"/>
      <c r="AR250" s="65"/>
      <c r="AS250" s="65"/>
      <c r="AT250" s="65"/>
      <c r="AU250" s="65"/>
      <c r="AV250" s="65"/>
      <c r="AW250" s="65"/>
      <c r="AX250" s="65"/>
      <c r="AY250" s="65"/>
      <c r="AZ250" s="65"/>
      <c r="BA250" s="65"/>
      <c r="BB250" s="65"/>
      <c r="BC250" s="65"/>
      <c r="BD250" s="68"/>
      <c r="BE250" s="68"/>
      <c r="BF250" s="68"/>
      <c r="BG250" s="68"/>
      <c r="BH250" s="68"/>
      <c r="BI250" s="65"/>
      <c r="BJ250" s="65"/>
      <c r="BK250" s="65"/>
      <c r="BL250" s="65"/>
      <c r="BM250" s="65"/>
      <c r="BN250" s="65"/>
      <c r="BO250" s="65"/>
      <c r="BP250" s="65"/>
      <c r="BQ250" s="65"/>
      <c r="BR250" s="65"/>
      <c r="BS250" s="65"/>
      <c r="BT250" s="65"/>
      <c r="BU250" s="65"/>
      <c r="BV250" s="65"/>
    </row>
    <row r="251" spans="1:74" s="16" customFormat="1">
      <c r="A251" s="28"/>
      <c r="B251" s="173"/>
      <c r="C251" s="199"/>
      <c r="D251" s="28"/>
      <c r="E251" s="186"/>
      <c r="F251" s="186"/>
      <c r="G251" s="186"/>
      <c r="H251" s="186"/>
      <c r="I251" s="186"/>
      <c r="J251" s="186"/>
      <c r="K251" s="186"/>
      <c r="L251" s="186"/>
      <c r="M251" s="186"/>
      <c r="N251" s="186"/>
      <c r="O251" s="186"/>
      <c r="P251" s="186"/>
      <c r="Q251" s="186"/>
      <c r="R251" s="186"/>
      <c r="S251" s="186"/>
      <c r="T251" s="186"/>
      <c r="U251" s="186"/>
      <c r="V251" s="186"/>
      <c r="W251" s="186"/>
      <c r="X251" s="186"/>
      <c r="Y251" s="186"/>
      <c r="Z251" s="186"/>
      <c r="AA251" s="186"/>
      <c r="AB251" s="186"/>
      <c r="AC251" s="28"/>
      <c r="AD251" s="173"/>
      <c r="AE251" s="27"/>
      <c r="AF251" s="27"/>
      <c r="AG251" s="27"/>
      <c r="AH251" s="27"/>
      <c r="AI251" s="165"/>
      <c r="AJ251" s="46"/>
      <c r="AK251" s="165"/>
      <c r="AL251" s="165"/>
      <c r="AM251" s="165"/>
      <c r="AN251" s="1184"/>
      <c r="AO251" s="143"/>
      <c r="AP251" s="65"/>
      <c r="AQ251" s="65"/>
      <c r="AR251" s="65"/>
      <c r="AS251" s="65"/>
      <c r="AT251" s="65"/>
      <c r="AU251" s="65"/>
      <c r="AV251" s="65"/>
      <c r="AW251" s="65"/>
      <c r="AX251" s="65"/>
      <c r="AY251" s="65"/>
      <c r="AZ251" s="65"/>
      <c r="BA251" s="65"/>
      <c r="BB251" s="65"/>
      <c r="BC251" s="65"/>
      <c r="BD251" s="68"/>
      <c r="BE251" s="68"/>
      <c r="BF251" s="68"/>
      <c r="BG251" s="68"/>
      <c r="BH251" s="68"/>
      <c r="BI251" s="65"/>
      <c r="BJ251" s="65"/>
      <c r="BK251" s="65"/>
      <c r="BL251" s="65"/>
      <c r="BM251" s="65"/>
      <c r="BN251" s="65"/>
      <c r="BO251" s="65"/>
      <c r="BP251" s="65"/>
      <c r="BQ251" s="65"/>
      <c r="BR251" s="65"/>
      <c r="BS251" s="65"/>
      <c r="BT251" s="65"/>
      <c r="BU251" s="65"/>
      <c r="BV251" s="65"/>
    </row>
    <row r="252" spans="1:74" s="16" customFormat="1" ht="12.75" customHeight="1">
      <c r="A252" s="28"/>
      <c r="B252" s="173"/>
      <c r="C252" s="46"/>
      <c r="D252" s="28" t="s">
        <v>163</v>
      </c>
      <c r="E252" s="202"/>
      <c r="F252" s="202"/>
      <c r="G252" s="202"/>
      <c r="H252" s="2245" t="s">
        <v>136</v>
      </c>
      <c r="I252" s="2245"/>
      <c r="J252" s="186"/>
      <c r="K252" s="186"/>
      <c r="L252" s="186"/>
      <c r="M252" s="186"/>
      <c r="N252" s="186"/>
      <c r="O252" s="186"/>
      <c r="P252" s="186"/>
      <c r="Q252" s="46"/>
      <c r="R252" s="46"/>
      <c r="S252" s="46"/>
      <c r="T252" s="46"/>
      <c r="U252" s="46"/>
      <c r="V252" s="46"/>
      <c r="W252" s="186"/>
      <c r="X252" s="186"/>
      <c r="Y252" s="186"/>
      <c r="Z252" s="186"/>
      <c r="AA252" s="186"/>
      <c r="AB252" s="186"/>
      <c r="AC252" s="28"/>
      <c r="AD252" s="173"/>
      <c r="AE252" s="27"/>
      <c r="AF252" s="27"/>
      <c r="AG252" s="27"/>
      <c r="AH252" s="27"/>
      <c r="AI252" s="165"/>
      <c r="AJ252" s="46"/>
      <c r="AK252" s="165"/>
      <c r="AL252" s="165"/>
      <c r="AM252" s="165"/>
      <c r="AN252" s="1184"/>
      <c r="AO252" s="143"/>
      <c r="AP252" s="65"/>
      <c r="AQ252" s="65"/>
      <c r="AR252" s="65"/>
      <c r="AS252" s="65"/>
      <c r="AT252" s="65"/>
      <c r="AU252" s="65"/>
      <c r="AV252" s="65"/>
      <c r="AW252" s="65"/>
      <c r="AX252" s="65"/>
      <c r="AY252" s="65"/>
      <c r="AZ252" s="65"/>
      <c r="BA252" s="65"/>
      <c r="BB252" s="65"/>
      <c r="BC252" s="65"/>
      <c r="BD252" s="68"/>
      <c r="BE252" s="68"/>
      <c r="BF252" s="68"/>
      <c r="BG252" s="68"/>
      <c r="BH252" s="68"/>
      <c r="BI252" s="65"/>
      <c r="BJ252" s="65"/>
      <c r="BK252" s="65"/>
      <c r="BL252" s="65"/>
      <c r="BM252" s="65"/>
      <c r="BN252" s="65"/>
      <c r="BO252" s="65"/>
      <c r="BP252" s="65"/>
      <c r="BQ252" s="65"/>
      <c r="BR252" s="65"/>
      <c r="BS252" s="65"/>
      <c r="BT252" s="65"/>
      <c r="BU252" s="65"/>
      <c r="BV252" s="65"/>
    </row>
    <row r="253" spans="1:74" s="16" customFormat="1" ht="12.75" customHeight="1">
      <c r="A253" s="28"/>
      <c r="B253" s="185"/>
      <c r="C253" s="230"/>
      <c r="D253" s="27"/>
      <c r="E253" s="27"/>
      <c r="F253" s="27"/>
      <c r="G253" s="27"/>
      <c r="H253" s="27"/>
      <c r="I253" s="27"/>
      <c r="J253" s="27"/>
      <c r="K253" s="27"/>
      <c r="L253" s="27"/>
      <c r="M253" s="27"/>
      <c r="N253" s="27"/>
      <c r="O253" s="27"/>
      <c r="P253" s="27"/>
      <c r="Q253" s="27"/>
      <c r="R253" s="27"/>
      <c r="S253" s="27"/>
      <c r="T253" s="27"/>
      <c r="U253" s="27"/>
      <c r="V253" s="27"/>
      <c r="W253" s="27"/>
      <c r="X253" s="27"/>
      <c r="Y253" s="27"/>
      <c r="Z253" s="27"/>
      <c r="AA253" s="27"/>
      <c r="AB253" s="27"/>
      <c r="AC253" s="27"/>
      <c r="AD253" s="185"/>
      <c r="AE253" s="27"/>
      <c r="AF253" s="27"/>
      <c r="AG253" s="27"/>
      <c r="AH253" s="27"/>
      <c r="AI253" s="165"/>
      <c r="AJ253" s="46"/>
      <c r="AK253" s="165"/>
      <c r="AL253" s="165"/>
      <c r="AM253" s="165"/>
      <c r="AN253" s="1184"/>
      <c r="AO253" s="143"/>
      <c r="AP253" s="65"/>
      <c r="AQ253" s="65"/>
      <c r="AR253" s="65"/>
      <c r="AS253" s="65"/>
      <c r="AT253" s="65"/>
      <c r="AU253" s="65"/>
      <c r="AV253" s="65"/>
      <c r="AW253" s="65"/>
      <c r="AX253" s="65"/>
      <c r="AY253" s="65"/>
      <c r="AZ253" s="65"/>
      <c r="BA253" s="65"/>
      <c r="BB253" s="65"/>
      <c r="BC253" s="65"/>
      <c r="BD253" s="68"/>
      <c r="BE253" s="68"/>
      <c r="BF253" s="68"/>
      <c r="BG253" s="68"/>
      <c r="BH253" s="68"/>
      <c r="BI253" s="65"/>
      <c r="BJ253" s="65"/>
      <c r="BK253" s="65"/>
      <c r="BL253" s="65"/>
      <c r="BM253" s="65"/>
      <c r="BN253" s="65"/>
      <c r="BO253" s="65"/>
      <c r="BP253" s="65"/>
      <c r="BQ253" s="65"/>
      <c r="BR253" s="65"/>
      <c r="BS253" s="65"/>
      <c r="BT253" s="65"/>
      <c r="BU253" s="65"/>
      <c r="BV253" s="65"/>
    </row>
    <row r="254" spans="1:74" s="16" customFormat="1" ht="13.9" customHeight="1">
      <c r="A254" s="203"/>
      <c r="B254" s="231"/>
      <c r="C254" s="232"/>
      <c r="D254" s="213"/>
      <c r="E254" s="213"/>
      <c r="F254" s="213"/>
      <c r="G254" s="213"/>
      <c r="H254" s="213"/>
      <c r="I254" s="213"/>
      <c r="J254" s="213"/>
      <c r="K254" s="213"/>
      <c r="L254" s="213"/>
      <c r="M254" s="213"/>
      <c r="N254" s="213"/>
      <c r="O254" s="213"/>
      <c r="P254" s="213"/>
      <c r="Q254" s="213"/>
      <c r="R254" s="213"/>
      <c r="S254" s="213"/>
      <c r="T254" s="213"/>
      <c r="U254" s="213"/>
      <c r="V254" s="213"/>
      <c r="W254" s="213"/>
      <c r="X254" s="213"/>
      <c r="Y254" s="213"/>
      <c r="Z254" s="213"/>
      <c r="AA254" s="213"/>
      <c r="AB254" s="213"/>
      <c r="AC254" s="231"/>
      <c r="AD254" s="213"/>
      <c r="AE254" s="213"/>
      <c r="AF254" s="213"/>
      <c r="AG254" s="213"/>
      <c r="AH254" s="179"/>
      <c r="AI254" s="151" t="s">
        <v>85</v>
      </c>
      <c r="AJ254" s="2043">
        <f>VLOOKUP($H$252,$AO$196:$AP$198,2,FALSE)</f>
        <v>0</v>
      </c>
      <c r="AK254" s="2045"/>
      <c r="AL254" s="25"/>
      <c r="AM254" s="149"/>
      <c r="AN254" s="1184"/>
      <c r="AO254" s="143"/>
      <c r="AP254" s="65"/>
      <c r="AQ254" s="65"/>
      <c r="AR254" s="65"/>
      <c r="AS254" s="65"/>
      <c r="AT254" s="65"/>
      <c r="AU254" s="65"/>
      <c r="AV254" s="65"/>
      <c r="AW254" s="65"/>
      <c r="AX254" s="65"/>
      <c r="AY254" s="65"/>
      <c r="AZ254" s="65"/>
      <c r="BA254" s="65"/>
      <c r="BB254" s="65"/>
      <c r="BC254" s="65"/>
      <c r="BD254" s="68"/>
      <c r="BE254" s="68"/>
      <c r="BF254" s="68"/>
      <c r="BG254" s="68"/>
      <c r="BH254" s="68"/>
      <c r="BI254" s="65"/>
      <c r="BJ254" s="65"/>
      <c r="BK254" s="65"/>
      <c r="BL254" s="65"/>
      <c r="BM254" s="65"/>
      <c r="BN254" s="65"/>
      <c r="BO254" s="65"/>
      <c r="BP254" s="65"/>
      <c r="BQ254" s="65"/>
      <c r="BR254" s="65"/>
      <c r="BS254" s="65"/>
      <c r="BT254" s="65"/>
      <c r="BU254" s="65"/>
      <c r="BV254" s="65"/>
    </row>
    <row r="255" spans="1:74" s="16" customFormat="1">
      <c r="A255" s="28"/>
      <c r="B255" s="185"/>
      <c r="C255" s="230"/>
      <c r="D255" s="27"/>
      <c r="E255" s="27"/>
      <c r="F255" s="27"/>
      <c r="G255" s="27"/>
      <c r="H255" s="27"/>
      <c r="I255" s="27"/>
      <c r="J255" s="27"/>
      <c r="K255" s="27"/>
      <c r="L255" s="27"/>
      <c r="M255" s="27"/>
      <c r="N255" s="27"/>
      <c r="O255" s="27"/>
      <c r="P255" s="27"/>
      <c r="Q255" s="27"/>
      <c r="R255" s="27"/>
      <c r="S255" s="27"/>
      <c r="T255" s="27"/>
      <c r="U255" s="27"/>
      <c r="V255" s="27"/>
      <c r="W255" s="27"/>
      <c r="X255" s="27"/>
      <c r="Y255" s="27"/>
      <c r="Z255" s="27"/>
      <c r="AA255" s="27"/>
      <c r="AB255" s="27"/>
      <c r="AC255" s="185"/>
      <c r="AD255" s="27"/>
      <c r="AE255" s="27"/>
      <c r="AF255" s="27"/>
      <c r="AG255" s="27"/>
      <c r="AH255" s="28"/>
      <c r="AI255" s="105"/>
      <c r="AJ255" s="25"/>
      <c r="AK255" s="25"/>
      <c r="AL255" s="25"/>
      <c r="AM255" s="149"/>
      <c r="AN255" s="1184"/>
      <c r="AO255" s="143"/>
      <c r="AP255" s="65"/>
      <c r="AQ255" s="65"/>
      <c r="AR255" s="65"/>
      <c r="AS255" s="65"/>
      <c r="AT255" s="65"/>
      <c r="AU255" s="65"/>
      <c r="AV255" s="65"/>
      <c r="AW255" s="65"/>
      <c r="AX255" s="65"/>
      <c r="AY255" s="65"/>
      <c r="AZ255" s="65"/>
      <c r="BA255" s="65"/>
      <c r="BB255" s="65"/>
      <c r="BC255" s="65"/>
      <c r="BD255" s="68"/>
      <c r="BE255" s="68"/>
      <c r="BF255" s="68"/>
      <c r="BG255" s="68"/>
      <c r="BH255" s="68"/>
      <c r="BI255" s="65"/>
      <c r="BJ255" s="65"/>
      <c r="BK255" s="65"/>
      <c r="BL255" s="65"/>
      <c r="BM255" s="65"/>
      <c r="BN255" s="65"/>
      <c r="BO255" s="65"/>
      <c r="BP255" s="65"/>
      <c r="BQ255" s="65"/>
      <c r="BR255" s="65"/>
      <c r="BS255" s="65"/>
      <c r="BT255" s="65"/>
      <c r="BU255" s="65"/>
      <c r="BV255" s="65"/>
    </row>
    <row r="256" spans="1:74" s="16" customFormat="1">
      <c r="A256" s="28"/>
      <c r="B256" s="185"/>
      <c r="C256" s="48" t="s">
        <v>223</v>
      </c>
      <c r="D256" s="27"/>
      <c r="E256" s="27"/>
      <c r="F256" s="27"/>
      <c r="G256" s="27"/>
      <c r="H256" s="27"/>
      <c r="I256" s="27"/>
      <c r="J256" s="27"/>
      <c r="K256" s="27"/>
      <c r="L256" s="27"/>
      <c r="M256" s="27"/>
      <c r="N256" s="27"/>
      <c r="O256" s="27"/>
      <c r="P256" s="27"/>
      <c r="Q256" s="27"/>
      <c r="R256" s="27"/>
      <c r="S256" s="27"/>
      <c r="T256" s="27"/>
      <c r="U256" s="27"/>
      <c r="V256" s="27"/>
      <c r="W256" s="27"/>
      <c r="X256" s="27"/>
      <c r="Y256" s="27"/>
      <c r="Z256" s="27"/>
      <c r="AA256" s="27"/>
      <c r="AB256" s="27"/>
      <c r="AC256" s="185"/>
      <c r="AD256" s="27"/>
      <c r="AE256" s="27"/>
      <c r="AF256" s="27"/>
      <c r="AG256" s="27"/>
      <c r="AH256" s="28"/>
      <c r="AI256" s="105"/>
      <c r="AJ256" s="25"/>
      <c r="AK256" s="25"/>
      <c r="AL256" s="25"/>
      <c r="AM256" s="149"/>
      <c r="AN256" s="1184"/>
      <c r="AO256" s="143"/>
      <c r="AP256" s="65"/>
      <c r="AQ256" s="65"/>
      <c r="AR256" s="65"/>
      <c r="AS256" s="65"/>
      <c r="AT256" s="65"/>
      <c r="AU256" s="65"/>
      <c r="AV256" s="65"/>
      <c r="AW256" s="65"/>
      <c r="AX256" s="65"/>
      <c r="AY256" s="65"/>
      <c r="AZ256" s="65"/>
      <c r="BA256" s="65"/>
      <c r="BB256" s="65"/>
      <c r="BC256" s="65"/>
      <c r="BD256" s="68"/>
      <c r="BE256" s="68"/>
      <c r="BF256" s="68"/>
      <c r="BG256" s="68"/>
      <c r="BH256" s="68"/>
      <c r="BI256" s="65"/>
      <c r="BJ256" s="65"/>
      <c r="BK256" s="65"/>
      <c r="BL256" s="65"/>
      <c r="BM256" s="65"/>
      <c r="BN256" s="65"/>
      <c r="BO256" s="65"/>
      <c r="BP256" s="65"/>
      <c r="BQ256" s="65"/>
      <c r="BR256" s="65"/>
      <c r="BS256" s="65"/>
      <c r="BT256" s="65"/>
      <c r="BU256" s="65"/>
      <c r="BV256" s="65"/>
    </row>
    <row r="257" spans="1:82" s="16" customFormat="1">
      <c r="A257" s="28"/>
      <c r="B257" s="185"/>
      <c r="C257" s="230"/>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27"/>
      <c r="AC257" s="185"/>
      <c r="AD257" s="27"/>
      <c r="AE257" s="27"/>
      <c r="AF257" s="27"/>
      <c r="AG257" s="27"/>
      <c r="AH257" s="28"/>
      <c r="AI257" s="105"/>
      <c r="AJ257" s="25"/>
      <c r="AK257" s="25"/>
      <c r="AL257" s="25"/>
      <c r="AM257" s="149"/>
      <c r="AN257" s="331"/>
    </row>
    <row r="258" spans="1:82" s="16" customFormat="1" ht="13.7" customHeight="1">
      <c r="A258" s="28"/>
      <c r="B258" s="185"/>
      <c r="C258" s="230"/>
      <c r="D258" s="156" t="s">
        <v>649</v>
      </c>
      <c r="E258" s="2246" t="s">
        <v>1704</v>
      </c>
      <c r="F258" s="2246"/>
      <c r="G258" s="2246"/>
      <c r="H258" s="2246"/>
      <c r="I258" s="2246"/>
      <c r="J258" s="2246"/>
      <c r="K258" s="2246"/>
      <c r="L258" s="2246"/>
      <c r="M258" s="2246"/>
      <c r="N258" s="2246"/>
      <c r="O258" s="2246"/>
      <c r="P258" s="2246"/>
      <c r="Q258" s="2246"/>
      <c r="R258" s="2246"/>
      <c r="S258" s="2246"/>
      <c r="T258" s="2246"/>
      <c r="U258" s="2246"/>
      <c r="V258" s="2246"/>
      <c r="W258" s="2246"/>
      <c r="X258" s="2246"/>
      <c r="Y258" s="2246"/>
      <c r="Z258" s="2246"/>
      <c r="AA258" s="2246"/>
      <c r="AB258" s="2246"/>
      <c r="AC258" s="2246"/>
      <c r="AD258" s="2246"/>
      <c r="AF258" s="2228" t="s">
        <v>114</v>
      </c>
      <c r="AG258" s="2228"/>
      <c r="AH258" s="2228"/>
      <c r="AI258" s="2228"/>
      <c r="AJ258" s="2228"/>
      <c r="AK258" s="2228"/>
      <c r="AL258" s="2228"/>
      <c r="AM258" s="187"/>
      <c r="AN258" s="331"/>
    </row>
    <row r="259" spans="1:82" s="16" customFormat="1">
      <c r="A259" s="28"/>
      <c r="B259" s="185"/>
      <c r="C259" s="230"/>
      <c r="D259" s="156"/>
      <c r="E259" s="2246"/>
      <c r="F259" s="2246"/>
      <c r="G259" s="2246"/>
      <c r="H259" s="2246"/>
      <c r="I259" s="2246"/>
      <c r="J259" s="2246"/>
      <c r="K259" s="2246"/>
      <c r="L259" s="2246"/>
      <c r="M259" s="2246"/>
      <c r="N259" s="2246"/>
      <c r="O259" s="2246"/>
      <c r="P259" s="2246"/>
      <c r="Q259" s="2246"/>
      <c r="R259" s="2246"/>
      <c r="S259" s="2246"/>
      <c r="T259" s="2246"/>
      <c r="U259" s="2246"/>
      <c r="V259" s="2246"/>
      <c r="W259" s="2246"/>
      <c r="X259" s="2246"/>
      <c r="Y259" s="2246"/>
      <c r="Z259" s="2246"/>
      <c r="AA259" s="2246"/>
      <c r="AB259" s="2246"/>
      <c r="AC259" s="2246"/>
      <c r="AD259" s="2246"/>
      <c r="AL259" s="1356"/>
      <c r="AM259" s="187"/>
      <c r="AN259" s="1184"/>
      <c r="AO259" s="143"/>
      <c r="AP259" s="65"/>
      <c r="AQ259" s="65"/>
      <c r="AR259" s="65"/>
      <c r="AS259" s="65"/>
      <c r="AT259" s="65"/>
      <c r="AU259" s="65"/>
      <c r="AV259" s="65"/>
      <c r="AW259" s="65"/>
      <c r="AX259" s="65"/>
      <c r="AY259" s="65"/>
      <c r="AZ259" s="65"/>
      <c r="BA259" s="65"/>
      <c r="BB259" s="65"/>
      <c r="BC259" s="65"/>
      <c r="BD259" s="68"/>
      <c r="BE259" s="68"/>
      <c r="BF259" s="68"/>
      <c r="BG259" s="68"/>
      <c r="BH259" s="68"/>
      <c r="BI259" s="65"/>
      <c r="BJ259" s="65"/>
      <c r="BK259" s="65"/>
      <c r="BL259" s="65"/>
      <c r="BM259" s="65"/>
      <c r="BN259" s="65"/>
      <c r="BO259" s="65"/>
      <c r="BP259" s="65"/>
      <c r="BQ259" s="65"/>
      <c r="BR259" s="65"/>
      <c r="BS259" s="65"/>
      <c r="BT259" s="65"/>
      <c r="BU259" s="65"/>
    </row>
    <row r="260" spans="1:82" s="16" customFormat="1" ht="18.600000000000001" customHeight="1">
      <c r="A260" s="28"/>
      <c r="B260" s="185"/>
      <c r="C260" s="230"/>
      <c r="D260" s="156"/>
      <c r="E260" s="2246"/>
      <c r="F260" s="2246"/>
      <c r="G260" s="2246"/>
      <c r="H260" s="2246"/>
      <c r="I260" s="2246"/>
      <c r="J260" s="2246"/>
      <c r="K260" s="2246"/>
      <c r="L260" s="2246"/>
      <c r="M260" s="2246"/>
      <c r="N260" s="2246"/>
      <c r="O260" s="2246"/>
      <c r="P260" s="2246"/>
      <c r="Q260" s="2246"/>
      <c r="R260" s="2246"/>
      <c r="S260" s="2246"/>
      <c r="T260" s="2246"/>
      <c r="U260" s="2246"/>
      <c r="V260" s="2246"/>
      <c r="W260" s="2246"/>
      <c r="X260" s="2246"/>
      <c r="Y260" s="2246"/>
      <c r="Z260" s="2246"/>
      <c r="AA260" s="2246"/>
      <c r="AB260" s="2246"/>
      <c r="AC260" s="2246"/>
      <c r="AD260" s="2246"/>
      <c r="AE260" s="191"/>
      <c r="AF260" s="191"/>
      <c r="AG260" s="191"/>
      <c r="AH260" s="191"/>
      <c r="AI260" s="191"/>
      <c r="AJ260" s="191"/>
      <c r="AK260" s="191"/>
      <c r="AL260" s="1356"/>
      <c r="AM260" s="187"/>
      <c r="AN260" s="1184"/>
      <c r="AO260" s="143"/>
      <c r="AP260" s="65"/>
      <c r="AQ260" s="65"/>
      <c r="AR260" s="65"/>
      <c r="AS260" s="65"/>
      <c r="AT260" s="65"/>
      <c r="AU260" s="65"/>
      <c r="AV260" s="65"/>
      <c r="AW260" s="65"/>
      <c r="AX260" s="65"/>
      <c r="AY260" s="65"/>
      <c r="AZ260" s="65"/>
      <c r="BA260" s="65"/>
      <c r="BB260" s="65"/>
      <c r="BC260" s="65"/>
      <c r="BD260" s="68"/>
      <c r="BE260" s="68"/>
      <c r="BF260" s="68"/>
      <c r="BG260" s="68"/>
      <c r="BH260" s="68"/>
      <c r="BI260" s="65"/>
      <c r="BJ260" s="65"/>
      <c r="BK260" s="65"/>
      <c r="BL260" s="65"/>
      <c r="BM260" s="65"/>
      <c r="BN260" s="65"/>
      <c r="BO260" s="65"/>
      <c r="BP260" s="65"/>
      <c r="BQ260" s="65"/>
      <c r="BR260" s="65"/>
      <c r="BS260" s="65"/>
      <c r="BT260" s="65"/>
      <c r="BU260" s="65"/>
    </row>
    <row r="261" spans="1:82" s="46" customFormat="1" ht="12.75" customHeight="1">
      <c r="A261" s="28"/>
      <c r="B261" s="185"/>
      <c r="C261" s="230"/>
      <c r="D261" s="156"/>
      <c r="E261" s="564"/>
      <c r="F261" s="564"/>
      <c r="G261" s="564"/>
      <c r="H261" s="564"/>
      <c r="I261" s="564"/>
      <c r="J261" s="564"/>
      <c r="K261" s="564"/>
      <c r="L261" s="564"/>
      <c r="M261" s="564"/>
      <c r="N261" s="564"/>
      <c r="O261" s="564"/>
      <c r="P261" s="564"/>
      <c r="Q261" s="564"/>
      <c r="R261" s="564"/>
      <c r="S261" s="564"/>
      <c r="T261" s="564"/>
      <c r="U261" s="564"/>
      <c r="V261" s="564"/>
      <c r="W261" s="564"/>
      <c r="X261" s="564"/>
      <c r="Y261" s="564"/>
      <c r="Z261" s="564"/>
      <c r="AA261" s="564"/>
      <c r="AB261" s="564"/>
      <c r="AC261" s="564"/>
      <c r="AD261" s="564"/>
      <c r="AE261" s="191"/>
      <c r="AM261" s="187"/>
      <c r="AN261" s="457"/>
    </row>
    <row r="262" spans="1:82" s="46" customFormat="1" ht="12.75" customHeight="1">
      <c r="A262" s="28"/>
      <c r="B262" s="185"/>
      <c r="C262" s="230"/>
      <c r="D262" s="156" t="s">
        <v>215</v>
      </c>
      <c r="E262" s="2451" t="s">
        <v>1707</v>
      </c>
      <c r="F262" s="2451"/>
      <c r="G262" s="2451"/>
      <c r="H262" s="2451"/>
      <c r="I262" s="2451"/>
      <c r="J262" s="2451"/>
      <c r="K262" s="2451"/>
      <c r="L262" s="2451"/>
      <c r="M262" s="2451"/>
      <c r="N262" s="2451"/>
      <c r="O262" s="2451"/>
      <c r="P262" s="2451"/>
      <c r="Q262" s="2451"/>
      <c r="R262" s="2451"/>
      <c r="S262" s="2451"/>
      <c r="T262" s="2451"/>
      <c r="U262" s="2451"/>
      <c r="V262" s="2451"/>
      <c r="W262" s="2451"/>
      <c r="X262" s="2451"/>
      <c r="Y262" s="2451"/>
      <c r="Z262" s="2451"/>
      <c r="AA262" s="2451"/>
      <c r="AB262" s="2451"/>
      <c r="AC262" s="2451"/>
      <c r="AD262" s="2451"/>
      <c r="AF262" s="2228" t="s">
        <v>66</v>
      </c>
      <c r="AG262" s="2228"/>
      <c r="AH262" s="2228"/>
      <c r="AI262" s="2228"/>
      <c r="AJ262" s="2228"/>
      <c r="AK262" s="2228"/>
      <c r="AL262" s="2228"/>
      <c r="AM262" s="187"/>
      <c r="AN262" s="457"/>
    </row>
    <row r="263" spans="1:82" s="46" customFormat="1" ht="12.75" customHeight="1">
      <c r="A263" s="28"/>
      <c r="B263" s="185"/>
      <c r="C263" s="230"/>
      <c r="D263" s="156"/>
      <c r="E263" s="2451"/>
      <c r="F263" s="2451"/>
      <c r="G263" s="2451"/>
      <c r="H263" s="2451"/>
      <c r="I263" s="2451"/>
      <c r="J263" s="2451"/>
      <c r="K263" s="2451"/>
      <c r="L263" s="2451"/>
      <c r="M263" s="2451"/>
      <c r="N263" s="2451"/>
      <c r="O263" s="2451"/>
      <c r="P263" s="2451"/>
      <c r="Q263" s="2451"/>
      <c r="R263" s="2451"/>
      <c r="S263" s="2451"/>
      <c r="T263" s="2451"/>
      <c r="U263" s="2451"/>
      <c r="V263" s="2451"/>
      <c r="W263" s="2451"/>
      <c r="X263" s="2451"/>
      <c r="Y263" s="2451"/>
      <c r="Z263" s="2451"/>
      <c r="AA263" s="2451"/>
      <c r="AB263" s="2451"/>
      <c r="AC263" s="2451"/>
      <c r="AD263" s="2451"/>
      <c r="AE263" s="191"/>
      <c r="AF263" s="191"/>
      <c r="AG263" s="191"/>
      <c r="AH263" s="191"/>
      <c r="AI263" s="191"/>
      <c r="AJ263" s="191"/>
      <c r="AK263" s="191"/>
      <c r="AL263" s="1356"/>
      <c r="AM263" s="187"/>
      <c r="AN263" s="457"/>
    </row>
    <row r="264" spans="1:82" s="46" customFormat="1" ht="12.75" customHeight="1">
      <c r="A264" s="28"/>
      <c r="B264" s="185"/>
      <c r="C264" s="230"/>
      <c r="D264" s="156"/>
      <c r="E264" s="2451"/>
      <c r="F264" s="2451"/>
      <c r="G264" s="2451"/>
      <c r="H264" s="2451"/>
      <c r="I264" s="2451"/>
      <c r="J264" s="2451"/>
      <c r="K264" s="2451"/>
      <c r="L264" s="2451"/>
      <c r="M264" s="2451"/>
      <c r="N264" s="2451"/>
      <c r="O264" s="2451"/>
      <c r="P264" s="2451"/>
      <c r="Q264" s="2451"/>
      <c r="R264" s="2451"/>
      <c r="S264" s="2451"/>
      <c r="T264" s="2451"/>
      <c r="U264" s="2451"/>
      <c r="V264" s="2451"/>
      <c r="W264" s="2451"/>
      <c r="X264" s="2451"/>
      <c r="Y264" s="2451"/>
      <c r="Z264" s="2451"/>
      <c r="AA264" s="2451"/>
      <c r="AB264" s="2451"/>
      <c r="AC264" s="2451"/>
      <c r="AD264" s="2451"/>
      <c r="AE264" s="191"/>
      <c r="AF264" s="191"/>
      <c r="AG264" s="191"/>
      <c r="AH264" s="191"/>
      <c r="AI264" s="191"/>
      <c r="AJ264" s="191"/>
      <c r="AK264" s="191"/>
      <c r="AL264" s="1356"/>
      <c r="AM264" s="187"/>
      <c r="AN264" s="457"/>
    </row>
    <row r="265" spans="1:82" s="46" customFormat="1" ht="12.75" customHeight="1">
      <c r="A265" s="28"/>
      <c r="B265" s="185"/>
      <c r="C265" s="230"/>
      <c r="D265" s="156"/>
      <c r="E265" s="2451"/>
      <c r="F265" s="2451"/>
      <c r="G265" s="2451"/>
      <c r="H265" s="2451"/>
      <c r="I265" s="2451"/>
      <c r="J265" s="2451"/>
      <c r="K265" s="2451"/>
      <c r="L265" s="2451"/>
      <c r="M265" s="2451"/>
      <c r="N265" s="2451"/>
      <c r="O265" s="2451"/>
      <c r="P265" s="2451"/>
      <c r="Q265" s="2451"/>
      <c r="R265" s="2451"/>
      <c r="S265" s="2451"/>
      <c r="T265" s="2451"/>
      <c r="U265" s="2451"/>
      <c r="V265" s="2451"/>
      <c r="W265" s="2451"/>
      <c r="X265" s="2451"/>
      <c r="Y265" s="2451"/>
      <c r="Z265" s="2451"/>
      <c r="AA265" s="2451"/>
      <c r="AB265" s="2451"/>
      <c r="AC265" s="2451"/>
      <c r="AD265" s="2451"/>
      <c r="AE265" s="191"/>
      <c r="AF265" s="191"/>
      <c r="AG265" s="191"/>
      <c r="AH265" s="191"/>
      <c r="AI265" s="191"/>
      <c r="AJ265" s="191"/>
      <c r="AK265" s="191"/>
      <c r="AL265" s="1356"/>
      <c r="AM265" s="187"/>
      <c r="AN265" s="457"/>
    </row>
    <row r="266" spans="1:82" s="46" customFormat="1" ht="12.75" customHeight="1">
      <c r="A266" s="16"/>
      <c r="B266" s="16"/>
      <c r="C266" s="16"/>
      <c r="D266" s="16"/>
      <c r="E266" s="16"/>
      <c r="F266" s="16"/>
      <c r="G266" s="16"/>
      <c r="H266" s="16"/>
      <c r="I266" s="16"/>
      <c r="J266" s="16"/>
      <c r="K266" s="16"/>
      <c r="L266" s="16"/>
      <c r="M266" s="16"/>
      <c r="N266" s="16"/>
      <c r="O266" s="16"/>
      <c r="P266" s="16"/>
      <c r="Q266" s="16"/>
      <c r="R266" s="16"/>
      <c r="S266" s="16"/>
      <c r="T266" s="16"/>
      <c r="U266" s="16"/>
      <c r="V266" s="16"/>
      <c r="W266" s="16"/>
      <c r="X266" s="16"/>
      <c r="Y266" s="16"/>
      <c r="Z266" s="16"/>
      <c r="AA266" s="16"/>
      <c r="AB266" s="16"/>
      <c r="AC266" s="16"/>
      <c r="AD266" s="16"/>
      <c r="AE266" s="16"/>
      <c r="AF266" s="16"/>
      <c r="AG266" s="16"/>
      <c r="AH266" s="16"/>
      <c r="AI266" s="16"/>
      <c r="AJ266" s="16"/>
      <c r="AK266" s="16"/>
      <c r="AL266" s="16"/>
      <c r="AM266" s="16"/>
      <c r="AN266" s="457"/>
    </row>
    <row r="267" spans="1:82" s="46" customFormat="1" ht="12.75" customHeight="1">
      <c r="A267" s="28"/>
      <c r="B267" s="185"/>
      <c r="C267" s="230"/>
      <c r="D267" s="28" t="s">
        <v>163</v>
      </c>
      <c r="E267" s="202"/>
      <c r="F267" s="202"/>
      <c r="G267" s="202"/>
      <c r="H267" s="2245" t="s">
        <v>136</v>
      </c>
      <c r="I267" s="2245"/>
      <c r="J267" s="186"/>
      <c r="K267" s="186"/>
      <c r="L267" s="186"/>
      <c r="M267" s="186"/>
      <c r="N267" s="186"/>
      <c r="O267" s="186"/>
      <c r="P267" s="186"/>
      <c r="Q267" s="186"/>
      <c r="R267" s="186"/>
      <c r="S267" s="186"/>
      <c r="T267" s="186"/>
      <c r="U267" s="186"/>
      <c r="V267" s="186"/>
      <c r="W267" s="186"/>
      <c r="X267" s="186"/>
      <c r="Y267" s="186"/>
      <c r="Z267" s="186"/>
      <c r="AA267" s="186"/>
      <c r="AB267" s="186"/>
      <c r="AC267" s="186"/>
      <c r="AD267" s="186"/>
      <c r="AE267" s="186"/>
      <c r="AF267" s="186"/>
      <c r="AG267" s="27"/>
      <c r="AH267" s="28"/>
      <c r="AI267" s="105"/>
      <c r="AJ267" s="25"/>
      <c r="AK267" s="25"/>
      <c r="AL267" s="25"/>
      <c r="AM267" s="149"/>
      <c r="AN267" s="457"/>
    </row>
    <row r="268" spans="1:82" s="46" customFormat="1" ht="12.75" customHeight="1">
      <c r="A268" s="28"/>
      <c r="B268" s="185"/>
      <c r="C268" s="230"/>
      <c r="D268" s="27"/>
      <c r="E268" s="27"/>
      <c r="F268" s="27"/>
      <c r="G268" s="27"/>
      <c r="H268" s="27"/>
      <c r="I268" s="27"/>
      <c r="J268" s="27"/>
      <c r="K268" s="27"/>
      <c r="L268" s="27"/>
      <c r="M268" s="27"/>
      <c r="N268" s="27"/>
      <c r="O268" s="27"/>
      <c r="P268" s="27"/>
      <c r="Q268" s="27"/>
      <c r="R268" s="27"/>
      <c r="S268" s="27"/>
      <c r="T268" s="27"/>
      <c r="U268" s="27"/>
      <c r="V268" s="27"/>
      <c r="W268" s="27"/>
      <c r="X268" s="27"/>
      <c r="Y268" s="27"/>
      <c r="Z268" s="27"/>
      <c r="AA268" s="27"/>
      <c r="AB268" s="27"/>
      <c r="AC268" s="185"/>
      <c r="AD268" s="27"/>
      <c r="AE268" s="27"/>
      <c r="AF268" s="27"/>
      <c r="AG268" s="27"/>
      <c r="AH268" s="28"/>
      <c r="AI268" s="105"/>
      <c r="AJ268" s="25"/>
      <c r="AK268" s="25"/>
      <c r="AL268" s="25"/>
      <c r="AM268" s="149"/>
      <c r="AN268" s="457"/>
    </row>
    <row r="269" spans="1:82" s="46" customFormat="1" ht="12.75" customHeight="1">
      <c r="A269" s="203"/>
      <c r="B269" s="231"/>
      <c r="C269" s="232"/>
      <c r="D269" s="213"/>
      <c r="E269" s="213"/>
      <c r="F269" s="213"/>
      <c r="G269" s="213"/>
      <c r="H269" s="213"/>
      <c r="I269" s="213"/>
      <c r="J269" s="213"/>
      <c r="K269" s="213"/>
      <c r="L269" s="213"/>
      <c r="M269" s="213"/>
      <c r="N269" s="213"/>
      <c r="O269" s="213"/>
      <c r="P269" s="213"/>
      <c r="Q269" s="213"/>
      <c r="R269" s="213"/>
      <c r="S269" s="213"/>
      <c r="T269" s="213"/>
      <c r="U269" s="213"/>
      <c r="V269" s="213"/>
      <c r="W269" s="213"/>
      <c r="X269" s="213"/>
      <c r="Y269" s="213"/>
      <c r="Z269" s="213"/>
      <c r="AA269" s="213"/>
      <c r="AB269" s="213"/>
      <c r="AC269" s="231"/>
      <c r="AD269" s="213"/>
      <c r="AE269" s="213"/>
      <c r="AF269" s="213"/>
      <c r="AG269" s="213"/>
      <c r="AH269" s="179"/>
      <c r="AI269" s="151" t="s">
        <v>224</v>
      </c>
      <c r="AJ269" s="2043">
        <f>VLOOKUP($H$267,$AP$212:$AQ$214,2,FALSE)</f>
        <v>0</v>
      </c>
      <c r="AK269" s="2045"/>
      <c r="AL269" s="25"/>
      <c r="AM269" s="149"/>
      <c r="AN269" s="457"/>
    </row>
    <row r="270" spans="1:82" s="16" customFormat="1">
      <c r="A270" s="28"/>
      <c r="B270" s="185"/>
      <c r="C270" s="230"/>
      <c r="D270" s="27"/>
      <c r="E270" s="27"/>
      <c r="F270" s="27"/>
      <c r="G270" s="27"/>
      <c r="H270" s="27"/>
      <c r="I270" s="27"/>
      <c r="J270" s="27"/>
      <c r="K270" s="27"/>
      <c r="L270" s="27"/>
      <c r="M270" s="27"/>
      <c r="N270" s="27"/>
      <c r="O270" s="27"/>
      <c r="P270" s="27"/>
      <c r="Q270" s="27"/>
      <c r="R270" s="27"/>
      <c r="S270" s="27"/>
      <c r="T270" s="27"/>
      <c r="U270" s="27"/>
      <c r="V270" s="27"/>
      <c r="W270" s="27"/>
      <c r="X270" s="27"/>
      <c r="Y270" s="27"/>
      <c r="Z270" s="27"/>
      <c r="AA270" s="27"/>
      <c r="AB270" s="27"/>
      <c r="AC270" s="185"/>
      <c r="AD270" s="27"/>
      <c r="AE270" s="27"/>
      <c r="AF270" s="27"/>
      <c r="AG270" s="27"/>
      <c r="AH270" s="28"/>
      <c r="AI270" s="105"/>
      <c r="AJ270" s="25"/>
      <c r="AK270" s="25"/>
      <c r="AL270" s="25"/>
      <c r="AM270" s="149"/>
      <c r="AN270" s="331"/>
      <c r="AS270" s="1077"/>
      <c r="AT270" s="1077"/>
      <c r="AU270" s="1077"/>
      <c r="AV270" s="1077"/>
      <c r="AW270" s="1077"/>
      <c r="AX270" s="1077"/>
      <c r="AY270" s="1077"/>
      <c r="AZ270" s="1077"/>
      <c r="BA270" s="1077"/>
      <c r="BB270" s="1077"/>
      <c r="BC270" s="1077"/>
      <c r="BD270" s="1078"/>
      <c r="BE270" s="1078"/>
      <c r="BF270" s="1078"/>
      <c r="BG270" s="1078"/>
      <c r="BH270" s="1078"/>
      <c r="BI270" s="1077"/>
      <c r="BJ270" s="1077"/>
      <c r="BK270" s="1077"/>
      <c r="BL270" s="1077"/>
      <c r="BM270" s="1077"/>
      <c r="BN270" s="1077"/>
      <c r="BO270" s="1077"/>
      <c r="BP270" s="1077"/>
      <c r="BQ270" s="1077"/>
      <c r="BR270" s="1077"/>
      <c r="BS270" s="1077"/>
      <c r="BT270" s="1077"/>
      <c r="BU270" s="1077"/>
      <c r="BV270" s="1077"/>
      <c r="BW270" s="1077"/>
      <c r="BX270" s="1077"/>
      <c r="BY270" s="1077"/>
      <c r="BZ270" s="1077"/>
      <c r="CA270" s="1077"/>
      <c r="CB270" s="1077"/>
      <c r="CC270" s="1077"/>
      <c r="CD270" s="1077"/>
    </row>
    <row r="271" spans="1:82" s="16" customFormat="1">
      <c r="A271" s="28"/>
      <c r="B271" s="185"/>
      <c r="C271" s="48" t="s">
        <v>1882</v>
      </c>
      <c r="D271" s="27"/>
      <c r="E271" s="27"/>
      <c r="F271" s="27"/>
      <c r="G271" s="27"/>
      <c r="H271" s="27"/>
      <c r="I271" s="27"/>
      <c r="J271" s="27"/>
      <c r="K271" s="27"/>
      <c r="L271" s="27"/>
      <c r="M271" s="27"/>
      <c r="N271" s="27"/>
      <c r="O271" s="27"/>
      <c r="P271" s="27"/>
      <c r="Q271" s="27"/>
      <c r="R271" s="27"/>
      <c r="S271" s="27"/>
      <c r="T271" s="27"/>
      <c r="U271" s="27"/>
      <c r="V271" s="27"/>
      <c r="W271" s="27"/>
      <c r="X271" s="27"/>
      <c r="Y271" s="27"/>
      <c r="Z271" s="27"/>
      <c r="AA271" s="27"/>
      <c r="AB271" s="27"/>
      <c r="AC271" s="185"/>
      <c r="AD271" s="27"/>
      <c r="AE271" s="27"/>
      <c r="AF271" s="27"/>
      <c r="AG271" s="27"/>
      <c r="AH271" s="28"/>
      <c r="AI271" s="105"/>
      <c r="AJ271" s="25"/>
      <c r="AK271" s="25"/>
      <c r="AL271" s="25"/>
      <c r="AM271" s="149"/>
      <c r="AN271" s="331"/>
      <c r="AO271" s="50"/>
      <c r="AT271" s="1077"/>
      <c r="AU271" s="1077"/>
      <c r="AV271" s="1077"/>
      <c r="AW271" s="1077"/>
      <c r="AX271" s="1077"/>
      <c r="AY271" s="1077"/>
      <c r="AZ271" s="1077"/>
    </row>
    <row r="272" spans="1:82" s="16" customFormat="1">
      <c r="A272" s="28"/>
      <c r="B272" s="185"/>
      <c r="C272" s="230"/>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27"/>
      <c r="AC272" s="185"/>
      <c r="AD272" s="27"/>
      <c r="AL272" s="25"/>
      <c r="AM272" s="149"/>
      <c r="AN272" s="331"/>
      <c r="AO272" s="46" t="s">
        <v>136</v>
      </c>
      <c r="AP272" s="1079">
        <v>0</v>
      </c>
      <c r="AS272" s="1077"/>
      <c r="AT272" s="1077"/>
      <c r="AU272" s="1077"/>
      <c r="AV272" s="1077"/>
      <c r="AW272" s="1077"/>
      <c r="AX272" s="1077"/>
      <c r="AY272" s="1077"/>
      <c r="AZ272" s="1077"/>
      <c r="BA272" s="1077"/>
      <c r="BB272" s="1077"/>
      <c r="BC272" s="1077"/>
      <c r="BD272" s="1078"/>
      <c r="BE272" s="1078"/>
      <c r="BF272" s="1078"/>
      <c r="BG272" s="1078"/>
      <c r="BH272" s="1078"/>
      <c r="BI272" s="1077"/>
      <c r="BJ272" s="1077"/>
      <c r="BK272" s="1077"/>
      <c r="BL272" s="1077"/>
      <c r="BM272" s="1077"/>
      <c r="BN272" s="1077"/>
      <c r="BO272" s="1077"/>
      <c r="BP272" s="1077"/>
      <c r="BQ272" s="1077"/>
      <c r="BR272" s="1077"/>
      <c r="BS272" s="1077"/>
      <c r="BT272" s="1077"/>
      <c r="BU272" s="1077"/>
      <c r="BV272" s="1077"/>
      <c r="BW272" s="1077"/>
      <c r="BX272" s="1077"/>
      <c r="BY272" s="1077"/>
      <c r="BZ272" s="1077"/>
      <c r="CA272" s="1077"/>
      <c r="CB272" s="1077"/>
      <c r="CC272" s="1077"/>
      <c r="CD272" s="1077"/>
    </row>
    <row r="273" spans="1:82" s="16" customFormat="1" ht="13.7" customHeight="1">
      <c r="A273" s="28"/>
      <c r="B273" s="185"/>
      <c r="C273" s="230"/>
      <c r="D273" s="156" t="s">
        <v>649</v>
      </c>
      <c r="E273" s="2246" t="s">
        <v>1883</v>
      </c>
      <c r="F273" s="2246"/>
      <c r="G273" s="2246"/>
      <c r="H273" s="2246"/>
      <c r="I273" s="2246"/>
      <c r="J273" s="2246"/>
      <c r="K273" s="2246"/>
      <c r="L273" s="2246"/>
      <c r="M273" s="2246"/>
      <c r="N273" s="2246"/>
      <c r="O273" s="2246"/>
      <c r="P273" s="2246"/>
      <c r="Q273" s="2246"/>
      <c r="R273" s="2246"/>
      <c r="S273" s="2246"/>
      <c r="T273" s="2246"/>
      <c r="U273" s="2246"/>
      <c r="V273" s="2246"/>
      <c r="W273" s="2246"/>
      <c r="X273" s="2246"/>
      <c r="Y273" s="2246"/>
      <c r="Z273" s="2246"/>
      <c r="AA273" s="2246"/>
      <c r="AB273" s="2246"/>
      <c r="AC273" s="2246"/>
      <c r="AD273" s="2246"/>
      <c r="AF273" s="2228" t="s">
        <v>1884</v>
      </c>
      <c r="AG273" s="2228"/>
      <c r="AH273" s="2228"/>
      <c r="AI273" s="2228"/>
      <c r="AJ273" s="2228"/>
      <c r="AK273" s="2228"/>
      <c r="AL273" s="2228"/>
      <c r="AM273" s="187"/>
      <c r="AN273" s="331"/>
      <c r="AO273" s="156" t="s">
        <v>119</v>
      </c>
      <c r="AP273" s="46">
        <v>8</v>
      </c>
      <c r="AT273" s="1077"/>
      <c r="AU273" s="1077"/>
      <c r="AV273" s="1077"/>
      <c r="AW273" s="1077"/>
      <c r="AX273" s="1077"/>
      <c r="AY273" s="1077"/>
      <c r="AZ273" s="1077"/>
    </row>
    <row r="274" spans="1:82" s="16" customFormat="1">
      <c r="A274" s="28"/>
      <c r="B274" s="185"/>
      <c r="C274" s="230"/>
      <c r="D274" s="156"/>
      <c r="E274" s="2246"/>
      <c r="F274" s="2246"/>
      <c r="G274" s="2246"/>
      <c r="H274" s="2246"/>
      <c r="I274" s="2246"/>
      <c r="J274" s="2246"/>
      <c r="K274" s="2246"/>
      <c r="L274" s="2246"/>
      <c r="M274" s="2246"/>
      <c r="N274" s="2246"/>
      <c r="O274" s="2246"/>
      <c r="P274" s="2246"/>
      <c r="Q274" s="2246"/>
      <c r="R274" s="2246"/>
      <c r="S274" s="2246"/>
      <c r="T274" s="2246"/>
      <c r="U274" s="2246"/>
      <c r="V274" s="2246"/>
      <c r="W274" s="2246"/>
      <c r="X274" s="2246"/>
      <c r="Y274" s="2246"/>
      <c r="Z274" s="2246"/>
      <c r="AA274" s="2246"/>
      <c r="AB274" s="2246"/>
      <c r="AC274" s="2246"/>
      <c r="AD274" s="2246"/>
      <c r="AE274" s="1071"/>
      <c r="AF274" s="1071"/>
      <c r="AG274" s="1071"/>
      <c r="AH274" s="1071"/>
      <c r="AI274" s="1071"/>
      <c r="AJ274" s="1071"/>
      <c r="AK274" s="1071"/>
      <c r="AL274" s="1356"/>
      <c r="AM274" s="187"/>
      <c r="AN274" s="331"/>
      <c r="AO274" s="156"/>
      <c r="AP274" s="46"/>
      <c r="AT274" s="1077"/>
      <c r="AU274" s="1077"/>
      <c r="AV274" s="1077"/>
      <c r="AW274" s="1077"/>
      <c r="AX274" s="1077"/>
      <c r="AY274" s="1077"/>
      <c r="AZ274" s="1077"/>
    </row>
    <row r="275" spans="1:82" s="16" customFormat="1">
      <c r="A275" s="28"/>
      <c r="B275" s="185"/>
      <c r="C275" s="230"/>
      <c r="D275" s="156"/>
      <c r="E275" s="2246"/>
      <c r="F275" s="2246"/>
      <c r="G275" s="2246"/>
      <c r="H275" s="2246"/>
      <c r="I275" s="2246"/>
      <c r="J275" s="2246"/>
      <c r="K275" s="2246"/>
      <c r="L275" s="2246"/>
      <c r="M275" s="2246"/>
      <c r="N275" s="2246"/>
      <c r="O275" s="2246"/>
      <c r="P275" s="2246"/>
      <c r="Q275" s="2246"/>
      <c r="R275" s="2246"/>
      <c r="S275" s="2246"/>
      <c r="T275" s="2246"/>
      <c r="U275" s="2246"/>
      <c r="V275" s="2246"/>
      <c r="W275" s="2246"/>
      <c r="X275" s="2246"/>
      <c r="Y275" s="2246"/>
      <c r="Z275" s="2246"/>
      <c r="AA275" s="2246"/>
      <c r="AB275" s="2246"/>
      <c r="AC275" s="2246"/>
      <c r="AD275" s="2246"/>
      <c r="AE275" s="1071"/>
      <c r="AF275" s="1071"/>
      <c r="AG275" s="1071"/>
      <c r="AH275" s="1071"/>
      <c r="AI275" s="1071"/>
      <c r="AJ275" s="1071"/>
      <c r="AK275" s="1071"/>
      <c r="AL275" s="1356"/>
      <c r="AM275" s="187"/>
      <c r="AN275" s="331"/>
      <c r="AO275" s="320"/>
      <c r="AT275" s="1077"/>
      <c r="AU275" s="1077"/>
      <c r="AV275" s="1077"/>
      <c r="AW275" s="1077"/>
      <c r="AX275" s="1077"/>
      <c r="AY275" s="1077"/>
      <c r="AZ275" s="1077"/>
    </row>
    <row r="276" spans="1:82" s="16" customFormat="1">
      <c r="A276" s="28"/>
      <c r="B276" s="185"/>
      <c r="C276" s="230"/>
      <c r="D276" s="156"/>
      <c r="E276" s="1072"/>
      <c r="F276" s="1072"/>
      <c r="G276" s="1072"/>
      <c r="H276" s="1072"/>
      <c r="I276" s="1072"/>
      <c r="J276" s="1072"/>
      <c r="K276" s="1072"/>
      <c r="L276" s="1072"/>
      <c r="M276" s="1072"/>
      <c r="N276" s="1072"/>
      <c r="O276" s="1072"/>
      <c r="P276" s="1072"/>
      <c r="Q276" s="1072"/>
      <c r="R276" s="1072"/>
      <c r="S276" s="1072"/>
      <c r="T276" s="1072"/>
      <c r="U276" s="1072"/>
      <c r="V276" s="1072"/>
      <c r="W276" s="1072"/>
      <c r="X276" s="1072"/>
      <c r="Y276" s="1072"/>
      <c r="Z276" s="1072"/>
      <c r="AA276" s="1072"/>
      <c r="AB276" s="1072"/>
      <c r="AC276" s="1072"/>
      <c r="AD276" s="1072"/>
      <c r="AE276" s="1071"/>
      <c r="AF276" s="1071"/>
      <c r="AG276" s="1071"/>
      <c r="AH276" s="1071"/>
      <c r="AI276" s="1071"/>
      <c r="AJ276" s="1071"/>
      <c r="AK276" s="1071"/>
      <c r="AL276" s="1356"/>
      <c r="AM276" s="187"/>
      <c r="AN276" s="331"/>
      <c r="AO276" s="320"/>
      <c r="AT276" s="1077"/>
      <c r="AU276" s="1077"/>
      <c r="AV276" s="1077"/>
      <c r="AW276" s="1077"/>
      <c r="AX276" s="1077"/>
      <c r="AY276" s="1077"/>
      <c r="AZ276" s="1077"/>
    </row>
    <row r="277" spans="1:82" s="16" customFormat="1">
      <c r="A277" s="28"/>
      <c r="B277" s="185"/>
      <c r="C277" s="230"/>
      <c r="D277" s="28" t="s">
        <v>163</v>
      </c>
      <c r="E277" s="1073"/>
      <c r="F277" s="1073"/>
      <c r="G277" s="1073"/>
      <c r="H277" s="2245" t="s">
        <v>136</v>
      </c>
      <c r="I277" s="2245"/>
      <c r="J277" s="27"/>
      <c r="K277" s="27"/>
      <c r="L277" s="27"/>
      <c r="M277" s="27"/>
      <c r="N277" s="27"/>
      <c r="O277" s="27"/>
      <c r="P277" s="27"/>
      <c r="Q277" s="27"/>
      <c r="R277" s="27"/>
      <c r="S277" s="27"/>
      <c r="T277" s="27"/>
      <c r="U277" s="27"/>
      <c r="V277" s="27"/>
      <c r="W277" s="27"/>
      <c r="X277" s="27"/>
      <c r="Y277" s="27"/>
      <c r="Z277" s="27"/>
      <c r="AA277" s="27"/>
      <c r="AB277" s="27"/>
      <c r="AC277" s="185"/>
      <c r="AD277" s="27"/>
      <c r="AE277" s="27"/>
      <c r="AF277" s="27"/>
      <c r="AG277" s="27"/>
      <c r="AH277" s="28"/>
      <c r="AI277" s="105"/>
      <c r="AJ277" s="25"/>
      <c r="AK277" s="25"/>
      <c r="AL277" s="25"/>
      <c r="AM277" s="149"/>
      <c r="AN277" s="331"/>
      <c r="AS277" s="1077"/>
      <c r="AT277" s="1077"/>
      <c r="AU277" s="1077"/>
      <c r="AV277" s="1077"/>
      <c r="AW277" s="1077"/>
      <c r="AX277" s="1077"/>
      <c r="AY277" s="1077"/>
      <c r="AZ277" s="1077"/>
      <c r="BA277" s="1077"/>
      <c r="BB277" s="1077"/>
      <c r="BC277" s="1077"/>
      <c r="BD277" s="1078"/>
      <c r="BE277" s="1078"/>
      <c r="BF277" s="1078"/>
      <c r="BG277" s="1078"/>
      <c r="BH277" s="1078"/>
      <c r="BI277" s="1077"/>
      <c r="BJ277" s="1077"/>
      <c r="BK277" s="1077"/>
      <c r="BL277" s="1077"/>
      <c r="BM277" s="1077"/>
      <c r="BN277" s="1077"/>
      <c r="BO277" s="1077"/>
      <c r="BP277" s="1077"/>
      <c r="BQ277" s="1077"/>
      <c r="BR277" s="1077"/>
      <c r="BS277" s="1077"/>
      <c r="BT277" s="1077"/>
      <c r="BU277" s="1077"/>
      <c r="BV277" s="1077"/>
      <c r="BW277" s="1077"/>
      <c r="BX277" s="1077"/>
      <c r="BY277" s="1077"/>
      <c r="BZ277" s="1077"/>
      <c r="CA277" s="1077"/>
      <c r="CB277" s="1077"/>
      <c r="CC277" s="1077"/>
      <c r="CD277" s="1077"/>
    </row>
    <row r="278" spans="1:82" s="16" customFormat="1">
      <c r="A278" s="28"/>
      <c r="B278" s="185"/>
      <c r="C278" s="230"/>
      <c r="D278" s="27"/>
      <c r="E278" s="27"/>
      <c r="F278" s="27"/>
      <c r="G278" s="27"/>
      <c r="H278" s="27"/>
      <c r="I278" s="27"/>
      <c r="J278" s="27"/>
      <c r="K278" s="27"/>
      <c r="L278" s="27"/>
      <c r="M278" s="27"/>
      <c r="N278" s="27"/>
      <c r="O278" s="27"/>
      <c r="P278" s="27"/>
      <c r="Q278" s="27"/>
      <c r="R278" s="27"/>
      <c r="S278" s="27"/>
      <c r="T278" s="27"/>
      <c r="U278" s="27"/>
      <c r="V278" s="27"/>
      <c r="W278" s="27"/>
      <c r="X278" s="27"/>
      <c r="Y278" s="27"/>
      <c r="Z278" s="27"/>
      <c r="AA278" s="27"/>
      <c r="AB278" s="27"/>
      <c r="AC278" s="27"/>
      <c r="AD278" s="185"/>
      <c r="AE278" s="27"/>
      <c r="AF278" s="27"/>
      <c r="AG278" s="27"/>
      <c r="AH278" s="27"/>
      <c r="AI278" s="165"/>
      <c r="AJ278" s="149"/>
      <c r="AK278" s="165"/>
      <c r="AL278" s="165"/>
      <c r="AM278" s="165"/>
      <c r="AN278" s="331"/>
      <c r="AT278" s="1077"/>
      <c r="AU278" s="1077"/>
      <c r="AV278" s="1077"/>
      <c r="AW278" s="1077"/>
      <c r="AX278" s="1077"/>
      <c r="AY278" s="1077"/>
      <c r="AZ278" s="1077"/>
    </row>
    <row r="279" spans="1:82" s="16" customFormat="1">
      <c r="A279" s="203"/>
      <c r="B279" s="231"/>
      <c r="C279" s="232"/>
      <c r="D279" s="213"/>
      <c r="E279" s="213"/>
      <c r="F279" s="213"/>
      <c r="G279" s="213"/>
      <c r="H279" s="213"/>
      <c r="I279" s="213"/>
      <c r="J279" s="213"/>
      <c r="K279" s="213"/>
      <c r="L279" s="213"/>
      <c r="M279" s="213"/>
      <c r="N279" s="213"/>
      <c r="O279" s="213"/>
      <c r="P279" s="213"/>
      <c r="Q279" s="213"/>
      <c r="R279" s="213"/>
      <c r="S279" s="213"/>
      <c r="T279" s="213"/>
      <c r="U279" s="213"/>
      <c r="V279" s="213"/>
      <c r="W279" s="213"/>
      <c r="X279" s="213"/>
      <c r="Y279" s="213"/>
      <c r="Z279" s="213"/>
      <c r="AA279" s="213"/>
      <c r="AB279" s="213"/>
      <c r="AC279" s="231"/>
      <c r="AD279" s="213"/>
      <c r="AE279" s="213"/>
      <c r="AF279" s="213"/>
      <c r="AG279" s="213"/>
      <c r="AH279" s="179"/>
      <c r="AI279" s="1069" t="s">
        <v>1996</v>
      </c>
      <c r="AJ279" s="2043">
        <f>VLOOKUP($H$277,$AO$272:$AP$273,2,FALSE)</f>
        <v>0</v>
      </c>
      <c r="AK279" s="2045"/>
      <c r="AL279" s="25"/>
      <c r="AM279" s="149"/>
      <c r="AN279" s="331"/>
      <c r="AS279" s="1077"/>
      <c r="AT279" s="1077"/>
      <c r="AU279" s="1077"/>
      <c r="AV279" s="1077"/>
      <c r="AW279" s="1077"/>
      <c r="AX279" s="1077"/>
      <c r="AY279" s="1077"/>
      <c r="AZ279" s="1077"/>
      <c r="BA279" s="1077"/>
      <c r="BB279" s="1077"/>
      <c r="BC279" s="1077"/>
      <c r="BD279" s="1078"/>
      <c r="BE279" s="1078"/>
      <c r="BF279" s="1078"/>
      <c r="BG279" s="1078"/>
      <c r="BH279" s="1078"/>
      <c r="BI279" s="1077"/>
      <c r="BJ279" s="1077"/>
      <c r="BK279" s="1077"/>
      <c r="BL279" s="1077"/>
      <c r="BM279" s="1077"/>
      <c r="BN279" s="1077"/>
      <c r="BO279" s="1077"/>
      <c r="BP279" s="1077"/>
      <c r="BQ279" s="1077"/>
      <c r="BR279" s="1077"/>
      <c r="BS279" s="1077"/>
      <c r="BT279" s="1077"/>
      <c r="BU279" s="1077"/>
      <c r="BV279" s="1077"/>
      <c r="BW279" s="1077"/>
      <c r="BX279" s="1077"/>
      <c r="BY279" s="1077"/>
      <c r="BZ279" s="1077"/>
      <c r="CA279" s="1077"/>
      <c r="CB279" s="1077"/>
      <c r="CC279" s="1077"/>
      <c r="CD279" s="1077"/>
    </row>
    <row r="280" spans="1:82" s="46" customFormat="1" ht="12.75" customHeight="1">
      <c r="A280" s="28"/>
      <c r="B280" s="185"/>
      <c r="C280" s="230"/>
      <c r="D280" s="27"/>
      <c r="E280" s="27"/>
      <c r="F280" s="27"/>
      <c r="G280" s="27"/>
      <c r="H280" s="27"/>
      <c r="I280" s="27"/>
      <c r="J280" s="27"/>
      <c r="K280" s="27"/>
      <c r="L280" s="27"/>
      <c r="M280" s="27"/>
      <c r="N280" s="27"/>
      <c r="O280" s="27"/>
      <c r="P280" s="27"/>
      <c r="Q280" s="27"/>
      <c r="R280" s="27"/>
      <c r="S280" s="27"/>
      <c r="T280" s="27"/>
      <c r="U280" s="27"/>
      <c r="V280" s="27"/>
      <c r="W280" s="27"/>
      <c r="X280" s="27"/>
      <c r="Y280" s="27"/>
      <c r="Z280" s="27"/>
      <c r="AA280" s="27"/>
      <c r="AB280" s="27"/>
      <c r="AC280" s="27"/>
      <c r="AD280" s="185"/>
      <c r="AE280" s="27"/>
      <c r="AF280" s="27"/>
      <c r="AG280" s="27"/>
      <c r="AH280" s="27"/>
      <c r="AI280" s="165"/>
      <c r="AJ280" s="149"/>
      <c r="AK280" s="165"/>
      <c r="AL280" s="165"/>
      <c r="AM280" s="165"/>
      <c r="AN280" s="457"/>
    </row>
    <row r="281" spans="1:82" s="46" customFormat="1" ht="12.75" customHeight="1">
      <c r="A281" s="168"/>
      <c r="B281" s="213"/>
      <c r="C281" s="213"/>
      <c r="D281" s="213"/>
      <c r="E281" s="213"/>
      <c r="F281" s="213"/>
      <c r="G281" s="213"/>
      <c r="H281" s="213"/>
      <c r="I281" s="213"/>
      <c r="J281" s="213"/>
      <c r="K281" s="213"/>
      <c r="L281" s="213"/>
      <c r="M281" s="213"/>
      <c r="N281" s="213"/>
      <c r="O281" s="213"/>
      <c r="P281" s="213"/>
      <c r="Q281" s="213"/>
      <c r="R281" s="213"/>
      <c r="S281" s="213"/>
      <c r="T281" s="213"/>
      <c r="U281" s="213"/>
      <c r="V281" s="213"/>
      <c r="W281" s="213"/>
      <c r="X281" s="213"/>
      <c r="Y281" s="213"/>
      <c r="Z281" s="213"/>
      <c r="AA281" s="213"/>
      <c r="AB281" s="213"/>
      <c r="AC281" s="231"/>
      <c r="AD281" s="213"/>
      <c r="AE281" s="169"/>
      <c r="AF281" s="169"/>
      <c r="AG281" s="169"/>
      <c r="AH281" s="169"/>
      <c r="AI281" s="1360"/>
      <c r="AJ281" s="1360" t="s">
        <v>39</v>
      </c>
      <c r="AK281" s="2043">
        <f>$AJ$129+$AJ$144+$AJ$156+$AJ$189+$AJ$204+$AJ$216+$AJ$228+$AJ$242+$AJ$254+$AJ$269+AJ279</f>
        <v>0</v>
      </c>
      <c r="AL281" s="2044"/>
      <c r="AM281" s="2045"/>
      <c r="AN281" s="457"/>
    </row>
    <row r="282" spans="1:82" s="46" customFormat="1" ht="12.75" customHeight="1" thickBot="1">
      <c r="A282" s="165"/>
      <c r="B282" s="27"/>
      <c r="C282" s="27"/>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27"/>
      <c r="AC282" s="185"/>
      <c r="AD282" s="27"/>
      <c r="AE282" s="165"/>
      <c r="AF282" s="165"/>
      <c r="AG282" s="165"/>
      <c r="AH282" s="165"/>
      <c r="AI282" s="105"/>
      <c r="AJ282" s="25"/>
      <c r="AK282" s="25"/>
      <c r="AL282" s="25"/>
      <c r="AM282" s="149"/>
      <c r="AN282" s="457"/>
    </row>
    <row r="283" spans="1:82" s="46" customFormat="1" ht="12.75" customHeight="1" thickTop="1">
      <c r="A283" s="458"/>
      <c r="B283" s="459" t="s">
        <v>98</v>
      </c>
      <c r="C283" s="460"/>
      <c r="D283" s="460"/>
      <c r="E283" s="460"/>
      <c r="F283" s="460"/>
      <c r="G283" s="460"/>
      <c r="H283" s="460"/>
      <c r="I283" s="460"/>
      <c r="J283" s="460"/>
      <c r="K283" s="460"/>
      <c r="L283" s="460"/>
      <c r="M283" s="460"/>
      <c r="N283" s="460"/>
      <c r="O283" s="460"/>
      <c r="P283" s="460"/>
      <c r="Q283" s="460"/>
      <c r="R283" s="460"/>
      <c r="S283" s="460"/>
      <c r="T283" s="460"/>
      <c r="U283" s="460"/>
      <c r="V283" s="460"/>
      <c r="W283" s="460"/>
      <c r="X283" s="460"/>
      <c r="Y283" s="460"/>
      <c r="Z283" s="460"/>
      <c r="AA283" s="460"/>
      <c r="AB283" s="460"/>
      <c r="AC283" s="461"/>
      <c r="AD283" s="460"/>
      <c r="AE283" s="462"/>
      <c r="AF283" s="462"/>
      <c r="AG283" s="462"/>
      <c r="AH283" s="462"/>
      <c r="AI283" s="463"/>
      <c r="AJ283" s="464"/>
      <c r="AK283" s="464"/>
      <c r="AL283" s="464"/>
      <c r="AM283" s="462"/>
      <c r="AN283" s="457"/>
    </row>
    <row r="284" spans="1:82" s="46" customFormat="1" ht="12.75" customHeight="1">
      <c r="A284" s="165"/>
      <c r="B284" s="27"/>
      <c r="C284" s="27"/>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27"/>
      <c r="AC284" s="185"/>
      <c r="AD284" s="27"/>
      <c r="AE284" s="165"/>
      <c r="AF284" s="165"/>
      <c r="AG284" s="165"/>
      <c r="AH284" s="165"/>
      <c r="AI284" s="105"/>
      <c r="AJ284" s="25"/>
      <c r="AK284" s="25"/>
      <c r="AL284" s="25"/>
      <c r="AM284" s="149"/>
      <c r="AN284" s="457"/>
    </row>
    <row r="285" spans="1:82" s="46" customFormat="1" ht="12.75" customHeight="1">
      <c r="A285" s="165"/>
      <c r="B285" s="72" t="s">
        <v>100</v>
      </c>
      <c r="C285" s="72"/>
      <c r="D285" s="72"/>
      <c r="E285" s="72"/>
      <c r="F285" s="72"/>
      <c r="G285" s="16"/>
      <c r="H285" s="1599"/>
      <c r="I285" s="1599"/>
      <c r="J285" s="1599"/>
      <c r="K285" s="1599"/>
      <c r="L285" s="1599"/>
      <c r="M285" s="1599"/>
      <c r="N285" s="1599"/>
      <c r="O285" s="1599"/>
      <c r="P285" s="1599"/>
      <c r="Q285" s="1599"/>
      <c r="R285" s="1599"/>
      <c r="S285" s="16"/>
      <c r="T285" s="72" t="s">
        <v>100</v>
      </c>
      <c r="U285" s="16"/>
      <c r="V285" s="72"/>
      <c r="W285" s="72"/>
      <c r="X285" s="72"/>
      <c r="Y285" s="72"/>
      <c r="Z285" s="16"/>
      <c r="AA285" s="1599"/>
      <c r="AB285" s="1599"/>
      <c r="AC285" s="1599"/>
      <c r="AD285" s="1599"/>
      <c r="AE285" s="1599"/>
      <c r="AF285" s="1599"/>
      <c r="AG285" s="1599"/>
      <c r="AH285" s="1599"/>
      <c r="AI285" s="1599"/>
      <c r="AJ285" s="1599"/>
      <c r="AK285" s="1599"/>
      <c r="AL285" s="25"/>
      <c r="AM285" s="149"/>
      <c r="AN285" s="457"/>
    </row>
    <row r="286" spans="1:82" s="46" customFormat="1" ht="12.75" customHeight="1">
      <c r="A286" s="165"/>
      <c r="B286" s="72" t="s">
        <v>773</v>
      </c>
      <c r="C286" s="72"/>
      <c r="D286" s="72"/>
      <c r="E286" s="72"/>
      <c r="F286" s="72"/>
      <c r="G286" s="16"/>
      <c r="H286" s="1724"/>
      <c r="I286" s="1724"/>
      <c r="J286" s="1724"/>
      <c r="K286" s="1724"/>
      <c r="L286" s="1724"/>
      <c r="M286" s="1724"/>
      <c r="N286" s="1724"/>
      <c r="O286" s="1724"/>
      <c r="P286" s="1724"/>
      <c r="Q286" s="1724"/>
      <c r="R286" s="1724"/>
      <c r="S286" s="16"/>
      <c r="T286" s="72" t="s">
        <v>773</v>
      </c>
      <c r="U286" s="16"/>
      <c r="V286" s="72"/>
      <c r="W286" s="72"/>
      <c r="X286" s="72"/>
      <c r="Y286" s="72"/>
      <c r="Z286" s="16"/>
      <c r="AA286" s="1724"/>
      <c r="AB286" s="1724"/>
      <c r="AC286" s="1724"/>
      <c r="AD286" s="1724"/>
      <c r="AE286" s="1724"/>
      <c r="AF286" s="1724"/>
      <c r="AG286" s="1724"/>
      <c r="AH286" s="1724"/>
      <c r="AI286" s="1724"/>
      <c r="AJ286" s="1724"/>
      <c r="AK286" s="1724"/>
      <c r="AL286" s="25"/>
      <c r="AM286" s="149"/>
      <c r="AN286" s="457"/>
    </row>
    <row r="287" spans="1:82" s="46" customFormat="1" ht="12.75" customHeight="1">
      <c r="A287" s="165"/>
      <c r="B287" s="72" t="s">
        <v>110</v>
      </c>
      <c r="C287" s="72"/>
      <c r="D287" s="72"/>
      <c r="E287" s="72"/>
      <c r="F287" s="72"/>
      <c r="G287" s="16"/>
      <c r="H287" s="1724"/>
      <c r="I287" s="1724"/>
      <c r="J287" s="1724"/>
      <c r="K287" s="1724"/>
      <c r="L287" s="1724"/>
      <c r="M287" s="1724"/>
      <c r="N287" s="1724"/>
      <c r="O287" s="1724"/>
      <c r="P287" s="1724"/>
      <c r="Q287" s="1724"/>
      <c r="R287" s="1724"/>
      <c r="S287" s="16"/>
      <c r="T287" s="72" t="s">
        <v>110</v>
      </c>
      <c r="U287" s="16"/>
      <c r="V287" s="72"/>
      <c r="W287" s="72"/>
      <c r="X287" s="72"/>
      <c r="Y287" s="72"/>
      <c r="Z287" s="16"/>
      <c r="AA287" s="1724"/>
      <c r="AB287" s="1724"/>
      <c r="AC287" s="1724"/>
      <c r="AD287" s="1724"/>
      <c r="AE287" s="1724"/>
      <c r="AF287" s="1724"/>
      <c r="AG287" s="1724"/>
      <c r="AH287" s="1724"/>
      <c r="AI287" s="1724"/>
      <c r="AJ287" s="1724"/>
      <c r="AK287" s="1724"/>
      <c r="AL287" s="25"/>
      <c r="AM287" s="149"/>
      <c r="AN287" s="457"/>
      <c r="AO287" s="345"/>
    </row>
    <row r="288" spans="1:82" s="46" customFormat="1" ht="12.75" customHeight="1">
      <c r="A288" s="165"/>
      <c r="B288" s="72" t="s">
        <v>424</v>
      </c>
      <c r="C288" s="72"/>
      <c r="D288" s="72"/>
      <c r="E288" s="72"/>
      <c r="F288" s="72"/>
      <c r="G288" s="16"/>
      <c r="H288" s="1724"/>
      <c r="I288" s="1724"/>
      <c r="J288" s="1724"/>
      <c r="K288" s="1724"/>
      <c r="L288" s="1724"/>
      <c r="M288" s="1724"/>
      <c r="N288" s="1724"/>
      <c r="O288" s="1724"/>
      <c r="P288" s="1724"/>
      <c r="Q288" s="1724"/>
      <c r="R288" s="1724"/>
      <c r="S288" s="16"/>
      <c r="T288" s="72" t="s">
        <v>424</v>
      </c>
      <c r="U288" s="16"/>
      <c r="V288" s="72"/>
      <c r="W288" s="72"/>
      <c r="X288" s="72"/>
      <c r="Y288" s="72"/>
      <c r="Z288" s="16"/>
      <c r="AA288" s="1724"/>
      <c r="AB288" s="1724"/>
      <c r="AC288" s="1724"/>
      <c r="AD288" s="1724"/>
      <c r="AE288" s="1724"/>
      <c r="AF288" s="1724"/>
      <c r="AG288" s="1724"/>
      <c r="AH288" s="1724"/>
      <c r="AI288" s="1724"/>
      <c r="AJ288" s="1724"/>
      <c r="AK288" s="1724"/>
      <c r="AL288" s="25"/>
      <c r="AM288" s="149"/>
      <c r="AN288" s="457"/>
      <c r="AO288" s="345"/>
    </row>
    <row r="289" spans="1:41" s="46" customFormat="1" ht="12.75" customHeight="1">
      <c r="A289" s="165"/>
      <c r="B289" s="72" t="s">
        <v>425</v>
      </c>
      <c r="C289" s="72"/>
      <c r="D289" s="72"/>
      <c r="E289" s="72"/>
      <c r="F289" s="72"/>
      <c r="G289" s="72"/>
      <c r="H289" s="1808"/>
      <c r="I289" s="1808"/>
      <c r="J289" s="1808"/>
      <c r="K289" s="1808"/>
      <c r="L289" s="1808"/>
      <c r="M289" s="1808"/>
      <c r="N289" s="8" t="s">
        <v>908</v>
      </c>
      <c r="O289" s="8"/>
      <c r="P289" s="1729"/>
      <c r="Q289" s="1729"/>
      <c r="R289" s="1729"/>
      <c r="S289" s="72"/>
      <c r="T289" s="72" t="s">
        <v>425</v>
      </c>
      <c r="U289" s="16"/>
      <c r="V289" s="72"/>
      <c r="W289" s="72"/>
      <c r="X289" s="72"/>
      <c r="Y289" s="72"/>
      <c r="Z289" s="16"/>
      <c r="AA289" s="1808"/>
      <c r="AB289" s="1808"/>
      <c r="AC289" s="1808"/>
      <c r="AD289" s="1808"/>
      <c r="AE289" s="1808"/>
      <c r="AF289" s="1808"/>
      <c r="AG289" s="8" t="s">
        <v>908</v>
      </c>
      <c r="AH289" s="8"/>
      <c r="AI289" s="1729"/>
      <c r="AJ289" s="1729"/>
      <c r="AK289" s="1729"/>
      <c r="AL289" s="25"/>
      <c r="AM289" s="149"/>
      <c r="AN289" s="457"/>
      <c r="AO289" s="345"/>
    </row>
    <row r="290" spans="1:41" s="46" customFormat="1" ht="12.75" customHeight="1">
      <c r="A290" s="165"/>
      <c r="B290" s="72" t="s">
        <v>99</v>
      </c>
      <c r="C290" s="72"/>
      <c r="D290" s="72"/>
      <c r="E290" s="72"/>
      <c r="F290" s="72"/>
      <c r="G290" s="72"/>
      <c r="H290" s="1724"/>
      <c r="I290" s="1724"/>
      <c r="J290" s="1724"/>
      <c r="K290" s="1724"/>
      <c r="L290" s="1724"/>
      <c r="M290" s="1724"/>
      <c r="N290" s="1724"/>
      <c r="O290" s="1724"/>
      <c r="P290" s="1724"/>
      <c r="Q290" s="1724"/>
      <c r="R290" s="1724"/>
      <c r="S290" s="72"/>
      <c r="T290" s="72" t="s">
        <v>99</v>
      </c>
      <c r="U290" s="16"/>
      <c r="V290" s="72"/>
      <c r="W290" s="72"/>
      <c r="X290" s="72"/>
      <c r="Y290" s="72"/>
      <c r="Z290" s="16"/>
      <c r="AA290" s="1724"/>
      <c r="AB290" s="1724"/>
      <c r="AC290" s="1724"/>
      <c r="AD290" s="1724"/>
      <c r="AE290" s="1724"/>
      <c r="AF290" s="1724"/>
      <c r="AG290" s="1724"/>
      <c r="AH290" s="1724"/>
      <c r="AI290" s="1724"/>
      <c r="AJ290" s="1724"/>
      <c r="AK290" s="1724"/>
      <c r="AL290" s="25"/>
      <c r="AM290" s="149"/>
      <c r="AN290" s="457"/>
      <c r="AO290" s="345"/>
    </row>
    <row r="291" spans="1:41" s="46" customFormat="1" ht="12.75" customHeight="1">
      <c r="A291" s="165"/>
      <c r="B291" s="72" t="s">
        <v>101</v>
      </c>
      <c r="C291" s="72"/>
      <c r="D291" s="72"/>
      <c r="E291" s="72"/>
      <c r="F291" s="72"/>
      <c r="G291" s="72"/>
      <c r="H291" s="1724"/>
      <c r="I291" s="1724"/>
      <c r="J291" s="1724"/>
      <c r="K291" s="1724"/>
      <c r="L291" s="1724"/>
      <c r="M291" s="1724"/>
      <c r="N291" s="1724"/>
      <c r="O291" s="1724"/>
      <c r="P291" s="1724"/>
      <c r="Q291" s="1724"/>
      <c r="R291" s="1724"/>
      <c r="S291" s="72"/>
      <c r="T291" s="72" t="s">
        <v>101</v>
      </c>
      <c r="U291" s="16"/>
      <c r="V291" s="72"/>
      <c r="W291" s="72"/>
      <c r="X291" s="72"/>
      <c r="Y291" s="72"/>
      <c r="Z291" s="16"/>
      <c r="AA291" s="1724"/>
      <c r="AB291" s="1724"/>
      <c r="AC291" s="1724"/>
      <c r="AD291" s="1724"/>
      <c r="AE291" s="1724"/>
      <c r="AF291" s="1724"/>
      <c r="AG291" s="1724"/>
      <c r="AH291" s="1724"/>
      <c r="AI291" s="1724"/>
      <c r="AJ291" s="1724"/>
      <c r="AK291" s="1724"/>
      <c r="AL291" s="25"/>
      <c r="AM291" s="149"/>
      <c r="AN291" s="457"/>
    </row>
    <row r="292" spans="1:41" s="149" customFormat="1" ht="12.75" customHeight="1">
      <c r="A292" s="165"/>
      <c r="B292" s="72" t="s">
        <v>112</v>
      </c>
      <c r="C292" s="72"/>
      <c r="D292" s="72"/>
      <c r="E292" s="72"/>
      <c r="F292" s="72"/>
      <c r="G292" s="72"/>
      <c r="H292" s="2271"/>
      <c r="I292" s="2271"/>
      <c r="J292" s="2271"/>
      <c r="K292" s="2271"/>
      <c r="L292" s="2271"/>
      <c r="M292" s="2271"/>
      <c r="N292" s="2271"/>
      <c r="O292" s="2271"/>
      <c r="P292" s="2271"/>
      <c r="Q292" s="2271"/>
      <c r="R292" s="2271"/>
      <c r="S292" s="72"/>
      <c r="T292" s="72" t="s">
        <v>112</v>
      </c>
      <c r="U292" s="72"/>
      <c r="V292" s="72"/>
      <c r="W292" s="72"/>
      <c r="X292" s="72"/>
      <c r="Y292" s="72"/>
      <c r="Z292" s="18"/>
      <c r="AA292" s="2271"/>
      <c r="AB292" s="2271"/>
      <c r="AC292" s="2271"/>
      <c r="AD292" s="2271"/>
      <c r="AE292" s="2271"/>
      <c r="AF292" s="2271"/>
      <c r="AG292" s="2271"/>
      <c r="AH292" s="2271"/>
      <c r="AI292" s="2271"/>
      <c r="AJ292" s="2271"/>
      <c r="AK292" s="2271"/>
      <c r="AL292" s="25"/>
      <c r="AM292" s="441"/>
      <c r="AN292" s="1189"/>
    </row>
    <row r="293" spans="1:41" s="46" customFormat="1" ht="12.75" customHeight="1">
      <c r="A293" s="28"/>
      <c r="B293" s="438"/>
      <c r="C293" s="438"/>
      <c r="D293" s="438"/>
      <c r="E293" s="438"/>
      <c r="F293" s="438"/>
      <c r="G293" s="438"/>
      <c r="H293" s="439"/>
      <c r="I293" s="439"/>
      <c r="J293" s="439"/>
      <c r="K293" s="439"/>
      <c r="L293" s="439"/>
      <c r="M293" s="439"/>
      <c r="N293" s="439"/>
      <c r="O293" s="439"/>
      <c r="P293" s="440"/>
      <c r="Q293" s="440"/>
      <c r="R293" s="440"/>
      <c r="S293" s="72"/>
      <c r="T293" s="438"/>
      <c r="U293" s="438"/>
      <c r="V293" s="438"/>
      <c r="W293" s="438"/>
      <c r="X293" s="438"/>
      <c r="Y293" s="438"/>
      <c r="Z293" s="442"/>
      <c r="AA293" s="442"/>
      <c r="AB293" s="442"/>
      <c r="AC293" s="442"/>
      <c r="AD293" s="442"/>
      <c r="AE293" s="442"/>
      <c r="AF293" s="442"/>
      <c r="AG293" s="442"/>
      <c r="AH293" s="18"/>
      <c r="AI293" s="18"/>
      <c r="AJ293" s="18"/>
      <c r="AK293" s="341"/>
      <c r="AL293" s="25"/>
      <c r="AM293" s="441"/>
      <c r="AN293" s="457"/>
    </row>
    <row r="294" spans="1:41" s="46" customFormat="1" ht="12.75" customHeight="1">
      <c r="A294" s="165"/>
      <c r="B294" s="72" t="s">
        <v>100</v>
      </c>
      <c r="C294" s="72"/>
      <c r="D294" s="72"/>
      <c r="E294" s="72"/>
      <c r="F294" s="72"/>
      <c r="G294" s="16"/>
      <c r="H294" s="1599"/>
      <c r="I294" s="1599"/>
      <c r="J294" s="1599"/>
      <c r="K294" s="1599"/>
      <c r="L294" s="1599"/>
      <c r="M294" s="1599"/>
      <c r="N294" s="1599"/>
      <c r="O294" s="1599"/>
      <c r="P294" s="1599"/>
      <c r="Q294" s="1599"/>
      <c r="R294" s="1599"/>
      <c r="S294" s="16"/>
      <c r="T294" s="72" t="s">
        <v>100</v>
      </c>
      <c r="U294" s="16"/>
      <c r="V294" s="72"/>
      <c r="W294" s="72"/>
      <c r="X294" s="72"/>
      <c r="Y294" s="72"/>
      <c r="Z294" s="16"/>
      <c r="AA294" s="1599"/>
      <c r="AB294" s="1599"/>
      <c r="AC294" s="1599"/>
      <c r="AD294" s="1599"/>
      <c r="AE294" s="1599"/>
      <c r="AF294" s="1599"/>
      <c r="AG294" s="1599"/>
      <c r="AH294" s="1599"/>
      <c r="AI294" s="1599"/>
      <c r="AJ294" s="1599"/>
      <c r="AK294" s="1599"/>
      <c r="AL294" s="25"/>
      <c r="AM294" s="149"/>
      <c r="AN294" s="457"/>
    </row>
    <row r="295" spans="1:41" s="217" customFormat="1" ht="12.75" customHeight="1">
      <c r="A295" s="165"/>
      <c r="B295" s="72" t="s">
        <v>773</v>
      </c>
      <c r="C295" s="72"/>
      <c r="D295" s="72"/>
      <c r="E295" s="72"/>
      <c r="F295" s="72"/>
      <c r="G295" s="16"/>
      <c r="H295" s="1724"/>
      <c r="I295" s="1724"/>
      <c r="J295" s="1724"/>
      <c r="K295" s="1724"/>
      <c r="L295" s="1724"/>
      <c r="M295" s="1724"/>
      <c r="N295" s="1724"/>
      <c r="O295" s="1724"/>
      <c r="P295" s="1724"/>
      <c r="Q295" s="1724"/>
      <c r="R295" s="1724"/>
      <c r="S295" s="16"/>
      <c r="T295" s="72" t="s">
        <v>773</v>
      </c>
      <c r="U295" s="16"/>
      <c r="V295" s="72"/>
      <c r="W295" s="72"/>
      <c r="X295" s="72"/>
      <c r="Y295" s="72"/>
      <c r="Z295" s="16"/>
      <c r="AA295" s="1724"/>
      <c r="AB295" s="1724"/>
      <c r="AC295" s="1724"/>
      <c r="AD295" s="1724"/>
      <c r="AE295" s="1724"/>
      <c r="AF295" s="1724"/>
      <c r="AG295" s="1724"/>
      <c r="AH295" s="1724"/>
      <c r="AI295" s="1724"/>
      <c r="AJ295" s="1724"/>
      <c r="AK295" s="1724"/>
      <c r="AL295" s="25"/>
      <c r="AM295" s="149"/>
      <c r="AN295" s="457"/>
      <c r="AO295" s="46"/>
    </row>
    <row r="296" spans="1:41" s="217" customFormat="1" ht="12.75" customHeight="1">
      <c r="A296" s="165"/>
      <c r="B296" s="72" t="s">
        <v>110</v>
      </c>
      <c r="C296" s="72"/>
      <c r="D296" s="72"/>
      <c r="E296" s="72"/>
      <c r="F296" s="72"/>
      <c r="G296" s="16"/>
      <c r="H296" s="1724"/>
      <c r="I296" s="1724"/>
      <c r="J296" s="1724"/>
      <c r="K296" s="1724"/>
      <c r="L296" s="1724"/>
      <c r="M296" s="1724"/>
      <c r="N296" s="1724"/>
      <c r="O296" s="1724"/>
      <c r="P296" s="1724"/>
      <c r="Q296" s="1724"/>
      <c r="R296" s="1724"/>
      <c r="S296" s="16"/>
      <c r="T296" s="72" t="s">
        <v>110</v>
      </c>
      <c r="U296" s="16"/>
      <c r="V296" s="72"/>
      <c r="W296" s="72"/>
      <c r="X296" s="72"/>
      <c r="Y296" s="72"/>
      <c r="Z296" s="16"/>
      <c r="AA296" s="1724"/>
      <c r="AB296" s="1724"/>
      <c r="AC296" s="1724"/>
      <c r="AD296" s="1724"/>
      <c r="AE296" s="1724"/>
      <c r="AF296" s="1724"/>
      <c r="AG296" s="1724"/>
      <c r="AH296" s="1724"/>
      <c r="AI296" s="1724"/>
      <c r="AJ296" s="1724"/>
      <c r="AK296" s="1724"/>
      <c r="AL296" s="25"/>
      <c r="AM296" s="149"/>
      <c r="AN296" s="457"/>
      <c r="AO296" s="46"/>
    </row>
    <row r="297" spans="1:41" s="46" customFormat="1" ht="12.75" customHeight="1">
      <c r="A297" s="165"/>
      <c r="B297" s="72" t="s">
        <v>424</v>
      </c>
      <c r="C297" s="72"/>
      <c r="D297" s="72"/>
      <c r="E297" s="72"/>
      <c r="F297" s="72"/>
      <c r="G297" s="16"/>
      <c r="H297" s="1724"/>
      <c r="I297" s="1724"/>
      <c r="J297" s="1724"/>
      <c r="K297" s="1724"/>
      <c r="L297" s="1724"/>
      <c r="M297" s="1724"/>
      <c r="N297" s="1724"/>
      <c r="O297" s="1724"/>
      <c r="P297" s="1724"/>
      <c r="Q297" s="1724"/>
      <c r="R297" s="1724"/>
      <c r="S297" s="16"/>
      <c r="T297" s="72" t="s">
        <v>424</v>
      </c>
      <c r="U297" s="16"/>
      <c r="V297" s="72"/>
      <c r="W297" s="72"/>
      <c r="X297" s="72"/>
      <c r="Y297" s="72"/>
      <c r="Z297" s="16"/>
      <c r="AA297" s="1724"/>
      <c r="AB297" s="1724"/>
      <c r="AC297" s="1724"/>
      <c r="AD297" s="1724"/>
      <c r="AE297" s="1724"/>
      <c r="AF297" s="1724"/>
      <c r="AG297" s="1724"/>
      <c r="AH297" s="1724"/>
      <c r="AI297" s="1724"/>
      <c r="AJ297" s="1724"/>
      <c r="AK297" s="1724"/>
      <c r="AL297" s="25"/>
      <c r="AM297" s="149"/>
      <c r="AN297" s="457"/>
    </row>
    <row r="298" spans="1:41" s="46" customFormat="1" ht="12.75" customHeight="1">
      <c r="A298" s="165"/>
      <c r="B298" s="72" t="s">
        <v>425</v>
      </c>
      <c r="C298" s="72"/>
      <c r="D298" s="72"/>
      <c r="E298" s="72"/>
      <c r="F298" s="72"/>
      <c r="G298" s="72"/>
      <c r="H298" s="1808"/>
      <c r="I298" s="1808"/>
      <c r="J298" s="1808"/>
      <c r="K298" s="1808"/>
      <c r="L298" s="1808"/>
      <c r="M298" s="1808"/>
      <c r="N298" s="8" t="s">
        <v>908</v>
      </c>
      <c r="O298" s="8"/>
      <c r="P298" s="1729"/>
      <c r="Q298" s="1729"/>
      <c r="R298" s="1729"/>
      <c r="S298" s="72"/>
      <c r="T298" s="72" t="s">
        <v>425</v>
      </c>
      <c r="U298" s="16"/>
      <c r="V298" s="72"/>
      <c r="W298" s="72"/>
      <c r="X298" s="72"/>
      <c r="Y298" s="72"/>
      <c r="Z298" s="16"/>
      <c r="AA298" s="1808"/>
      <c r="AB298" s="1808"/>
      <c r="AC298" s="1808"/>
      <c r="AD298" s="1808"/>
      <c r="AE298" s="1808"/>
      <c r="AF298" s="1808"/>
      <c r="AG298" s="8" t="s">
        <v>908</v>
      </c>
      <c r="AH298" s="8"/>
      <c r="AI298" s="1729"/>
      <c r="AJ298" s="1729"/>
      <c r="AK298" s="1729"/>
      <c r="AL298" s="25"/>
      <c r="AM298" s="149"/>
      <c r="AN298" s="457"/>
    </row>
    <row r="299" spans="1:41" s="46" customFormat="1" ht="12.75" customHeight="1">
      <c r="A299" s="165"/>
      <c r="B299" s="72" t="s">
        <v>99</v>
      </c>
      <c r="C299" s="72"/>
      <c r="D299" s="72"/>
      <c r="E299" s="72"/>
      <c r="F299" s="72"/>
      <c r="G299" s="72"/>
      <c r="H299" s="1724"/>
      <c r="I299" s="1724"/>
      <c r="J299" s="1724"/>
      <c r="K299" s="1724"/>
      <c r="L299" s="1724"/>
      <c r="M299" s="1724"/>
      <c r="N299" s="1724"/>
      <c r="O299" s="1724"/>
      <c r="P299" s="1724"/>
      <c r="Q299" s="1724"/>
      <c r="R299" s="1724"/>
      <c r="S299" s="72"/>
      <c r="T299" s="72" t="s">
        <v>99</v>
      </c>
      <c r="U299" s="16"/>
      <c r="V299" s="72"/>
      <c r="W299" s="72"/>
      <c r="X299" s="72"/>
      <c r="Y299" s="72"/>
      <c r="Z299" s="16"/>
      <c r="AA299" s="1724"/>
      <c r="AB299" s="1724"/>
      <c r="AC299" s="1724"/>
      <c r="AD299" s="1724"/>
      <c r="AE299" s="1724"/>
      <c r="AF299" s="1724"/>
      <c r="AG299" s="1724"/>
      <c r="AH299" s="1724"/>
      <c r="AI299" s="1724"/>
      <c r="AJ299" s="1724"/>
      <c r="AK299" s="1724"/>
      <c r="AL299" s="25"/>
      <c r="AM299" s="149"/>
      <c r="AN299" s="457"/>
    </row>
    <row r="300" spans="1:41" s="46" customFormat="1" ht="12.75" customHeight="1">
      <c r="A300" s="165"/>
      <c r="B300" s="72" t="s">
        <v>101</v>
      </c>
      <c r="C300" s="72"/>
      <c r="D300" s="72"/>
      <c r="E300" s="72"/>
      <c r="F300" s="72"/>
      <c r="G300" s="72"/>
      <c r="H300" s="1724"/>
      <c r="I300" s="1724"/>
      <c r="J300" s="1724"/>
      <c r="K300" s="1724"/>
      <c r="L300" s="1724"/>
      <c r="M300" s="1724"/>
      <c r="N300" s="1724"/>
      <c r="O300" s="1724"/>
      <c r="P300" s="1724"/>
      <c r="Q300" s="1724"/>
      <c r="R300" s="1724"/>
      <c r="S300" s="72"/>
      <c r="T300" s="72" t="s">
        <v>101</v>
      </c>
      <c r="U300" s="16"/>
      <c r="V300" s="72"/>
      <c r="W300" s="72"/>
      <c r="X300" s="72"/>
      <c r="Y300" s="72"/>
      <c r="Z300" s="16"/>
      <c r="AA300" s="1724"/>
      <c r="AB300" s="1724"/>
      <c r="AC300" s="1724"/>
      <c r="AD300" s="1724"/>
      <c r="AE300" s="1724"/>
      <c r="AF300" s="1724"/>
      <c r="AG300" s="1724"/>
      <c r="AH300" s="1724"/>
      <c r="AI300" s="1724"/>
      <c r="AJ300" s="1724"/>
      <c r="AK300" s="1724"/>
      <c r="AL300" s="25"/>
      <c r="AM300" s="149"/>
      <c r="AN300" s="457"/>
    </row>
    <row r="301" spans="1:41" s="46" customFormat="1" ht="12.75" customHeight="1">
      <c r="A301" s="165"/>
      <c r="B301" s="72" t="s">
        <v>112</v>
      </c>
      <c r="C301" s="72"/>
      <c r="D301" s="72"/>
      <c r="E301" s="72"/>
      <c r="F301" s="72"/>
      <c r="G301" s="72"/>
      <c r="H301" s="2271"/>
      <c r="I301" s="2271"/>
      <c r="J301" s="2271"/>
      <c r="K301" s="2271"/>
      <c r="L301" s="2271"/>
      <c r="M301" s="2271"/>
      <c r="N301" s="2271"/>
      <c r="O301" s="2271"/>
      <c r="P301" s="2271"/>
      <c r="Q301" s="2271"/>
      <c r="R301" s="2271"/>
      <c r="S301" s="72"/>
      <c r="T301" s="72" t="s">
        <v>112</v>
      </c>
      <c r="U301" s="72"/>
      <c r="V301" s="72"/>
      <c r="W301" s="72"/>
      <c r="X301" s="72"/>
      <c r="Y301" s="72"/>
      <c r="Z301" s="18"/>
      <c r="AA301" s="2271"/>
      <c r="AB301" s="2271"/>
      <c r="AC301" s="2271"/>
      <c r="AD301" s="2271"/>
      <c r="AE301" s="2271"/>
      <c r="AF301" s="2271"/>
      <c r="AG301" s="2271"/>
      <c r="AH301" s="2271"/>
      <c r="AI301" s="2271"/>
      <c r="AJ301" s="2271"/>
      <c r="AK301" s="2271"/>
      <c r="AL301" s="25"/>
      <c r="AM301" s="441"/>
      <c r="AN301" s="457"/>
    </row>
    <row r="302" spans="1:41" s="46" customFormat="1" ht="12.75" customHeight="1">
      <c r="A302" s="28"/>
      <c r="B302" s="438"/>
      <c r="C302" s="438"/>
      <c r="D302" s="438"/>
      <c r="E302" s="438"/>
      <c r="F302" s="438"/>
      <c r="G302" s="438"/>
      <c r="H302" s="439"/>
      <c r="I302" s="439"/>
      <c r="J302" s="439"/>
      <c r="K302" s="439"/>
      <c r="L302" s="439"/>
      <c r="M302" s="439"/>
      <c r="N302" s="439"/>
      <c r="O302" s="439"/>
      <c r="P302" s="440"/>
      <c r="Q302" s="440"/>
      <c r="R302" s="440"/>
      <c r="S302" s="72"/>
      <c r="T302" s="438"/>
      <c r="U302" s="438"/>
      <c r="V302" s="438"/>
      <c r="W302" s="438"/>
      <c r="X302" s="438"/>
      <c r="Y302" s="438"/>
      <c r="Z302" s="442"/>
      <c r="AA302" s="442"/>
      <c r="AB302" s="442"/>
      <c r="AC302" s="442"/>
      <c r="AD302" s="442"/>
      <c r="AE302" s="442"/>
      <c r="AF302" s="442"/>
      <c r="AG302" s="442"/>
      <c r="AH302" s="18"/>
      <c r="AI302" s="18"/>
      <c r="AJ302" s="18"/>
      <c r="AK302" s="341"/>
      <c r="AL302" s="25"/>
      <c r="AM302" s="441"/>
      <c r="AN302" s="457"/>
    </row>
    <row r="303" spans="1:41" s="46" customFormat="1" ht="12.75" customHeight="1">
      <c r="A303" s="165"/>
      <c r="B303" s="72" t="s">
        <v>100</v>
      </c>
      <c r="C303" s="72"/>
      <c r="D303" s="72"/>
      <c r="E303" s="72"/>
      <c r="F303" s="72"/>
      <c r="G303" s="16"/>
      <c r="H303" s="1599"/>
      <c r="I303" s="1599"/>
      <c r="J303" s="1599"/>
      <c r="K303" s="1599"/>
      <c r="L303" s="1599"/>
      <c r="M303" s="1599"/>
      <c r="N303" s="1599"/>
      <c r="O303" s="1599"/>
      <c r="P303" s="1599"/>
      <c r="Q303" s="1599"/>
      <c r="R303" s="1599"/>
      <c r="S303" s="16"/>
      <c r="T303" s="72" t="s">
        <v>100</v>
      </c>
      <c r="U303" s="16"/>
      <c r="V303" s="72"/>
      <c r="W303" s="72"/>
      <c r="X303" s="72"/>
      <c r="Y303" s="72"/>
      <c r="Z303" s="16"/>
      <c r="AA303" s="1599"/>
      <c r="AB303" s="1599"/>
      <c r="AC303" s="1599"/>
      <c r="AD303" s="1599"/>
      <c r="AE303" s="1599"/>
      <c r="AF303" s="1599"/>
      <c r="AG303" s="1599"/>
      <c r="AH303" s="1599"/>
      <c r="AI303" s="1599"/>
      <c r="AJ303" s="1599"/>
      <c r="AK303" s="1599"/>
      <c r="AL303" s="25"/>
      <c r="AM303" s="149"/>
      <c r="AN303" s="457"/>
    </row>
    <row r="304" spans="1:41" s="46" customFormat="1" ht="12.75" customHeight="1">
      <c r="A304" s="165"/>
      <c r="B304" s="72" t="s">
        <v>773</v>
      </c>
      <c r="C304" s="72"/>
      <c r="D304" s="72"/>
      <c r="E304" s="72"/>
      <c r="F304" s="72"/>
      <c r="G304" s="16"/>
      <c r="H304" s="1724"/>
      <c r="I304" s="1724"/>
      <c r="J304" s="1724"/>
      <c r="K304" s="1724"/>
      <c r="L304" s="1724"/>
      <c r="M304" s="1724"/>
      <c r="N304" s="1724"/>
      <c r="O304" s="1724"/>
      <c r="P304" s="1724"/>
      <c r="Q304" s="1724"/>
      <c r="R304" s="1724"/>
      <c r="S304" s="16"/>
      <c r="T304" s="72" t="s">
        <v>773</v>
      </c>
      <c r="U304" s="16"/>
      <c r="V304" s="72"/>
      <c r="W304" s="72"/>
      <c r="X304" s="72"/>
      <c r="Y304" s="72"/>
      <c r="Z304" s="16"/>
      <c r="AA304" s="1724"/>
      <c r="AB304" s="1724"/>
      <c r="AC304" s="1724"/>
      <c r="AD304" s="1724"/>
      <c r="AE304" s="1724"/>
      <c r="AF304" s="1724"/>
      <c r="AG304" s="1724"/>
      <c r="AH304" s="1724"/>
      <c r="AI304" s="1724"/>
      <c r="AJ304" s="1724"/>
      <c r="AK304" s="1724"/>
      <c r="AL304" s="25"/>
      <c r="AM304" s="149"/>
      <c r="AN304" s="457"/>
    </row>
    <row r="305" spans="1:40" s="46" customFormat="1" ht="12.75" customHeight="1">
      <c r="A305" s="165"/>
      <c r="B305" s="72" t="s">
        <v>110</v>
      </c>
      <c r="C305" s="72"/>
      <c r="D305" s="72"/>
      <c r="E305" s="72"/>
      <c r="F305" s="72"/>
      <c r="G305" s="16"/>
      <c r="H305" s="1724"/>
      <c r="I305" s="1724"/>
      <c r="J305" s="1724"/>
      <c r="K305" s="1724"/>
      <c r="L305" s="1724"/>
      <c r="M305" s="1724"/>
      <c r="N305" s="1724"/>
      <c r="O305" s="1724"/>
      <c r="P305" s="1724"/>
      <c r="Q305" s="1724"/>
      <c r="R305" s="1724"/>
      <c r="S305" s="16"/>
      <c r="T305" s="72" t="s">
        <v>110</v>
      </c>
      <c r="U305" s="16"/>
      <c r="V305" s="72"/>
      <c r="W305" s="72"/>
      <c r="X305" s="72"/>
      <c r="Y305" s="72"/>
      <c r="Z305" s="16"/>
      <c r="AA305" s="1724"/>
      <c r="AB305" s="1724"/>
      <c r="AC305" s="1724"/>
      <c r="AD305" s="1724"/>
      <c r="AE305" s="1724"/>
      <c r="AF305" s="1724"/>
      <c r="AG305" s="1724"/>
      <c r="AH305" s="1724"/>
      <c r="AI305" s="1724"/>
      <c r="AJ305" s="1724"/>
      <c r="AK305" s="1724"/>
      <c r="AL305" s="25"/>
      <c r="AM305" s="149"/>
      <c r="AN305" s="457"/>
    </row>
    <row r="306" spans="1:40" s="46" customFormat="1" ht="12.75" customHeight="1">
      <c r="A306" s="165"/>
      <c r="B306" s="72" t="s">
        <v>424</v>
      </c>
      <c r="C306" s="72"/>
      <c r="D306" s="72"/>
      <c r="E306" s="72"/>
      <c r="F306" s="72"/>
      <c r="G306" s="16"/>
      <c r="H306" s="1724"/>
      <c r="I306" s="1724"/>
      <c r="J306" s="1724"/>
      <c r="K306" s="1724"/>
      <c r="L306" s="1724"/>
      <c r="M306" s="1724"/>
      <c r="N306" s="1724"/>
      <c r="O306" s="1724"/>
      <c r="P306" s="1724"/>
      <c r="Q306" s="1724"/>
      <c r="R306" s="1724"/>
      <c r="S306" s="16"/>
      <c r="T306" s="72" t="s">
        <v>424</v>
      </c>
      <c r="U306" s="16"/>
      <c r="V306" s="72"/>
      <c r="W306" s="72"/>
      <c r="X306" s="72"/>
      <c r="Y306" s="72"/>
      <c r="Z306" s="16"/>
      <c r="AA306" s="1724"/>
      <c r="AB306" s="1724"/>
      <c r="AC306" s="1724"/>
      <c r="AD306" s="1724"/>
      <c r="AE306" s="1724"/>
      <c r="AF306" s="1724"/>
      <c r="AG306" s="1724"/>
      <c r="AH306" s="1724"/>
      <c r="AI306" s="1724"/>
      <c r="AJ306" s="1724"/>
      <c r="AK306" s="1724"/>
      <c r="AL306" s="25"/>
      <c r="AM306" s="149"/>
      <c r="AN306" s="457"/>
    </row>
    <row r="307" spans="1:40" s="46" customFormat="1" ht="12.75" customHeight="1">
      <c r="A307" s="165"/>
      <c r="B307" s="72" t="s">
        <v>425</v>
      </c>
      <c r="C307" s="72"/>
      <c r="D307" s="72"/>
      <c r="E307" s="72"/>
      <c r="F307" s="72"/>
      <c r="G307" s="72"/>
      <c r="H307" s="1808"/>
      <c r="I307" s="1808"/>
      <c r="J307" s="1808"/>
      <c r="K307" s="1808"/>
      <c r="L307" s="1808"/>
      <c r="M307" s="1808"/>
      <c r="N307" s="8" t="s">
        <v>908</v>
      </c>
      <c r="O307" s="8"/>
      <c r="P307" s="1729"/>
      <c r="Q307" s="1729"/>
      <c r="R307" s="1729"/>
      <c r="S307" s="72"/>
      <c r="T307" s="72" t="s">
        <v>425</v>
      </c>
      <c r="U307" s="16"/>
      <c r="V307" s="72"/>
      <c r="W307" s="72"/>
      <c r="X307" s="72"/>
      <c r="Y307" s="72"/>
      <c r="Z307" s="16"/>
      <c r="AA307" s="1808"/>
      <c r="AB307" s="1808"/>
      <c r="AC307" s="1808"/>
      <c r="AD307" s="1808"/>
      <c r="AE307" s="1808"/>
      <c r="AF307" s="1808"/>
      <c r="AG307" s="8" t="s">
        <v>908</v>
      </c>
      <c r="AH307" s="8"/>
      <c r="AI307" s="1729"/>
      <c r="AJ307" s="1729"/>
      <c r="AK307" s="1729"/>
      <c r="AL307" s="25"/>
      <c r="AM307" s="149"/>
      <c r="AN307" s="457"/>
    </row>
    <row r="308" spans="1:40" s="46" customFormat="1" ht="12.75" customHeight="1">
      <c r="A308" s="165"/>
      <c r="B308" s="72" t="s">
        <v>99</v>
      </c>
      <c r="C308" s="72"/>
      <c r="D308" s="72"/>
      <c r="E308" s="72"/>
      <c r="F308" s="72"/>
      <c r="G308" s="72"/>
      <c r="H308" s="1724"/>
      <c r="I308" s="1724"/>
      <c r="J308" s="1724"/>
      <c r="K308" s="1724"/>
      <c r="L308" s="1724"/>
      <c r="M308" s="1724"/>
      <c r="N308" s="1724"/>
      <c r="O308" s="1724"/>
      <c r="P308" s="1724"/>
      <c r="Q308" s="1724"/>
      <c r="R308" s="1724"/>
      <c r="S308" s="72"/>
      <c r="T308" s="72" t="s">
        <v>99</v>
      </c>
      <c r="U308" s="16"/>
      <c r="V308" s="72"/>
      <c r="W308" s="72"/>
      <c r="X308" s="72"/>
      <c r="Y308" s="72"/>
      <c r="Z308" s="16"/>
      <c r="AA308" s="1724"/>
      <c r="AB308" s="1724"/>
      <c r="AC308" s="1724"/>
      <c r="AD308" s="1724"/>
      <c r="AE308" s="1724"/>
      <c r="AF308" s="1724"/>
      <c r="AG308" s="1724"/>
      <c r="AH308" s="1724"/>
      <c r="AI308" s="1724"/>
      <c r="AJ308" s="1724"/>
      <c r="AK308" s="1724"/>
      <c r="AL308" s="25"/>
      <c r="AM308" s="149"/>
      <c r="AN308" s="457"/>
    </row>
    <row r="309" spans="1:40" s="46" customFormat="1" ht="12.75" customHeight="1">
      <c r="A309" s="165"/>
      <c r="B309" s="72" t="s">
        <v>101</v>
      </c>
      <c r="C309" s="72"/>
      <c r="D309" s="72"/>
      <c r="E309" s="72"/>
      <c r="F309" s="72"/>
      <c r="G309" s="72"/>
      <c r="H309" s="1724"/>
      <c r="I309" s="1724"/>
      <c r="J309" s="1724"/>
      <c r="K309" s="1724"/>
      <c r="L309" s="1724"/>
      <c r="M309" s="1724"/>
      <c r="N309" s="1724"/>
      <c r="O309" s="1724"/>
      <c r="P309" s="1724"/>
      <c r="Q309" s="1724"/>
      <c r="R309" s="1724"/>
      <c r="S309" s="72"/>
      <c r="T309" s="72" t="s">
        <v>101</v>
      </c>
      <c r="U309" s="16"/>
      <c r="V309" s="72"/>
      <c r="W309" s="72"/>
      <c r="X309" s="72"/>
      <c r="Y309" s="72"/>
      <c r="Z309" s="16"/>
      <c r="AA309" s="1724"/>
      <c r="AB309" s="1724"/>
      <c r="AC309" s="1724"/>
      <c r="AD309" s="1724"/>
      <c r="AE309" s="1724"/>
      <c r="AF309" s="1724"/>
      <c r="AG309" s="1724"/>
      <c r="AH309" s="1724"/>
      <c r="AI309" s="1724"/>
      <c r="AJ309" s="1724"/>
      <c r="AK309" s="1724"/>
      <c r="AL309" s="25"/>
      <c r="AM309" s="149"/>
      <c r="AN309" s="457"/>
    </row>
    <row r="310" spans="1:40" s="46" customFormat="1" ht="12.75" customHeight="1">
      <c r="A310" s="165"/>
      <c r="B310" s="72" t="s">
        <v>112</v>
      </c>
      <c r="C310" s="72"/>
      <c r="D310" s="72"/>
      <c r="E310" s="72"/>
      <c r="F310" s="72"/>
      <c r="G310" s="72"/>
      <c r="H310" s="2271"/>
      <c r="I310" s="2271"/>
      <c r="J310" s="2271"/>
      <c r="K310" s="2271"/>
      <c r="L310" s="2271"/>
      <c r="M310" s="2271"/>
      <c r="N310" s="2271"/>
      <c r="O310" s="2271"/>
      <c r="P310" s="2271"/>
      <c r="Q310" s="2271"/>
      <c r="R310" s="2271"/>
      <c r="S310" s="72"/>
      <c r="T310" s="72" t="s">
        <v>112</v>
      </c>
      <c r="U310" s="72"/>
      <c r="V310" s="72"/>
      <c r="W310" s="72"/>
      <c r="X310" s="72"/>
      <c r="Y310" s="72"/>
      <c r="Z310" s="18"/>
      <c r="AA310" s="2271"/>
      <c r="AB310" s="2271"/>
      <c r="AC310" s="2271"/>
      <c r="AD310" s="2271"/>
      <c r="AE310" s="2271"/>
      <c r="AF310" s="2271"/>
      <c r="AG310" s="2271"/>
      <c r="AH310" s="2271"/>
      <c r="AI310" s="2271"/>
      <c r="AJ310" s="2271"/>
      <c r="AK310" s="2271"/>
      <c r="AL310" s="25"/>
      <c r="AM310" s="441"/>
      <c r="AN310" s="457"/>
    </row>
    <row r="311" spans="1:40" s="46" customFormat="1" ht="12.75" customHeight="1">
      <c r="A311" s="28"/>
      <c r="B311" s="438"/>
      <c r="C311" s="438"/>
      <c r="D311" s="438"/>
      <c r="E311" s="438"/>
      <c r="F311" s="438"/>
      <c r="G311" s="438"/>
      <c r="H311" s="439"/>
      <c r="I311" s="439"/>
      <c r="J311" s="439"/>
      <c r="K311" s="439"/>
      <c r="L311" s="439"/>
      <c r="M311" s="439"/>
      <c r="N311" s="439"/>
      <c r="O311" s="439"/>
      <c r="P311" s="440"/>
      <c r="Q311" s="440"/>
      <c r="R311" s="440"/>
      <c r="S311" s="72"/>
      <c r="T311" s="438"/>
      <c r="U311" s="438"/>
      <c r="V311" s="438"/>
      <c r="W311" s="438"/>
      <c r="X311" s="438"/>
      <c r="Y311" s="438"/>
      <c r="Z311" s="442"/>
      <c r="AA311" s="442"/>
      <c r="AB311" s="442"/>
      <c r="AC311" s="442"/>
      <c r="AD311" s="442"/>
      <c r="AE311" s="442"/>
      <c r="AF311" s="442"/>
      <c r="AG311" s="442"/>
      <c r="AH311" s="18"/>
      <c r="AI311" s="18"/>
      <c r="AJ311" s="18"/>
      <c r="AK311" s="341"/>
      <c r="AL311" s="25"/>
      <c r="AM311" s="441"/>
      <c r="AN311" s="457"/>
    </row>
    <row r="312" spans="1:40" s="46" customFormat="1" ht="12.75" customHeight="1">
      <c r="A312" s="165"/>
      <c r="B312" s="72" t="s">
        <v>100</v>
      </c>
      <c r="C312" s="72"/>
      <c r="D312" s="72"/>
      <c r="E312" s="72"/>
      <c r="F312" s="72"/>
      <c r="G312" s="16"/>
      <c r="H312" s="1599"/>
      <c r="I312" s="1599"/>
      <c r="J312" s="1599"/>
      <c r="K312" s="1599"/>
      <c r="L312" s="1599"/>
      <c r="M312" s="1599"/>
      <c r="N312" s="1599"/>
      <c r="O312" s="1599"/>
      <c r="P312" s="1599"/>
      <c r="Q312" s="1599"/>
      <c r="R312" s="1599"/>
      <c r="S312" s="16"/>
      <c r="T312" s="72" t="s">
        <v>100</v>
      </c>
      <c r="U312" s="16"/>
      <c r="V312" s="72"/>
      <c r="W312" s="72"/>
      <c r="X312" s="72"/>
      <c r="Y312" s="72"/>
      <c r="Z312" s="16"/>
      <c r="AA312" s="1599"/>
      <c r="AB312" s="1599"/>
      <c r="AC312" s="1599"/>
      <c r="AD312" s="1599"/>
      <c r="AE312" s="1599"/>
      <c r="AF312" s="1599"/>
      <c r="AG312" s="1599"/>
      <c r="AH312" s="1599"/>
      <c r="AI312" s="1599"/>
      <c r="AJ312" s="1599"/>
      <c r="AK312" s="1599"/>
      <c r="AL312" s="25"/>
      <c r="AM312" s="149"/>
      <c r="AN312" s="457"/>
    </row>
    <row r="313" spans="1:40" s="46" customFormat="1" ht="12.75" customHeight="1">
      <c r="A313" s="165"/>
      <c r="B313" s="72" t="s">
        <v>773</v>
      </c>
      <c r="C313" s="72"/>
      <c r="D313" s="72"/>
      <c r="E313" s="72"/>
      <c r="F313" s="72"/>
      <c r="G313" s="16"/>
      <c r="H313" s="1724"/>
      <c r="I313" s="1724"/>
      <c r="J313" s="1724"/>
      <c r="K313" s="1724"/>
      <c r="L313" s="1724"/>
      <c r="M313" s="1724"/>
      <c r="N313" s="1724"/>
      <c r="O313" s="1724"/>
      <c r="P313" s="1724"/>
      <c r="Q313" s="1724"/>
      <c r="R313" s="1724"/>
      <c r="S313" s="16"/>
      <c r="T313" s="72" t="s">
        <v>773</v>
      </c>
      <c r="U313" s="16"/>
      <c r="V313" s="72"/>
      <c r="W313" s="72"/>
      <c r="X313" s="72"/>
      <c r="Y313" s="72"/>
      <c r="Z313" s="16"/>
      <c r="AA313" s="1724"/>
      <c r="AB313" s="1724"/>
      <c r="AC313" s="1724"/>
      <c r="AD313" s="1724"/>
      <c r="AE313" s="1724"/>
      <c r="AF313" s="1724"/>
      <c r="AG313" s="1724"/>
      <c r="AH313" s="1724"/>
      <c r="AI313" s="1724"/>
      <c r="AJ313" s="1724"/>
      <c r="AK313" s="1724"/>
      <c r="AL313" s="25"/>
      <c r="AM313" s="149"/>
      <c r="AN313" s="457"/>
    </row>
    <row r="314" spans="1:40" s="46" customFormat="1" ht="12.75" customHeight="1">
      <c r="A314" s="165"/>
      <c r="B314" s="72" t="s">
        <v>110</v>
      </c>
      <c r="C314" s="72"/>
      <c r="D314" s="72"/>
      <c r="E314" s="72"/>
      <c r="F314" s="72"/>
      <c r="G314" s="16"/>
      <c r="H314" s="1724"/>
      <c r="I314" s="1724"/>
      <c r="J314" s="1724"/>
      <c r="K314" s="1724"/>
      <c r="L314" s="1724"/>
      <c r="M314" s="1724"/>
      <c r="N314" s="1724"/>
      <c r="O314" s="1724"/>
      <c r="P314" s="1724"/>
      <c r="Q314" s="1724"/>
      <c r="R314" s="1724"/>
      <c r="S314" s="16"/>
      <c r="T314" s="72" t="s">
        <v>110</v>
      </c>
      <c r="U314" s="16"/>
      <c r="V314" s="72"/>
      <c r="W314" s="72"/>
      <c r="X314" s="72"/>
      <c r="Y314" s="72"/>
      <c r="Z314" s="16"/>
      <c r="AA314" s="1724"/>
      <c r="AB314" s="1724"/>
      <c r="AC314" s="1724"/>
      <c r="AD314" s="1724"/>
      <c r="AE314" s="1724"/>
      <c r="AF314" s="1724"/>
      <c r="AG314" s="1724"/>
      <c r="AH314" s="1724"/>
      <c r="AI314" s="1724"/>
      <c r="AJ314" s="1724"/>
      <c r="AK314" s="1724"/>
      <c r="AL314" s="25"/>
      <c r="AM314" s="149"/>
      <c r="AN314" s="457"/>
    </row>
    <row r="315" spans="1:40" s="46" customFormat="1" ht="12.75" customHeight="1">
      <c r="A315" s="165"/>
      <c r="B315" s="72" t="s">
        <v>424</v>
      </c>
      <c r="C315" s="72"/>
      <c r="D315" s="72"/>
      <c r="E315" s="72"/>
      <c r="F315" s="72"/>
      <c r="G315" s="16"/>
      <c r="H315" s="1724"/>
      <c r="I315" s="1724"/>
      <c r="J315" s="1724"/>
      <c r="K315" s="1724"/>
      <c r="L315" s="1724"/>
      <c r="M315" s="1724"/>
      <c r="N315" s="1724"/>
      <c r="O315" s="1724"/>
      <c r="P315" s="1724"/>
      <c r="Q315" s="1724"/>
      <c r="R315" s="1724"/>
      <c r="S315" s="16"/>
      <c r="T315" s="72" t="s">
        <v>424</v>
      </c>
      <c r="U315" s="16"/>
      <c r="V315" s="72"/>
      <c r="W315" s="72"/>
      <c r="X315" s="72"/>
      <c r="Y315" s="72"/>
      <c r="Z315" s="16"/>
      <c r="AA315" s="1724"/>
      <c r="AB315" s="1724"/>
      <c r="AC315" s="1724"/>
      <c r="AD315" s="1724"/>
      <c r="AE315" s="1724"/>
      <c r="AF315" s="1724"/>
      <c r="AG315" s="1724"/>
      <c r="AH315" s="1724"/>
      <c r="AI315" s="1724"/>
      <c r="AJ315" s="1724"/>
      <c r="AK315" s="1724"/>
      <c r="AL315" s="25"/>
      <c r="AM315" s="149"/>
      <c r="AN315" s="457"/>
    </row>
    <row r="316" spans="1:40" s="46" customFormat="1" ht="12.75" customHeight="1">
      <c r="A316" s="165"/>
      <c r="B316" s="72" t="s">
        <v>425</v>
      </c>
      <c r="C316" s="72"/>
      <c r="D316" s="72"/>
      <c r="E316" s="72"/>
      <c r="F316" s="72"/>
      <c r="G316" s="72"/>
      <c r="H316" s="1808"/>
      <c r="I316" s="1808"/>
      <c r="J316" s="1808"/>
      <c r="K316" s="1808"/>
      <c r="L316" s="1808"/>
      <c r="M316" s="1808"/>
      <c r="N316" s="8" t="s">
        <v>908</v>
      </c>
      <c r="O316" s="8"/>
      <c r="P316" s="1729"/>
      <c r="Q316" s="1729"/>
      <c r="R316" s="1729"/>
      <c r="S316" s="72"/>
      <c r="T316" s="72" t="s">
        <v>425</v>
      </c>
      <c r="U316" s="16"/>
      <c r="V316" s="72"/>
      <c r="W316" s="72"/>
      <c r="X316" s="72"/>
      <c r="Y316" s="72"/>
      <c r="Z316" s="16"/>
      <c r="AA316" s="1808"/>
      <c r="AB316" s="1808"/>
      <c r="AC316" s="1808"/>
      <c r="AD316" s="1808"/>
      <c r="AE316" s="1808"/>
      <c r="AF316" s="1808"/>
      <c r="AG316" s="8" t="s">
        <v>908</v>
      </c>
      <c r="AH316" s="8"/>
      <c r="AI316" s="1729"/>
      <c r="AJ316" s="1729"/>
      <c r="AK316" s="1729"/>
      <c r="AL316" s="25"/>
      <c r="AM316" s="149"/>
      <c r="AN316" s="457"/>
    </row>
    <row r="317" spans="1:40" s="46" customFormat="1" ht="12.75" customHeight="1">
      <c r="A317" s="165"/>
      <c r="B317" s="72" t="s">
        <v>99</v>
      </c>
      <c r="C317" s="72"/>
      <c r="D317" s="72"/>
      <c r="E317" s="72"/>
      <c r="F317" s="72"/>
      <c r="G317" s="72"/>
      <c r="H317" s="1724"/>
      <c r="I317" s="1724"/>
      <c r="J317" s="1724"/>
      <c r="K317" s="1724"/>
      <c r="L317" s="1724"/>
      <c r="M317" s="1724"/>
      <c r="N317" s="1724"/>
      <c r="O317" s="1724"/>
      <c r="P317" s="1724"/>
      <c r="Q317" s="1724"/>
      <c r="R317" s="1724"/>
      <c r="S317" s="72"/>
      <c r="T317" s="72" t="s">
        <v>99</v>
      </c>
      <c r="U317" s="16"/>
      <c r="V317" s="72"/>
      <c r="W317" s="72"/>
      <c r="X317" s="72"/>
      <c r="Y317" s="72"/>
      <c r="Z317" s="16"/>
      <c r="AA317" s="1724"/>
      <c r="AB317" s="1724"/>
      <c r="AC317" s="1724"/>
      <c r="AD317" s="1724"/>
      <c r="AE317" s="1724"/>
      <c r="AF317" s="1724"/>
      <c r="AG317" s="1724"/>
      <c r="AH317" s="1724"/>
      <c r="AI317" s="1724"/>
      <c r="AJ317" s="1724"/>
      <c r="AK317" s="1724"/>
      <c r="AL317" s="25"/>
      <c r="AM317" s="149"/>
      <c r="AN317" s="457"/>
    </row>
    <row r="318" spans="1:40" s="46" customFormat="1" ht="12.75" customHeight="1">
      <c r="A318" s="165"/>
      <c r="B318" s="72" t="s">
        <v>101</v>
      </c>
      <c r="C318" s="72"/>
      <c r="D318" s="72"/>
      <c r="E318" s="72"/>
      <c r="F318" s="72"/>
      <c r="G318" s="72"/>
      <c r="H318" s="1724"/>
      <c r="I318" s="1724"/>
      <c r="J318" s="1724"/>
      <c r="K318" s="1724"/>
      <c r="L318" s="1724"/>
      <c r="M318" s="1724"/>
      <c r="N318" s="1724"/>
      <c r="O318" s="1724"/>
      <c r="P318" s="1724"/>
      <c r="Q318" s="1724"/>
      <c r="R318" s="1724"/>
      <c r="S318" s="72"/>
      <c r="T318" s="72" t="s">
        <v>101</v>
      </c>
      <c r="U318" s="16"/>
      <c r="V318" s="72"/>
      <c r="W318" s="72"/>
      <c r="X318" s="72"/>
      <c r="Y318" s="72"/>
      <c r="Z318" s="16"/>
      <c r="AA318" s="1724"/>
      <c r="AB318" s="1724"/>
      <c r="AC318" s="1724"/>
      <c r="AD318" s="1724"/>
      <c r="AE318" s="1724"/>
      <c r="AF318" s="1724"/>
      <c r="AG318" s="1724"/>
      <c r="AH318" s="1724"/>
      <c r="AI318" s="1724"/>
      <c r="AJ318" s="1724"/>
      <c r="AK318" s="1724"/>
      <c r="AL318" s="25"/>
      <c r="AM318" s="149"/>
      <c r="AN318" s="457"/>
    </row>
    <row r="319" spans="1:40" s="46" customFormat="1" ht="12.75" customHeight="1">
      <c r="A319" s="165"/>
      <c r="B319" s="72" t="s">
        <v>112</v>
      </c>
      <c r="C319" s="72"/>
      <c r="D319" s="72"/>
      <c r="E319" s="72"/>
      <c r="F319" s="72"/>
      <c r="G319" s="72"/>
      <c r="H319" s="2271"/>
      <c r="I319" s="2271"/>
      <c r="J319" s="2271"/>
      <c r="K319" s="2271"/>
      <c r="L319" s="2271"/>
      <c r="M319" s="2271"/>
      <c r="N319" s="2271"/>
      <c r="O319" s="2271"/>
      <c r="P319" s="2271"/>
      <c r="Q319" s="2271"/>
      <c r="R319" s="2271"/>
      <c r="S319" s="72"/>
      <c r="T319" s="72" t="s">
        <v>112</v>
      </c>
      <c r="U319" s="72"/>
      <c r="V319" s="72"/>
      <c r="W319" s="72"/>
      <c r="X319" s="72"/>
      <c r="Y319" s="72"/>
      <c r="Z319" s="18"/>
      <c r="AA319" s="2271"/>
      <c r="AB319" s="2271"/>
      <c r="AC319" s="2271"/>
      <c r="AD319" s="2271"/>
      <c r="AE319" s="2271"/>
      <c r="AF319" s="2271"/>
      <c r="AG319" s="2271"/>
      <c r="AH319" s="2271"/>
      <c r="AI319" s="2271"/>
      <c r="AJ319" s="2271"/>
      <c r="AK319" s="2271"/>
      <c r="AL319" s="25"/>
      <c r="AM319" s="441"/>
      <c r="AN319" s="457"/>
    </row>
    <row r="320" spans="1:40" s="46" customFormat="1" ht="12.75" customHeight="1">
      <c r="A320" s="28"/>
      <c r="B320" s="438"/>
      <c r="C320" s="438"/>
      <c r="D320" s="438"/>
      <c r="E320" s="438"/>
      <c r="F320" s="438"/>
      <c r="G320" s="438"/>
      <c r="H320" s="439"/>
      <c r="I320" s="439"/>
      <c r="J320" s="439"/>
      <c r="K320" s="439"/>
      <c r="L320" s="439"/>
      <c r="M320" s="439"/>
      <c r="N320" s="439"/>
      <c r="O320" s="439"/>
      <c r="P320" s="440"/>
      <c r="Q320" s="440"/>
      <c r="R320" s="440"/>
      <c r="S320" s="72"/>
      <c r="T320" s="438"/>
      <c r="U320" s="438"/>
      <c r="V320" s="438"/>
      <c r="W320" s="438"/>
      <c r="X320" s="438"/>
      <c r="Y320" s="438"/>
      <c r="Z320" s="442"/>
      <c r="AA320" s="442"/>
      <c r="AB320" s="442"/>
      <c r="AC320" s="442"/>
      <c r="AD320" s="442"/>
      <c r="AE320" s="442"/>
      <c r="AF320" s="442"/>
      <c r="AG320" s="442"/>
      <c r="AH320" s="18"/>
      <c r="AI320" s="18"/>
      <c r="AJ320" s="18"/>
      <c r="AK320" s="341"/>
      <c r="AL320" s="341"/>
      <c r="AM320" s="441"/>
      <c r="AN320" s="457"/>
    </row>
    <row r="321" spans="1:76" s="46" customFormat="1" ht="12.75" customHeight="1">
      <c r="A321" s="165"/>
      <c r="B321" s="72" t="s">
        <v>100</v>
      </c>
      <c r="C321" s="72"/>
      <c r="D321" s="72"/>
      <c r="E321" s="72"/>
      <c r="F321" s="72"/>
      <c r="G321" s="16"/>
      <c r="H321" s="1599"/>
      <c r="I321" s="1599"/>
      <c r="J321" s="1599"/>
      <c r="K321" s="1599"/>
      <c r="L321" s="1599"/>
      <c r="M321" s="1599"/>
      <c r="N321" s="1599"/>
      <c r="O321" s="1599"/>
      <c r="P321" s="1599"/>
      <c r="Q321" s="1599"/>
      <c r="R321" s="1599"/>
      <c r="S321" s="16"/>
      <c r="T321" s="72" t="s">
        <v>100</v>
      </c>
      <c r="U321" s="16"/>
      <c r="V321" s="72"/>
      <c r="W321" s="72"/>
      <c r="X321" s="72"/>
      <c r="Y321" s="72"/>
      <c r="Z321" s="16"/>
      <c r="AA321" s="1599"/>
      <c r="AB321" s="1599"/>
      <c r="AC321" s="1599"/>
      <c r="AD321" s="1599"/>
      <c r="AE321" s="1599"/>
      <c r="AF321" s="1599"/>
      <c r="AG321" s="1599"/>
      <c r="AH321" s="1599"/>
      <c r="AI321" s="1599"/>
      <c r="AJ321" s="1599"/>
      <c r="AK321" s="1599"/>
      <c r="AL321" s="341"/>
      <c r="AM321" s="149"/>
      <c r="AN321" s="457"/>
    </row>
    <row r="322" spans="1:76" s="46" customFormat="1" ht="12.75" customHeight="1">
      <c r="A322" s="165"/>
      <c r="B322" s="72" t="s">
        <v>773</v>
      </c>
      <c r="C322" s="72"/>
      <c r="D322" s="72"/>
      <c r="E322" s="72"/>
      <c r="F322" s="72"/>
      <c r="G322" s="16"/>
      <c r="H322" s="1724"/>
      <c r="I322" s="1724"/>
      <c r="J322" s="1724"/>
      <c r="K322" s="1724"/>
      <c r="L322" s="1724"/>
      <c r="M322" s="1724"/>
      <c r="N322" s="1724"/>
      <c r="O322" s="1724"/>
      <c r="P322" s="1724"/>
      <c r="Q322" s="1724"/>
      <c r="R322" s="1724"/>
      <c r="S322" s="16"/>
      <c r="T322" s="72" t="s">
        <v>773</v>
      </c>
      <c r="U322" s="16"/>
      <c r="V322" s="72"/>
      <c r="W322" s="72"/>
      <c r="X322" s="72"/>
      <c r="Y322" s="72"/>
      <c r="Z322" s="16"/>
      <c r="AA322" s="1724"/>
      <c r="AB322" s="1724"/>
      <c r="AC322" s="1724"/>
      <c r="AD322" s="1724"/>
      <c r="AE322" s="1724"/>
      <c r="AF322" s="1724"/>
      <c r="AG322" s="1724"/>
      <c r="AH322" s="1724"/>
      <c r="AI322" s="1724"/>
      <c r="AJ322" s="1724"/>
      <c r="AK322" s="1724"/>
      <c r="AL322" s="341"/>
      <c r="AM322" s="149"/>
      <c r="AN322" s="457"/>
    </row>
    <row r="323" spans="1:76" s="46" customFormat="1" ht="18" customHeight="1">
      <c r="A323" s="165"/>
      <c r="B323" s="72" t="s">
        <v>110</v>
      </c>
      <c r="C323" s="72"/>
      <c r="D323" s="72"/>
      <c r="E323" s="72"/>
      <c r="F323" s="72"/>
      <c r="G323" s="16"/>
      <c r="H323" s="1724"/>
      <c r="I323" s="1724"/>
      <c r="J323" s="1724"/>
      <c r="K323" s="1724"/>
      <c r="L323" s="1724"/>
      <c r="M323" s="1724"/>
      <c r="N323" s="1724"/>
      <c r="O323" s="1724"/>
      <c r="P323" s="1724"/>
      <c r="Q323" s="1724"/>
      <c r="R323" s="1724"/>
      <c r="S323" s="16"/>
      <c r="T323" s="72" t="s">
        <v>110</v>
      </c>
      <c r="U323" s="16"/>
      <c r="V323" s="72"/>
      <c r="W323" s="72"/>
      <c r="X323" s="72"/>
      <c r="Y323" s="72"/>
      <c r="Z323" s="16"/>
      <c r="AA323" s="1724"/>
      <c r="AB323" s="1724"/>
      <c r="AC323" s="1724"/>
      <c r="AD323" s="1724"/>
      <c r="AE323" s="1724"/>
      <c r="AF323" s="1724"/>
      <c r="AG323" s="1724"/>
      <c r="AH323" s="1724"/>
      <c r="AI323" s="1724"/>
      <c r="AJ323" s="1724"/>
      <c r="AK323" s="1724"/>
      <c r="AL323" s="341"/>
      <c r="AM323" s="149"/>
      <c r="AN323" s="457"/>
    </row>
    <row r="324" spans="1:76" s="46" customFormat="1" ht="12.75" customHeight="1">
      <c r="A324" s="165"/>
      <c r="B324" s="72" t="s">
        <v>424</v>
      </c>
      <c r="C324" s="72"/>
      <c r="D324" s="72"/>
      <c r="E324" s="72"/>
      <c r="F324" s="72"/>
      <c r="G324" s="16"/>
      <c r="H324" s="1724"/>
      <c r="I324" s="1724"/>
      <c r="J324" s="1724"/>
      <c r="K324" s="1724"/>
      <c r="L324" s="1724"/>
      <c r="M324" s="1724"/>
      <c r="N324" s="1724"/>
      <c r="O324" s="1724"/>
      <c r="P324" s="1724"/>
      <c r="Q324" s="1724"/>
      <c r="R324" s="1724"/>
      <c r="S324" s="16"/>
      <c r="T324" s="72" t="s">
        <v>424</v>
      </c>
      <c r="U324" s="16"/>
      <c r="V324" s="72"/>
      <c r="W324" s="72"/>
      <c r="X324" s="72"/>
      <c r="Y324" s="72"/>
      <c r="Z324" s="16"/>
      <c r="AA324" s="1724"/>
      <c r="AB324" s="1724"/>
      <c r="AC324" s="1724"/>
      <c r="AD324" s="1724"/>
      <c r="AE324" s="1724"/>
      <c r="AF324" s="1724"/>
      <c r="AG324" s="1724"/>
      <c r="AH324" s="1724"/>
      <c r="AI324" s="1724"/>
      <c r="AJ324" s="1724"/>
      <c r="AK324" s="1724"/>
      <c r="AL324" s="341"/>
      <c r="AM324" s="149"/>
      <c r="AN324" s="457"/>
    </row>
    <row r="325" spans="1:76" s="46" customFormat="1" ht="12.75" customHeight="1">
      <c r="A325" s="165"/>
      <c r="B325" s="72" t="s">
        <v>425</v>
      </c>
      <c r="C325" s="72"/>
      <c r="D325" s="72"/>
      <c r="E325" s="72"/>
      <c r="F325" s="72"/>
      <c r="G325" s="72"/>
      <c r="H325" s="1808"/>
      <c r="I325" s="1808"/>
      <c r="J325" s="1808"/>
      <c r="K325" s="1808"/>
      <c r="L325" s="1808"/>
      <c r="M325" s="1808"/>
      <c r="N325" s="8" t="s">
        <v>908</v>
      </c>
      <c r="O325" s="8"/>
      <c r="P325" s="1729"/>
      <c r="Q325" s="1729"/>
      <c r="R325" s="1729"/>
      <c r="S325" s="72"/>
      <c r="T325" s="72" t="s">
        <v>425</v>
      </c>
      <c r="U325" s="16"/>
      <c r="V325" s="72"/>
      <c r="W325" s="72"/>
      <c r="X325" s="72"/>
      <c r="Y325" s="72"/>
      <c r="Z325" s="16"/>
      <c r="AA325" s="1808"/>
      <c r="AB325" s="1808"/>
      <c r="AC325" s="1808"/>
      <c r="AD325" s="1808"/>
      <c r="AE325" s="1808"/>
      <c r="AF325" s="1808"/>
      <c r="AG325" s="8" t="s">
        <v>908</v>
      </c>
      <c r="AH325" s="8"/>
      <c r="AI325" s="1729"/>
      <c r="AJ325" s="1729"/>
      <c r="AK325" s="1729"/>
      <c r="AL325" s="341"/>
      <c r="AM325" s="149"/>
      <c r="AN325" s="457"/>
    </row>
    <row r="326" spans="1:76" s="149" customFormat="1" ht="12.75" customHeight="1">
      <c r="A326" s="165"/>
      <c r="B326" s="72" t="s">
        <v>99</v>
      </c>
      <c r="C326" s="72"/>
      <c r="D326" s="72"/>
      <c r="E326" s="72"/>
      <c r="F326" s="72"/>
      <c r="G326" s="72"/>
      <c r="H326" s="1724"/>
      <c r="I326" s="1724"/>
      <c r="J326" s="1724"/>
      <c r="K326" s="1724"/>
      <c r="L326" s="1724"/>
      <c r="M326" s="1724"/>
      <c r="N326" s="1724"/>
      <c r="O326" s="1724"/>
      <c r="P326" s="1724"/>
      <c r="Q326" s="1724"/>
      <c r="R326" s="1724"/>
      <c r="S326" s="72"/>
      <c r="T326" s="72" t="s">
        <v>99</v>
      </c>
      <c r="U326" s="16"/>
      <c r="V326" s="72"/>
      <c r="W326" s="72"/>
      <c r="X326" s="72"/>
      <c r="Y326" s="72"/>
      <c r="Z326" s="16"/>
      <c r="AA326" s="1724"/>
      <c r="AB326" s="1724"/>
      <c r="AC326" s="1724"/>
      <c r="AD326" s="1724"/>
      <c r="AE326" s="1724"/>
      <c r="AF326" s="1724"/>
      <c r="AG326" s="1724"/>
      <c r="AH326" s="1724"/>
      <c r="AI326" s="1724"/>
      <c r="AJ326" s="1724"/>
      <c r="AK326" s="1724"/>
      <c r="AL326" s="341"/>
      <c r="AN326" s="1189"/>
    </row>
    <row r="327" spans="1:76" s="46" customFormat="1" ht="12.75" customHeight="1">
      <c r="A327" s="165"/>
      <c r="B327" s="72" t="s">
        <v>101</v>
      </c>
      <c r="C327" s="72"/>
      <c r="D327" s="72"/>
      <c r="E327" s="72"/>
      <c r="F327" s="72"/>
      <c r="G327" s="72"/>
      <c r="H327" s="1724"/>
      <c r="I327" s="1724"/>
      <c r="J327" s="1724"/>
      <c r="K327" s="1724"/>
      <c r="L327" s="1724"/>
      <c r="M327" s="1724"/>
      <c r="N327" s="1724"/>
      <c r="O327" s="1724"/>
      <c r="P327" s="1724"/>
      <c r="Q327" s="1724"/>
      <c r="R327" s="1724"/>
      <c r="S327" s="72"/>
      <c r="T327" s="72" t="s">
        <v>101</v>
      </c>
      <c r="U327" s="16"/>
      <c r="V327" s="72"/>
      <c r="W327" s="72"/>
      <c r="X327" s="72"/>
      <c r="Y327" s="72"/>
      <c r="Z327" s="16"/>
      <c r="AA327" s="1724"/>
      <c r="AB327" s="1724"/>
      <c r="AC327" s="1724"/>
      <c r="AD327" s="1724"/>
      <c r="AE327" s="1724"/>
      <c r="AF327" s="1724"/>
      <c r="AG327" s="1724"/>
      <c r="AH327" s="1724"/>
      <c r="AI327" s="1724"/>
      <c r="AJ327" s="1724"/>
      <c r="AK327" s="1724"/>
      <c r="AL327" s="341"/>
      <c r="AM327" s="149"/>
      <c r="AN327" s="457"/>
    </row>
    <row r="328" spans="1:76" s="46" customFormat="1" ht="12.75" customHeight="1">
      <c r="A328" s="165"/>
      <c r="B328" s="72" t="s">
        <v>112</v>
      </c>
      <c r="C328" s="72"/>
      <c r="D328" s="72"/>
      <c r="E328" s="72"/>
      <c r="F328" s="72"/>
      <c r="G328" s="72"/>
      <c r="H328" s="2271"/>
      <c r="I328" s="2271"/>
      <c r="J328" s="2271"/>
      <c r="K328" s="2271"/>
      <c r="L328" s="2271"/>
      <c r="M328" s="2271"/>
      <c r="N328" s="2271"/>
      <c r="O328" s="2271"/>
      <c r="P328" s="2271"/>
      <c r="Q328" s="2271"/>
      <c r="R328" s="2271"/>
      <c r="S328" s="72"/>
      <c r="T328" s="72" t="s">
        <v>112</v>
      </c>
      <c r="U328" s="72"/>
      <c r="V328" s="72"/>
      <c r="W328" s="72"/>
      <c r="X328" s="72"/>
      <c r="Y328" s="72"/>
      <c r="Z328" s="18"/>
      <c r="AA328" s="2271"/>
      <c r="AB328" s="2271"/>
      <c r="AC328" s="2271"/>
      <c r="AD328" s="2271"/>
      <c r="AE328" s="2271"/>
      <c r="AF328" s="2271"/>
      <c r="AG328" s="2271"/>
      <c r="AH328" s="2271"/>
      <c r="AI328" s="2271"/>
      <c r="AJ328" s="2271"/>
      <c r="AK328" s="2271"/>
      <c r="AL328" s="341"/>
      <c r="AM328" s="441"/>
      <c r="AN328" s="457"/>
    </row>
    <row r="329" spans="1:76" s="46" customFormat="1" ht="12.75" customHeight="1" thickBot="1">
      <c r="A329" s="24"/>
      <c r="B329" s="24"/>
      <c r="C329" s="183"/>
      <c r="D329" s="233"/>
      <c r="E329" s="233"/>
      <c r="F329" s="233"/>
      <c r="G329" s="233"/>
      <c r="H329" s="233"/>
      <c r="I329" s="233"/>
      <c r="J329" s="233"/>
      <c r="K329" s="233"/>
      <c r="L329" s="233"/>
      <c r="M329" s="233"/>
      <c r="N329" s="233"/>
      <c r="O329" s="233"/>
      <c r="P329" s="233"/>
      <c r="Q329" s="233"/>
      <c r="R329" s="233"/>
      <c r="S329" s="233"/>
      <c r="T329" s="233"/>
      <c r="U329" s="233"/>
      <c r="V329" s="233"/>
      <c r="W329" s="233"/>
      <c r="X329" s="233"/>
      <c r="Y329" s="233"/>
      <c r="Z329" s="233"/>
      <c r="AA329" s="233"/>
      <c r="AB329" s="233"/>
      <c r="AC329" s="233"/>
      <c r="AD329" s="181"/>
      <c r="AE329" s="233"/>
      <c r="AF329" s="233"/>
      <c r="AG329" s="233"/>
      <c r="AH329" s="233"/>
      <c r="AI329" s="184"/>
      <c r="AJ329" s="183"/>
      <c r="AK329" s="184"/>
      <c r="AL329" s="184"/>
      <c r="AM329" s="184"/>
      <c r="AN329" s="457"/>
    </row>
    <row r="330" spans="1:76" s="46" customFormat="1" ht="12.75" customHeight="1" thickTop="1">
      <c r="A330" s="35"/>
      <c r="B330" s="306"/>
      <c r="C330" s="307"/>
      <c r="D330" s="307"/>
      <c r="E330" s="307"/>
      <c r="F330" s="307"/>
      <c r="G330" s="307"/>
      <c r="H330" s="307"/>
      <c r="I330" s="186"/>
      <c r="J330" s="186"/>
      <c r="K330" s="186"/>
      <c r="L330" s="186"/>
      <c r="M330" s="186"/>
      <c r="N330" s="186"/>
      <c r="O330" s="186"/>
      <c r="P330" s="186"/>
      <c r="Q330" s="186"/>
      <c r="R330" s="35"/>
      <c r="S330" s="35"/>
      <c r="T330" s="63"/>
      <c r="U330" s="63"/>
      <c r="V330" s="63"/>
      <c r="W330" s="63"/>
      <c r="X330" s="63"/>
      <c r="Y330" s="63"/>
      <c r="Z330" s="63"/>
      <c r="AA330" s="63"/>
      <c r="AB330" s="63"/>
      <c r="AC330" s="63"/>
      <c r="AD330" s="63"/>
      <c r="AE330" s="63"/>
      <c r="AF330" s="35"/>
      <c r="AG330" s="63"/>
      <c r="AH330" s="63"/>
      <c r="AI330" s="63"/>
      <c r="AJ330" s="63"/>
      <c r="AM330" s="165"/>
      <c r="AN330" s="457"/>
    </row>
    <row r="331" spans="1:76" s="46" customFormat="1" ht="12.75" customHeight="1">
      <c r="B331" s="164" t="s">
        <v>1670</v>
      </c>
      <c r="C331" s="173"/>
      <c r="D331" s="28"/>
      <c r="E331" s="28"/>
      <c r="F331" s="165"/>
      <c r="G331" s="165"/>
      <c r="H331" s="165"/>
      <c r="I331" s="165"/>
      <c r="J331" s="165"/>
      <c r="K331" s="165"/>
      <c r="L331" s="165"/>
      <c r="M331" s="165"/>
      <c r="N331" s="165"/>
      <c r="O331" s="165"/>
      <c r="P331" s="165"/>
      <c r="Q331" s="165"/>
      <c r="R331" s="165"/>
      <c r="S331" s="165"/>
      <c r="T331" s="165"/>
      <c r="U331" s="165"/>
      <c r="V331" s="165"/>
      <c r="W331" s="165"/>
      <c r="X331" s="165"/>
      <c r="Y331" s="165"/>
      <c r="Z331" s="165"/>
      <c r="AA331" s="165"/>
      <c r="AB331" s="165"/>
      <c r="AC331" s="48"/>
      <c r="AD331" s="165"/>
      <c r="AE331" s="2272" t="s">
        <v>414</v>
      </c>
      <c r="AF331" s="2272"/>
      <c r="AG331" s="2272"/>
      <c r="AH331" s="2272"/>
      <c r="AI331" s="2272"/>
      <c r="AJ331" s="2272"/>
      <c r="AK331" s="2272"/>
      <c r="AL331" s="164"/>
      <c r="AM331" s="164"/>
      <c r="AN331" s="164"/>
    </row>
    <row r="332" spans="1:76" s="46" customFormat="1" ht="12.75" customHeight="1">
      <c r="A332" s="164"/>
      <c r="B332" s="173"/>
      <c r="C332" s="2273" t="s">
        <v>2151</v>
      </c>
      <c r="D332" s="2273"/>
      <c r="E332" s="2273"/>
      <c r="F332" s="2273"/>
      <c r="G332" s="2273"/>
      <c r="H332" s="2273"/>
      <c r="I332" s="2273"/>
      <c r="J332" s="2273"/>
      <c r="K332" s="2273"/>
      <c r="L332" s="2273"/>
      <c r="M332" s="2273"/>
      <c r="N332" s="2273"/>
      <c r="O332" s="2273"/>
      <c r="P332" s="2273"/>
      <c r="Q332" s="2273"/>
      <c r="R332" s="2273"/>
      <c r="S332" s="2273"/>
      <c r="T332" s="2273"/>
      <c r="U332" s="2273"/>
      <c r="V332" s="2273"/>
      <c r="W332" s="2273"/>
      <c r="X332" s="2273"/>
      <c r="Y332" s="2273"/>
      <c r="Z332" s="2273"/>
      <c r="AA332" s="2273"/>
      <c r="AB332" s="2273"/>
      <c r="AC332" s="2273"/>
      <c r="AD332" s="2273"/>
      <c r="AE332" s="2273"/>
      <c r="AF332" s="2273"/>
      <c r="AG332" s="2273"/>
      <c r="AH332" s="2273"/>
      <c r="AI332" s="2273"/>
      <c r="AJ332" s="2273"/>
      <c r="AS332" s="1380"/>
      <c r="AT332" s="1380"/>
      <c r="AU332" s="1380"/>
      <c r="AV332" s="1380"/>
      <c r="AW332" s="1380"/>
      <c r="AX332" s="1380"/>
      <c r="AY332" s="1380"/>
      <c r="AZ332" s="1380"/>
      <c r="BA332" s="1380"/>
      <c r="BB332" s="1380"/>
      <c r="BC332" s="1380"/>
      <c r="BD332" s="1380"/>
      <c r="BE332" s="1380"/>
      <c r="BF332" s="1380"/>
      <c r="BG332" s="1380"/>
      <c r="BH332" s="1380"/>
      <c r="BI332" s="1380"/>
      <c r="BJ332" s="1380"/>
      <c r="BK332" s="1380"/>
      <c r="BL332" s="1380"/>
      <c r="BM332" s="1380"/>
      <c r="BN332" s="1380"/>
      <c r="BO332" s="1380"/>
      <c r="BP332" s="1380"/>
      <c r="BQ332" s="1380"/>
      <c r="BR332" s="1380"/>
      <c r="BS332" s="1380"/>
      <c r="BT332" s="1380"/>
      <c r="BU332" s="1380"/>
      <c r="BV332" s="1380"/>
      <c r="BW332" s="1380"/>
      <c r="BX332" s="1380"/>
    </row>
    <row r="333" spans="1:76" s="46" customFormat="1" ht="12.75" customHeight="1">
      <c r="A333" s="16"/>
      <c r="C333" s="2273"/>
      <c r="D333" s="2273"/>
      <c r="E333" s="2273"/>
      <c r="F333" s="2273"/>
      <c r="G333" s="2273"/>
      <c r="H333" s="2273"/>
      <c r="I333" s="2273"/>
      <c r="J333" s="2273"/>
      <c r="K333" s="2273"/>
      <c r="L333" s="2273"/>
      <c r="M333" s="2273"/>
      <c r="N333" s="2273"/>
      <c r="O333" s="2273"/>
      <c r="P333" s="2273"/>
      <c r="Q333" s="2273"/>
      <c r="R333" s="2273"/>
      <c r="S333" s="2273"/>
      <c r="T333" s="2273"/>
      <c r="U333" s="2273"/>
      <c r="V333" s="2273"/>
      <c r="W333" s="2273"/>
      <c r="X333" s="2273"/>
      <c r="Y333" s="2273"/>
      <c r="Z333" s="2273"/>
      <c r="AA333" s="2273"/>
      <c r="AB333" s="2273"/>
      <c r="AC333" s="2273"/>
      <c r="AD333" s="2273"/>
      <c r="AE333" s="2273"/>
      <c r="AF333" s="2273"/>
      <c r="AG333" s="2273"/>
      <c r="AH333" s="2273"/>
      <c r="AI333" s="2273"/>
      <c r="AJ333" s="2273"/>
      <c r="AK333" s="164"/>
      <c r="AL333" s="164"/>
      <c r="AM333" s="175"/>
      <c r="AN333" s="457"/>
      <c r="AR333" s="1380"/>
      <c r="AS333" s="1380"/>
      <c r="AT333" s="1380"/>
      <c r="AU333" s="1380"/>
      <c r="AV333" s="1380"/>
      <c r="AW333" s="1380"/>
      <c r="AX333" s="1380"/>
      <c r="AY333" s="1380"/>
      <c r="AZ333" s="1380"/>
      <c r="BA333" s="1380"/>
      <c r="BB333" s="1380"/>
      <c r="BC333" s="1380"/>
      <c r="BD333" s="1380"/>
      <c r="BE333" s="1380"/>
      <c r="BF333" s="1380"/>
      <c r="BG333" s="1380"/>
      <c r="BH333" s="1380"/>
      <c r="BI333" s="1380"/>
      <c r="BJ333" s="1380"/>
      <c r="BK333" s="1380"/>
      <c r="BL333" s="1380"/>
      <c r="BM333" s="1380"/>
      <c r="BN333" s="1380"/>
      <c r="BO333" s="1380"/>
      <c r="BP333" s="1380"/>
      <c r="BQ333" s="1380"/>
      <c r="BR333" s="1380"/>
      <c r="BS333" s="1380"/>
      <c r="BT333" s="1380"/>
      <c r="BU333" s="1380"/>
      <c r="BV333" s="1380"/>
      <c r="BW333" s="1380"/>
      <c r="BX333" s="1380"/>
    </row>
    <row r="334" spans="1:76" s="46" customFormat="1" ht="12.75" customHeight="1">
      <c r="A334" s="175"/>
      <c r="B334" s="176"/>
      <c r="C334" s="2273"/>
      <c r="D334" s="2273"/>
      <c r="E334" s="2273"/>
      <c r="F334" s="2273"/>
      <c r="G334" s="2273"/>
      <c r="H334" s="2273"/>
      <c r="I334" s="2273"/>
      <c r="J334" s="2273"/>
      <c r="K334" s="2273"/>
      <c r="L334" s="2273"/>
      <c r="M334" s="2273"/>
      <c r="N334" s="2273"/>
      <c r="O334" s="2273"/>
      <c r="P334" s="2273"/>
      <c r="Q334" s="2273"/>
      <c r="R334" s="2273"/>
      <c r="S334" s="2273"/>
      <c r="T334" s="2273"/>
      <c r="U334" s="2273"/>
      <c r="V334" s="2273"/>
      <c r="W334" s="2273"/>
      <c r="X334" s="2273"/>
      <c r="Y334" s="2273"/>
      <c r="Z334" s="2273"/>
      <c r="AA334" s="2273"/>
      <c r="AB334" s="2273"/>
      <c r="AC334" s="2273"/>
      <c r="AD334" s="2273"/>
      <c r="AE334" s="2273"/>
      <c r="AF334" s="2273"/>
      <c r="AG334" s="2273"/>
      <c r="AH334" s="2273"/>
      <c r="AI334" s="2273"/>
      <c r="AJ334" s="2273"/>
      <c r="AK334" s="175"/>
      <c r="AL334" s="175"/>
      <c r="AM334" s="175"/>
      <c r="AN334" s="457"/>
      <c r="AO334" s="305"/>
      <c r="AR334" s="1380"/>
      <c r="AS334" s="1380"/>
      <c r="AT334" s="1380"/>
      <c r="AU334" s="1380"/>
      <c r="AV334" s="1380"/>
      <c r="AW334" s="1380"/>
      <c r="AX334" s="1380"/>
      <c r="AY334" s="1380"/>
      <c r="AZ334" s="1380"/>
      <c r="BA334" s="1380"/>
      <c r="BB334" s="1380"/>
      <c r="BC334" s="1380"/>
      <c r="BD334" s="1380"/>
      <c r="BE334" s="1380"/>
      <c r="BF334" s="1380"/>
      <c r="BG334" s="1380"/>
      <c r="BH334" s="1380"/>
      <c r="BI334" s="1380"/>
      <c r="BJ334" s="1380"/>
      <c r="BK334" s="1380"/>
      <c r="BL334" s="1380"/>
      <c r="BM334" s="1380"/>
      <c r="BN334" s="1380"/>
      <c r="BO334" s="1380"/>
      <c r="BP334" s="1380"/>
      <c r="BQ334" s="1380"/>
      <c r="BR334" s="1380"/>
      <c r="BS334" s="1380"/>
      <c r="BT334" s="1380"/>
      <c r="BU334" s="1380"/>
      <c r="BV334" s="1380"/>
      <c r="BW334" s="1380"/>
      <c r="BX334" s="1380"/>
    </row>
    <row r="335" spans="1:76" s="46" customFormat="1" ht="12.75" customHeight="1">
      <c r="A335" s="175"/>
      <c r="B335" s="176"/>
      <c r="C335" s="2273"/>
      <c r="D335" s="2273"/>
      <c r="E335" s="2273"/>
      <c r="F335" s="2273"/>
      <c r="G335" s="2273"/>
      <c r="H335" s="2273"/>
      <c r="I335" s="2273"/>
      <c r="J335" s="2273"/>
      <c r="K335" s="2273"/>
      <c r="L335" s="2273"/>
      <c r="M335" s="2273"/>
      <c r="N335" s="2273"/>
      <c r="O335" s="2273"/>
      <c r="P335" s="2273"/>
      <c r="Q335" s="2273"/>
      <c r="R335" s="2273"/>
      <c r="S335" s="2273"/>
      <c r="T335" s="2273"/>
      <c r="U335" s="2273"/>
      <c r="V335" s="2273"/>
      <c r="W335" s="2273"/>
      <c r="X335" s="2273"/>
      <c r="Y335" s="2273"/>
      <c r="Z335" s="2273"/>
      <c r="AA335" s="2273"/>
      <c r="AB335" s="2273"/>
      <c r="AC335" s="2273"/>
      <c r="AD335" s="2273"/>
      <c r="AE335" s="2273"/>
      <c r="AF335" s="2273"/>
      <c r="AG335" s="2273"/>
      <c r="AH335" s="2273"/>
      <c r="AI335" s="2273"/>
      <c r="AJ335" s="2273"/>
      <c r="AK335" s="175"/>
      <c r="AL335" s="175"/>
      <c r="AM335" s="175"/>
      <c r="AN335" s="457"/>
      <c r="AO335" s="305"/>
      <c r="AR335" s="1380"/>
      <c r="AS335" s="1380"/>
      <c r="AT335" s="1380"/>
      <c r="AU335" s="1380"/>
      <c r="AV335" s="1380"/>
      <c r="AW335" s="1380"/>
      <c r="AX335" s="1380"/>
      <c r="AY335" s="1380"/>
      <c r="AZ335" s="1380"/>
      <c r="BA335" s="1380"/>
      <c r="BB335" s="1380"/>
      <c r="BC335" s="1380"/>
      <c r="BD335" s="1380"/>
      <c r="BE335" s="1380"/>
      <c r="BF335" s="1380"/>
      <c r="BG335" s="1380"/>
      <c r="BH335" s="1380"/>
      <c r="BI335" s="1380"/>
      <c r="BJ335" s="1380"/>
      <c r="BK335" s="1380"/>
      <c r="BL335" s="1380"/>
      <c r="BM335" s="1380"/>
      <c r="BN335" s="1380"/>
      <c r="BO335" s="1380"/>
      <c r="BP335" s="1380"/>
      <c r="BQ335" s="1380"/>
      <c r="BR335" s="1380"/>
      <c r="BS335" s="1380"/>
      <c r="BT335" s="1380"/>
      <c r="BU335" s="1380"/>
      <c r="BV335" s="1380"/>
      <c r="BW335" s="1380"/>
      <c r="BX335" s="1380"/>
    </row>
    <row r="336" spans="1:76" s="46" customFormat="1" ht="12.75" customHeight="1">
      <c r="A336" s="175"/>
      <c r="B336" s="176"/>
      <c r="C336" s="2273"/>
      <c r="D336" s="2273"/>
      <c r="E336" s="2273"/>
      <c r="F336" s="2273"/>
      <c r="G336" s="2273"/>
      <c r="H336" s="2273"/>
      <c r="I336" s="2273"/>
      <c r="J336" s="2273"/>
      <c r="K336" s="2273"/>
      <c r="L336" s="2273"/>
      <c r="M336" s="2273"/>
      <c r="N336" s="2273"/>
      <c r="O336" s="2273"/>
      <c r="P336" s="2273"/>
      <c r="Q336" s="2273"/>
      <c r="R336" s="2273"/>
      <c r="S336" s="2273"/>
      <c r="T336" s="2273"/>
      <c r="U336" s="2273"/>
      <c r="V336" s="2273"/>
      <c r="W336" s="2273"/>
      <c r="X336" s="2273"/>
      <c r="Y336" s="2273"/>
      <c r="Z336" s="2273"/>
      <c r="AA336" s="2273"/>
      <c r="AB336" s="2273"/>
      <c r="AC336" s="2273"/>
      <c r="AD336" s="2273"/>
      <c r="AE336" s="2273"/>
      <c r="AF336" s="2273"/>
      <c r="AG336" s="2273"/>
      <c r="AH336" s="2273"/>
      <c r="AI336" s="2273"/>
      <c r="AJ336" s="2273"/>
      <c r="AK336" s="175"/>
      <c r="AL336" s="175"/>
      <c r="AM336" s="175"/>
      <c r="AN336" s="457"/>
      <c r="AO336" s="305"/>
      <c r="AR336" s="1380"/>
      <c r="AS336" s="1380"/>
      <c r="AT336" s="1380"/>
      <c r="AU336" s="1380"/>
      <c r="AV336" s="1380"/>
      <c r="AW336" s="1380"/>
      <c r="AX336" s="1380"/>
      <c r="AY336" s="1380"/>
      <c r="AZ336" s="1380"/>
      <c r="BA336" s="1380"/>
      <c r="BB336" s="1380"/>
      <c r="BC336" s="1380"/>
      <c r="BD336" s="1380"/>
      <c r="BE336" s="1380"/>
      <c r="BF336" s="1380"/>
      <c r="BG336" s="1380"/>
      <c r="BH336" s="1380"/>
      <c r="BI336" s="1380"/>
      <c r="BJ336" s="1380"/>
      <c r="BK336" s="1380"/>
      <c r="BL336" s="1380"/>
      <c r="BM336" s="1380"/>
      <c r="BN336" s="1380"/>
      <c r="BO336" s="1380"/>
      <c r="BP336" s="1380"/>
      <c r="BQ336" s="1380"/>
      <c r="BR336" s="1380"/>
      <c r="BS336" s="1380"/>
      <c r="BT336" s="1380"/>
      <c r="BU336" s="1380"/>
      <c r="BV336" s="1380"/>
      <c r="BW336" s="1380"/>
      <c r="BX336" s="1380"/>
    </row>
    <row r="337" spans="1:76" s="46" customFormat="1" ht="12.75" customHeight="1">
      <c r="A337" s="175"/>
      <c r="B337" s="176"/>
      <c r="C337" s="2273"/>
      <c r="D337" s="2273"/>
      <c r="E337" s="2273"/>
      <c r="F337" s="2273"/>
      <c r="G337" s="2273"/>
      <c r="H337" s="2273"/>
      <c r="I337" s="2273"/>
      <c r="J337" s="2273"/>
      <c r="K337" s="2273"/>
      <c r="L337" s="2273"/>
      <c r="M337" s="2273"/>
      <c r="N337" s="2273"/>
      <c r="O337" s="2273"/>
      <c r="P337" s="2273"/>
      <c r="Q337" s="2273"/>
      <c r="R337" s="2273"/>
      <c r="S337" s="2273"/>
      <c r="T337" s="2273"/>
      <c r="U337" s="2273"/>
      <c r="V337" s="2273"/>
      <c r="W337" s="2273"/>
      <c r="X337" s="2273"/>
      <c r="Y337" s="2273"/>
      <c r="Z337" s="2273"/>
      <c r="AA337" s="2273"/>
      <c r="AB337" s="2273"/>
      <c r="AC337" s="2273"/>
      <c r="AD337" s="2273"/>
      <c r="AE337" s="2273"/>
      <c r="AF337" s="2273"/>
      <c r="AG337" s="2273"/>
      <c r="AH337" s="2273"/>
      <c r="AI337" s="2273"/>
      <c r="AJ337" s="2273"/>
      <c r="AK337" s="175"/>
      <c r="AL337" s="175"/>
      <c r="AM337" s="175"/>
      <c r="AN337" s="457"/>
      <c r="AO337" s="305"/>
      <c r="AR337" s="1380"/>
      <c r="AS337" s="1380"/>
      <c r="AT337" s="1380"/>
      <c r="AU337" s="1380"/>
      <c r="AV337" s="1380"/>
      <c r="AW337" s="1380"/>
      <c r="AX337" s="1380"/>
      <c r="AY337" s="1380"/>
      <c r="AZ337" s="1380"/>
      <c r="BA337" s="1380"/>
      <c r="BB337" s="1380"/>
      <c r="BC337" s="1380"/>
      <c r="BD337" s="1380"/>
      <c r="BE337" s="1380"/>
      <c r="BF337" s="1380"/>
      <c r="BG337" s="1380"/>
      <c r="BH337" s="1380"/>
      <c r="BI337" s="1380"/>
      <c r="BJ337" s="1380"/>
      <c r="BK337" s="1380"/>
      <c r="BL337" s="1380"/>
      <c r="BM337" s="1380"/>
      <c r="BN337" s="1380"/>
      <c r="BO337" s="1380"/>
      <c r="BP337" s="1380"/>
      <c r="BQ337" s="1380"/>
      <c r="BR337" s="1380"/>
      <c r="BS337" s="1380"/>
      <c r="BT337" s="1380"/>
      <c r="BU337" s="1380"/>
      <c r="BV337" s="1380"/>
      <c r="BW337" s="1380"/>
      <c r="BX337" s="1380"/>
    </row>
    <row r="338" spans="1:76" s="46" customFormat="1" ht="12.4" customHeight="1">
      <c r="A338" s="175"/>
      <c r="B338" s="176"/>
      <c r="C338" s="2273"/>
      <c r="D338" s="2273"/>
      <c r="E338" s="2273"/>
      <c r="F338" s="2273"/>
      <c r="G338" s="2273"/>
      <c r="H338" s="2273"/>
      <c r="I338" s="2273"/>
      <c r="J338" s="2273"/>
      <c r="K338" s="2273"/>
      <c r="L338" s="2273"/>
      <c r="M338" s="2273"/>
      <c r="N338" s="2273"/>
      <c r="O338" s="2273"/>
      <c r="P338" s="2273"/>
      <c r="Q338" s="2273"/>
      <c r="R338" s="2273"/>
      <c r="S338" s="2273"/>
      <c r="T338" s="2273"/>
      <c r="U338" s="2273"/>
      <c r="V338" s="2273"/>
      <c r="W338" s="2273"/>
      <c r="X338" s="2273"/>
      <c r="Y338" s="2273"/>
      <c r="Z338" s="2273"/>
      <c r="AA338" s="2273"/>
      <c r="AB338" s="2273"/>
      <c r="AC338" s="2273"/>
      <c r="AD338" s="2273"/>
      <c r="AE338" s="2273"/>
      <c r="AF338" s="2273"/>
      <c r="AG338" s="2273"/>
      <c r="AH338" s="2273"/>
      <c r="AI338" s="2273"/>
      <c r="AJ338" s="2273"/>
      <c r="AK338" s="175"/>
      <c r="AL338" s="175"/>
      <c r="AM338" s="175"/>
      <c r="AN338" s="457"/>
      <c r="AO338" s="305"/>
      <c r="AR338" s="1380"/>
      <c r="AS338" s="1380"/>
      <c r="AT338" s="1380"/>
      <c r="AU338" s="1380"/>
      <c r="AV338" s="1380"/>
      <c r="AW338" s="1380"/>
      <c r="AX338" s="1380"/>
      <c r="AY338" s="1380"/>
      <c r="AZ338" s="1380"/>
      <c r="BA338" s="1380"/>
      <c r="BB338" s="1380"/>
      <c r="BC338" s="1380"/>
      <c r="BD338" s="1380"/>
      <c r="BE338" s="1380"/>
      <c r="BF338" s="1380"/>
      <c r="BG338" s="1380"/>
      <c r="BH338" s="1380"/>
      <c r="BI338" s="1380"/>
      <c r="BJ338" s="1380"/>
      <c r="BK338" s="1380"/>
      <c r="BL338" s="1380"/>
      <c r="BM338" s="1380"/>
      <c r="BN338" s="1380"/>
      <c r="BO338" s="1380"/>
      <c r="BP338" s="1380"/>
      <c r="BQ338" s="1380"/>
      <c r="BR338" s="1380"/>
      <c r="BS338" s="1380"/>
      <c r="BT338" s="1380"/>
      <c r="BU338" s="1380"/>
      <c r="BV338" s="1380"/>
      <c r="BW338" s="1380"/>
      <c r="BX338" s="1380"/>
    </row>
    <row r="339" spans="1:76" s="46" customFormat="1" ht="12.4" customHeight="1">
      <c r="A339" s="175"/>
      <c r="B339" s="176"/>
      <c r="C339" s="2273"/>
      <c r="D339" s="2273"/>
      <c r="E339" s="2273"/>
      <c r="F339" s="2273"/>
      <c r="G339" s="2273"/>
      <c r="H339" s="2273"/>
      <c r="I339" s="2273"/>
      <c r="J339" s="2273"/>
      <c r="K339" s="2273"/>
      <c r="L339" s="2273"/>
      <c r="M339" s="2273"/>
      <c r="N339" s="2273"/>
      <c r="O339" s="2273"/>
      <c r="P339" s="2273"/>
      <c r="Q339" s="2273"/>
      <c r="R339" s="2273"/>
      <c r="S339" s="2273"/>
      <c r="T339" s="2273"/>
      <c r="U339" s="2273"/>
      <c r="V339" s="2273"/>
      <c r="W339" s="2273"/>
      <c r="X339" s="2273"/>
      <c r="Y339" s="2273"/>
      <c r="Z339" s="2273"/>
      <c r="AA339" s="2273"/>
      <c r="AB339" s="2273"/>
      <c r="AC339" s="2273"/>
      <c r="AD339" s="2273"/>
      <c r="AE339" s="2273"/>
      <c r="AF339" s="2273"/>
      <c r="AG339" s="2273"/>
      <c r="AH339" s="2273"/>
      <c r="AI339" s="2273"/>
      <c r="AJ339" s="2273"/>
      <c r="AK339" s="175"/>
      <c r="AL339" s="175"/>
      <c r="AM339" s="175"/>
      <c r="AN339" s="457"/>
      <c r="AO339" s="305"/>
    </row>
    <row r="340" spans="1:76" s="46" customFormat="1" ht="12.75" customHeight="1">
      <c r="A340" s="175"/>
      <c r="B340" s="176"/>
      <c r="C340" s="2273" t="s">
        <v>2152</v>
      </c>
      <c r="D340" s="2273"/>
      <c r="E340" s="2273"/>
      <c r="F340" s="2273"/>
      <c r="G340" s="2273"/>
      <c r="H340" s="2273"/>
      <c r="I340" s="2273"/>
      <c r="J340" s="2273"/>
      <c r="K340" s="2273"/>
      <c r="L340" s="2273"/>
      <c r="M340" s="2273"/>
      <c r="N340" s="2273"/>
      <c r="O340" s="2273"/>
      <c r="P340" s="2273"/>
      <c r="Q340" s="2273"/>
      <c r="R340" s="2273"/>
      <c r="S340" s="2273"/>
      <c r="T340" s="2273"/>
      <c r="U340" s="2273"/>
      <c r="V340" s="2273"/>
      <c r="W340" s="2273"/>
      <c r="X340" s="2273"/>
      <c r="Y340" s="2273"/>
      <c r="Z340" s="2273"/>
      <c r="AA340" s="2273"/>
      <c r="AB340" s="2273"/>
      <c r="AC340" s="2273"/>
      <c r="AD340" s="2273"/>
      <c r="AE340" s="2273"/>
      <c r="AF340" s="2273"/>
      <c r="AG340" s="2273"/>
      <c r="AH340" s="2273"/>
      <c r="AI340" s="2273"/>
      <c r="AJ340" s="2273"/>
      <c r="AK340" s="175"/>
      <c r="AL340" s="175"/>
      <c r="AM340" s="175"/>
      <c r="AN340" s="457"/>
    </row>
    <row r="341" spans="1:76" s="46" customFormat="1" ht="12.75" customHeight="1">
      <c r="A341" s="175"/>
      <c r="B341" s="176"/>
      <c r="C341" s="2273"/>
      <c r="D341" s="2273"/>
      <c r="E341" s="2273"/>
      <c r="F341" s="2273"/>
      <c r="G341" s="2273"/>
      <c r="H341" s="2273"/>
      <c r="I341" s="2273"/>
      <c r="J341" s="2273"/>
      <c r="K341" s="2273"/>
      <c r="L341" s="2273"/>
      <c r="M341" s="2273"/>
      <c r="N341" s="2273"/>
      <c r="O341" s="2273"/>
      <c r="P341" s="2273"/>
      <c r="Q341" s="2273"/>
      <c r="R341" s="2273"/>
      <c r="S341" s="2273"/>
      <c r="T341" s="2273"/>
      <c r="U341" s="2273"/>
      <c r="V341" s="2273"/>
      <c r="W341" s="2273"/>
      <c r="X341" s="2273"/>
      <c r="Y341" s="2273"/>
      <c r="Z341" s="2273"/>
      <c r="AA341" s="2273"/>
      <c r="AB341" s="2273"/>
      <c r="AC341" s="2273"/>
      <c r="AD341" s="2273"/>
      <c r="AE341" s="2273"/>
      <c r="AF341" s="2273"/>
      <c r="AG341" s="2273"/>
      <c r="AH341" s="2273"/>
      <c r="AI341" s="2273"/>
      <c r="AJ341" s="2273"/>
      <c r="AK341" s="175"/>
      <c r="AL341" s="175"/>
      <c r="AM341" s="175"/>
      <c r="AN341" s="457"/>
    </row>
    <row r="342" spans="1:76" s="46" customFormat="1" ht="12.75" customHeight="1">
      <c r="A342" s="175"/>
      <c r="B342" s="176"/>
      <c r="C342" s="2273"/>
      <c r="D342" s="2273"/>
      <c r="E342" s="2273"/>
      <c r="F342" s="2273"/>
      <c r="G342" s="2273"/>
      <c r="H342" s="2273"/>
      <c r="I342" s="2273"/>
      <c r="J342" s="2273"/>
      <c r="K342" s="2273"/>
      <c r="L342" s="2273"/>
      <c r="M342" s="2273"/>
      <c r="N342" s="2273"/>
      <c r="O342" s="2273"/>
      <c r="P342" s="2273"/>
      <c r="Q342" s="2273"/>
      <c r="R342" s="2273"/>
      <c r="S342" s="2273"/>
      <c r="T342" s="2273"/>
      <c r="U342" s="2273"/>
      <c r="V342" s="2273"/>
      <c r="W342" s="2273"/>
      <c r="X342" s="2273"/>
      <c r="Y342" s="2273"/>
      <c r="Z342" s="2273"/>
      <c r="AA342" s="2273"/>
      <c r="AB342" s="2273"/>
      <c r="AC342" s="2273"/>
      <c r="AD342" s="2273"/>
      <c r="AE342" s="2273"/>
      <c r="AF342" s="2273"/>
      <c r="AG342" s="2273"/>
      <c r="AH342" s="2273"/>
      <c r="AI342" s="2273"/>
      <c r="AJ342" s="2273"/>
      <c r="AK342" s="175"/>
      <c r="AL342" s="175"/>
      <c r="AM342" s="175"/>
      <c r="AN342" s="457"/>
      <c r="AQ342" s="50"/>
      <c r="AR342" s="149"/>
    </row>
    <row r="343" spans="1:76" s="46" customFormat="1" ht="12.75" customHeight="1">
      <c r="A343" s="175"/>
      <c r="B343" s="156"/>
      <c r="C343" s="2273"/>
      <c r="D343" s="2273"/>
      <c r="E343" s="2273"/>
      <c r="F343" s="2273"/>
      <c r="G343" s="2273"/>
      <c r="H343" s="2273"/>
      <c r="I343" s="2273"/>
      <c r="J343" s="2273"/>
      <c r="K343" s="2273"/>
      <c r="L343" s="2273"/>
      <c r="M343" s="2273"/>
      <c r="N343" s="2273"/>
      <c r="O343" s="2273"/>
      <c r="P343" s="2273"/>
      <c r="Q343" s="2273"/>
      <c r="R343" s="2273"/>
      <c r="S343" s="2273"/>
      <c r="T343" s="2273"/>
      <c r="U343" s="2273"/>
      <c r="V343" s="2273"/>
      <c r="W343" s="2273"/>
      <c r="X343" s="2273"/>
      <c r="Y343" s="2273"/>
      <c r="Z343" s="2273"/>
      <c r="AA343" s="2273"/>
      <c r="AB343" s="2273"/>
      <c r="AC343" s="2273"/>
      <c r="AD343" s="2273"/>
      <c r="AE343" s="2273"/>
      <c r="AF343" s="2273"/>
      <c r="AG343" s="2273"/>
      <c r="AH343" s="2273"/>
      <c r="AI343" s="2273"/>
      <c r="AJ343" s="2273"/>
      <c r="AK343" s="175"/>
      <c r="AL343" s="175"/>
      <c r="AM343" s="175"/>
      <c r="AN343" s="457"/>
      <c r="AQ343" s="50"/>
      <c r="AR343" s="149"/>
    </row>
    <row r="344" spans="1:76" s="46" customFormat="1" ht="12.4" customHeight="1">
      <c r="A344" s="175"/>
      <c r="B344" s="156"/>
      <c r="C344" s="2273"/>
      <c r="D344" s="2273"/>
      <c r="E344" s="2273"/>
      <c r="F344" s="2273"/>
      <c r="G344" s="2273"/>
      <c r="H344" s="2273"/>
      <c r="I344" s="2273"/>
      <c r="J344" s="2273"/>
      <c r="K344" s="2273"/>
      <c r="L344" s="2273"/>
      <c r="M344" s="2273"/>
      <c r="N344" s="2273"/>
      <c r="O344" s="2273"/>
      <c r="P344" s="2273"/>
      <c r="Q344" s="2273"/>
      <c r="R344" s="2273"/>
      <c r="S344" s="2273"/>
      <c r="T344" s="2273"/>
      <c r="U344" s="2273"/>
      <c r="V344" s="2273"/>
      <c r="W344" s="2273"/>
      <c r="X344" s="2273"/>
      <c r="Y344" s="2273"/>
      <c r="Z344" s="2273"/>
      <c r="AA344" s="2273"/>
      <c r="AB344" s="2273"/>
      <c r="AC344" s="2273"/>
      <c r="AD344" s="2273"/>
      <c r="AE344" s="2273"/>
      <c r="AF344" s="2273"/>
      <c r="AG344" s="2273"/>
      <c r="AH344" s="2273"/>
      <c r="AI344" s="2273"/>
      <c r="AJ344" s="2273"/>
      <c r="AK344" s="175"/>
      <c r="AL344" s="175"/>
      <c r="AM344" s="175"/>
      <c r="AN344" s="457"/>
      <c r="AQ344" s="50"/>
      <c r="AR344" s="50"/>
    </row>
    <row r="345" spans="1:76" s="46" customFormat="1" ht="12.75" customHeight="1">
      <c r="A345" s="175"/>
      <c r="B345" s="156"/>
      <c r="C345" s="2273" t="s">
        <v>2153</v>
      </c>
      <c r="D345" s="2273"/>
      <c r="E345" s="2273"/>
      <c r="F345" s="2273"/>
      <c r="G345" s="2273"/>
      <c r="H345" s="2273"/>
      <c r="I345" s="2273"/>
      <c r="J345" s="2273"/>
      <c r="K345" s="2273"/>
      <c r="L345" s="2273"/>
      <c r="M345" s="2273"/>
      <c r="N345" s="2273"/>
      <c r="O345" s="2273"/>
      <c r="P345" s="2273"/>
      <c r="Q345" s="2273"/>
      <c r="R345" s="2273"/>
      <c r="S345" s="2273"/>
      <c r="T345" s="2273"/>
      <c r="U345" s="2273"/>
      <c r="V345" s="2273"/>
      <c r="W345" s="2273"/>
      <c r="X345" s="2273"/>
      <c r="Y345" s="2273"/>
      <c r="Z345" s="2273"/>
      <c r="AA345" s="2273"/>
      <c r="AB345" s="2273"/>
      <c r="AC345" s="2273"/>
      <c r="AD345" s="2273"/>
      <c r="AE345" s="2273"/>
      <c r="AF345" s="2273"/>
      <c r="AG345" s="2273"/>
      <c r="AH345" s="2273"/>
      <c r="AI345" s="2273"/>
      <c r="AJ345" s="2273"/>
      <c r="AK345" s="175"/>
      <c r="AL345" s="175"/>
      <c r="AM345" s="175"/>
      <c r="AN345" s="457"/>
      <c r="AQ345" s="50"/>
      <c r="AR345" s="50"/>
    </row>
    <row r="346" spans="1:76" s="46" customFormat="1" ht="12.75" customHeight="1">
      <c r="A346" s="175"/>
      <c r="B346" s="156"/>
      <c r="C346" s="2273"/>
      <c r="D346" s="2273"/>
      <c r="E346" s="2273"/>
      <c r="F346" s="2273"/>
      <c r="G346" s="2273"/>
      <c r="H346" s="2273"/>
      <c r="I346" s="2273"/>
      <c r="J346" s="2273"/>
      <c r="K346" s="2273"/>
      <c r="L346" s="2273"/>
      <c r="M346" s="2273"/>
      <c r="N346" s="2273"/>
      <c r="O346" s="2273"/>
      <c r="P346" s="2273"/>
      <c r="Q346" s="2273"/>
      <c r="R346" s="2273"/>
      <c r="S346" s="2273"/>
      <c r="T346" s="2273"/>
      <c r="U346" s="2273"/>
      <c r="V346" s="2273"/>
      <c r="W346" s="2273"/>
      <c r="X346" s="2273"/>
      <c r="Y346" s="2273"/>
      <c r="Z346" s="2273"/>
      <c r="AA346" s="2273"/>
      <c r="AB346" s="2273"/>
      <c r="AC346" s="2273"/>
      <c r="AD346" s="2273"/>
      <c r="AE346" s="2273"/>
      <c r="AF346" s="2273"/>
      <c r="AG346" s="2273"/>
      <c r="AH346" s="2273"/>
      <c r="AI346" s="2273"/>
      <c r="AJ346" s="2273"/>
      <c r="AK346" s="175"/>
      <c r="AL346" s="175"/>
      <c r="AM346" s="175"/>
      <c r="AN346" s="457"/>
      <c r="AQ346" s="149"/>
      <c r="AR346" s="50"/>
    </row>
    <row r="347" spans="1:76" s="46" customFormat="1" ht="12.75" customHeight="1">
      <c r="A347" s="175"/>
      <c r="B347" s="156"/>
      <c r="C347" s="2273"/>
      <c r="D347" s="2273"/>
      <c r="E347" s="2273"/>
      <c r="F347" s="2273"/>
      <c r="G347" s="2273"/>
      <c r="H347" s="2273"/>
      <c r="I347" s="2273"/>
      <c r="J347" s="2273"/>
      <c r="K347" s="2273"/>
      <c r="L347" s="2273"/>
      <c r="M347" s="2273"/>
      <c r="N347" s="2273"/>
      <c r="O347" s="2273"/>
      <c r="P347" s="2273"/>
      <c r="Q347" s="2273"/>
      <c r="R347" s="2273"/>
      <c r="S347" s="2273"/>
      <c r="T347" s="2273"/>
      <c r="U347" s="2273"/>
      <c r="V347" s="2273"/>
      <c r="W347" s="2273"/>
      <c r="X347" s="2273"/>
      <c r="Y347" s="2273"/>
      <c r="Z347" s="2273"/>
      <c r="AA347" s="2273"/>
      <c r="AB347" s="2273"/>
      <c r="AC347" s="2273"/>
      <c r="AD347" s="2273"/>
      <c r="AE347" s="2273"/>
      <c r="AF347" s="2273"/>
      <c r="AG347" s="2273"/>
      <c r="AH347" s="2273"/>
      <c r="AI347" s="2273"/>
      <c r="AJ347" s="2273"/>
      <c r="AK347" s="175"/>
      <c r="AL347" s="175"/>
      <c r="AM347" s="175"/>
      <c r="AN347" s="457"/>
      <c r="AQ347" s="149"/>
      <c r="AR347" s="50"/>
    </row>
    <row r="348" spans="1:76" s="46" customFormat="1" ht="12.75" customHeight="1">
      <c r="A348" s="175"/>
      <c r="B348" s="156"/>
      <c r="C348" s="2273" t="s">
        <v>2154</v>
      </c>
      <c r="D348" s="2273"/>
      <c r="E348" s="2273"/>
      <c r="F348" s="2273"/>
      <c r="G348" s="2273"/>
      <c r="H348" s="2273"/>
      <c r="I348" s="2273"/>
      <c r="J348" s="2273"/>
      <c r="K348" s="2273"/>
      <c r="L348" s="2273"/>
      <c r="M348" s="2273"/>
      <c r="N348" s="2273"/>
      <c r="O348" s="2273"/>
      <c r="P348" s="2273"/>
      <c r="Q348" s="2273"/>
      <c r="R348" s="2273"/>
      <c r="S348" s="2273"/>
      <c r="T348" s="2273"/>
      <c r="U348" s="2273"/>
      <c r="V348" s="2273"/>
      <c r="W348" s="2273"/>
      <c r="X348" s="2273"/>
      <c r="Y348" s="2273"/>
      <c r="Z348" s="2273"/>
      <c r="AA348" s="2273"/>
      <c r="AB348" s="2273"/>
      <c r="AC348" s="2273"/>
      <c r="AD348" s="2273"/>
      <c r="AE348" s="2273"/>
      <c r="AF348" s="2273"/>
      <c r="AG348" s="2273"/>
      <c r="AH348" s="2273"/>
      <c r="AI348" s="2273"/>
      <c r="AJ348" s="2273"/>
      <c r="AK348" s="175"/>
      <c r="AL348" s="175"/>
      <c r="AM348" s="175"/>
      <c r="AN348" s="457"/>
      <c r="AQ348" s="50"/>
      <c r="AR348" s="50"/>
    </row>
    <row r="349" spans="1:76" s="46" customFormat="1" ht="12.75" customHeight="1">
      <c r="A349" s="175"/>
      <c r="B349" s="156"/>
      <c r="C349" s="2273"/>
      <c r="D349" s="2273"/>
      <c r="E349" s="2273"/>
      <c r="F349" s="2273"/>
      <c r="G349" s="2273"/>
      <c r="H349" s="2273"/>
      <c r="I349" s="2273"/>
      <c r="J349" s="2273"/>
      <c r="K349" s="2273"/>
      <c r="L349" s="2273"/>
      <c r="M349" s="2273"/>
      <c r="N349" s="2273"/>
      <c r="O349" s="2273"/>
      <c r="P349" s="2273"/>
      <c r="Q349" s="2273"/>
      <c r="R349" s="2273"/>
      <c r="S349" s="2273"/>
      <c r="T349" s="2273"/>
      <c r="U349" s="2273"/>
      <c r="V349" s="2273"/>
      <c r="W349" s="2273"/>
      <c r="X349" s="2273"/>
      <c r="Y349" s="2273"/>
      <c r="Z349" s="2273"/>
      <c r="AA349" s="2273"/>
      <c r="AB349" s="2273"/>
      <c r="AC349" s="2273"/>
      <c r="AD349" s="2273"/>
      <c r="AE349" s="2273"/>
      <c r="AF349" s="2273"/>
      <c r="AG349" s="2273"/>
      <c r="AH349" s="2273"/>
      <c r="AI349" s="2273"/>
      <c r="AJ349" s="2273"/>
      <c r="AK349" s="175"/>
      <c r="AL349" s="175"/>
      <c r="AM349" s="175"/>
      <c r="AN349" s="457"/>
      <c r="AQ349" s="50"/>
      <c r="AR349" s="50"/>
    </row>
    <row r="350" spans="1:76" s="46" customFormat="1" ht="13.15" customHeight="1">
      <c r="A350" s="175"/>
      <c r="B350" s="156"/>
      <c r="C350" s="2273"/>
      <c r="D350" s="2273"/>
      <c r="E350" s="2273"/>
      <c r="F350" s="2273"/>
      <c r="G350" s="2273"/>
      <c r="H350" s="2273"/>
      <c r="I350" s="2273"/>
      <c r="J350" s="2273"/>
      <c r="K350" s="2273"/>
      <c r="L350" s="2273"/>
      <c r="M350" s="2273"/>
      <c r="N350" s="2273"/>
      <c r="O350" s="2273"/>
      <c r="P350" s="2273"/>
      <c r="Q350" s="2273"/>
      <c r="R350" s="2273"/>
      <c r="S350" s="2273"/>
      <c r="T350" s="2273"/>
      <c r="U350" s="2273"/>
      <c r="V350" s="2273"/>
      <c r="W350" s="2273"/>
      <c r="X350" s="2273"/>
      <c r="Y350" s="2273"/>
      <c r="Z350" s="2273"/>
      <c r="AA350" s="2273"/>
      <c r="AB350" s="2273"/>
      <c r="AC350" s="2273"/>
      <c r="AD350" s="2273"/>
      <c r="AE350" s="2273"/>
      <c r="AF350" s="2273"/>
      <c r="AG350" s="2273"/>
      <c r="AH350" s="2273"/>
      <c r="AI350" s="2273"/>
      <c r="AJ350" s="2273"/>
      <c r="AK350" s="175"/>
      <c r="AL350" s="175"/>
      <c r="AM350" s="175"/>
      <c r="AN350" s="457"/>
      <c r="AQ350" s="50"/>
      <c r="AR350" s="50"/>
    </row>
    <row r="351" spans="1:76" s="46" customFormat="1" ht="12.75" customHeight="1">
      <c r="A351" s="175"/>
      <c r="B351" s="156"/>
      <c r="C351" s="2273"/>
      <c r="D351" s="2273"/>
      <c r="E351" s="2273"/>
      <c r="F351" s="2273"/>
      <c r="G351" s="2273"/>
      <c r="H351" s="2273"/>
      <c r="I351" s="2273"/>
      <c r="J351" s="2273"/>
      <c r="K351" s="2273"/>
      <c r="L351" s="2273"/>
      <c r="M351" s="2273"/>
      <c r="N351" s="2273"/>
      <c r="O351" s="2273"/>
      <c r="P351" s="2273"/>
      <c r="Q351" s="2273"/>
      <c r="R351" s="2273"/>
      <c r="S351" s="2273"/>
      <c r="T351" s="2273"/>
      <c r="U351" s="2273"/>
      <c r="V351" s="2273"/>
      <c r="W351" s="2273"/>
      <c r="X351" s="2273"/>
      <c r="Y351" s="2273"/>
      <c r="Z351" s="2273"/>
      <c r="AA351" s="2273"/>
      <c r="AB351" s="2273"/>
      <c r="AC351" s="2273"/>
      <c r="AD351" s="2273"/>
      <c r="AE351" s="2273"/>
      <c r="AF351" s="2273"/>
      <c r="AG351" s="2273"/>
      <c r="AH351" s="2273"/>
      <c r="AI351" s="2273"/>
      <c r="AJ351" s="2273"/>
      <c r="AK351" s="175"/>
      <c r="AL351" s="175"/>
      <c r="AM351" s="175"/>
      <c r="AN351" s="457"/>
      <c r="AO351" s="269"/>
      <c r="AP351" s="269"/>
      <c r="AQ351" s="50"/>
      <c r="AR351" s="149"/>
    </row>
    <row r="352" spans="1:76" s="46" customFormat="1" ht="11.85" customHeight="1">
      <c r="A352" s="175"/>
      <c r="B352" s="156"/>
      <c r="C352" s="2273"/>
      <c r="D352" s="2273"/>
      <c r="E352" s="2273"/>
      <c r="F352" s="2273"/>
      <c r="G352" s="2273"/>
      <c r="H352" s="2273"/>
      <c r="I352" s="2273"/>
      <c r="J352" s="2273"/>
      <c r="K352" s="2273"/>
      <c r="L352" s="2273"/>
      <c r="M352" s="2273"/>
      <c r="N352" s="2273"/>
      <c r="O352" s="2273"/>
      <c r="P352" s="2273"/>
      <c r="Q352" s="2273"/>
      <c r="R352" s="2273"/>
      <c r="S352" s="2273"/>
      <c r="T352" s="2273"/>
      <c r="U352" s="2273"/>
      <c r="V352" s="2273"/>
      <c r="W352" s="2273"/>
      <c r="X352" s="2273"/>
      <c r="Y352" s="2273"/>
      <c r="Z352" s="2273"/>
      <c r="AA352" s="2273"/>
      <c r="AB352" s="2273"/>
      <c r="AC352" s="2273"/>
      <c r="AD352" s="2273"/>
      <c r="AE352" s="2273"/>
      <c r="AF352" s="2273"/>
      <c r="AG352" s="2273"/>
      <c r="AH352" s="2273"/>
      <c r="AI352" s="2273"/>
      <c r="AJ352" s="2273"/>
      <c r="AK352" s="175"/>
      <c r="AL352" s="175"/>
      <c r="AM352" s="175"/>
      <c r="AN352" s="457"/>
      <c r="AO352" s="1218" t="s">
        <v>1016</v>
      </c>
      <c r="AP352" s="1219">
        <f>IF(C377="Yes",5,0)</f>
        <v>0</v>
      </c>
      <c r="AQ352" s="149"/>
      <c r="AR352" s="149"/>
      <c r="AS352" s="63" t="s">
        <v>2067</v>
      </c>
    </row>
    <row r="353" spans="1:46" s="46" customFormat="1" ht="12.75" customHeight="1">
      <c r="A353" s="175"/>
      <c r="B353" s="156"/>
      <c r="C353" s="2273"/>
      <c r="D353" s="2273"/>
      <c r="E353" s="2273"/>
      <c r="F353" s="2273"/>
      <c r="G353" s="2273"/>
      <c r="H353" s="2273"/>
      <c r="I353" s="2273"/>
      <c r="J353" s="2273"/>
      <c r="K353" s="2273"/>
      <c r="L353" s="2273"/>
      <c r="M353" s="2273"/>
      <c r="N353" s="2273"/>
      <c r="O353" s="2273"/>
      <c r="P353" s="2273"/>
      <c r="Q353" s="2273"/>
      <c r="R353" s="2273"/>
      <c r="S353" s="2273"/>
      <c r="T353" s="2273"/>
      <c r="U353" s="2273"/>
      <c r="V353" s="2273"/>
      <c r="W353" s="2273"/>
      <c r="X353" s="2273"/>
      <c r="Y353" s="2273"/>
      <c r="Z353" s="2273"/>
      <c r="AA353" s="2273"/>
      <c r="AB353" s="2273"/>
      <c r="AC353" s="2273"/>
      <c r="AD353" s="2273"/>
      <c r="AE353" s="2273"/>
      <c r="AF353" s="2273"/>
      <c r="AG353" s="2273"/>
      <c r="AH353" s="2273"/>
      <c r="AI353" s="2273"/>
      <c r="AJ353" s="2273"/>
      <c r="AK353" s="175"/>
      <c r="AL353" s="175"/>
      <c r="AM353" s="175"/>
      <c r="AN353" s="457"/>
      <c r="AO353" s="1218"/>
      <c r="AP353" s="1219">
        <f>IF(C379="Yes",3,0)</f>
        <v>0</v>
      </c>
      <c r="AQ353" s="149"/>
      <c r="AR353" s="149"/>
      <c r="AS353" s="2270">
        <f>IF(AQ366=0,AQ379,AQ366)</f>
        <v>10</v>
      </c>
      <c r="AT353" s="2270"/>
    </row>
    <row r="354" spans="1:46" s="46" customFormat="1" ht="12.75" customHeight="1">
      <c r="A354" s="175"/>
      <c r="B354" s="156"/>
      <c r="C354" s="2273"/>
      <c r="D354" s="2273"/>
      <c r="E354" s="2273"/>
      <c r="F354" s="2273"/>
      <c r="G354" s="2273"/>
      <c r="H354" s="2273"/>
      <c r="I354" s="2273"/>
      <c r="J354" s="2273"/>
      <c r="K354" s="2273"/>
      <c r="L354" s="2273"/>
      <c r="M354" s="2273"/>
      <c r="N354" s="2273"/>
      <c r="O354" s="2273"/>
      <c r="P354" s="2273"/>
      <c r="Q354" s="2273"/>
      <c r="R354" s="2273"/>
      <c r="S354" s="2273"/>
      <c r="T354" s="2273"/>
      <c r="U354" s="2273"/>
      <c r="V354" s="2273"/>
      <c r="W354" s="2273"/>
      <c r="X354" s="2273"/>
      <c r="Y354" s="2273"/>
      <c r="Z354" s="2273"/>
      <c r="AA354" s="2273"/>
      <c r="AB354" s="2273"/>
      <c r="AC354" s="2273"/>
      <c r="AD354" s="2273"/>
      <c r="AE354" s="2273"/>
      <c r="AF354" s="2273"/>
      <c r="AG354" s="2273"/>
      <c r="AH354" s="2273"/>
      <c r="AI354" s="2273"/>
      <c r="AJ354" s="2273"/>
      <c r="AK354" s="175"/>
      <c r="AL354" s="175"/>
      <c r="AM354" s="175"/>
      <c r="AN354" s="457"/>
      <c r="AO354" s="1218" t="s">
        <v>1017</v>
      </c>
      <c r="AP354" s="1219">
        <f>IF(C387="Yes",5,0)</f>
        <v>0</v>
      </c>
      <c r="AS354" s="63" t="s">
        <v>2107</v>
      </c>
    </row>
    <row r="355" spans="1:46" s="46" customFormat="1" ht="12.75" customHeight="1">
      <c r="A355" s="175"/>
      <c r="B355" s="156"/>
      <c r="C355" s="2273"/>
      <c r="D355" s="2273"/>
      <c r="E355" s="2273"/>
      <c r="F355" s="2273"/>
      <c r="G355" s="2273"/>
      <c r="H355" s="2273"/>
      <c r="I355" s="2273"/>
      <c r="J355" s="2273"/>
      <c r="K355" s="2273"/>
      <c r="L355" s="2273"/>
      <c r="M355" s="2273"/>
      <c r="N355" s="2273"/>
      <c r="O355" s="2273"/>
      <c r="P355" s="2273"/>
      <c r="Q355" s="2273"/>
      <c r="R355" s="2273"/>
      <c r="S355" s="2273"/>
      <c r="T355" s="2273"/>
      <c r="U355" s="2273"/>
      <c r="V355" s="2273"/>
      <c r="W355" s="2273"/>
      <c r="X355" s="2273"/>
      <c r="Y355" s="2273"/>
      <c r="Z355" s="2273"/>
      <c r="AA355" s="2273"/>
      <c r="AB355" s="2273"/>
      <c r="AC355" s="2273"/>
      <c r="AD355" s="2273"/>
      <c r="AE355" s="2273"/>
      <c r="AF355" s="2273"/>
      <c r="AG355" s="2273"/>
      <c r="AH355" s="2273"/>
      <c r="AI355" s="2273"/>
      <c r="AJ355" s="2273"/>
      <c r="AK355" s="175"/>
      <c r="AL355" s="175"/>
      <c r="AM355" s="175"/>
      <c r="AN355" s="457"/>
      <c r="AO355" s="1218"/>
      <c r="AP355" s="1219">
        <f>IF(C389="Yes",3,0)</f>
        <v>0</v>
      </c>
      <c r="AS355" s="2270">
        <f>IF(AND(AQ366&gt;0,AQ379&gt;0),(AQ366+AQ379)/2,0)</f>
        <v>0</v>
      </c>
      <c r="AT355" s="2270"/>
    </row>
    <row r="356" spans="1:46" s="46" customFormat="1" ht="12.75" customHeight="1">
      <c r="A356" s="175"/>
      <c r="B356" s="156"/>
      <c r="C356" s="2273"/>
      <c r="D356" s="2273"/>
      <c r="E356" s="2273"/>
      <c r="F356" s="2273"/>
      <c r="G356" s="2273"/>
      <c r="H356" s="2273"/>
      <c r="I356" s="2273"/>
      <c r="J356" s="2273"/>
      <c r="K356" s="2273"/>
      <c r="L356" s="2273"/>
      <c r="M356" s="2273"/>
      <c r="N356" s="2273"/>
      <c r="O356" s="2273"/>
      <c r="P356" s="2273"/>
      <c r="Q356" s="2273"/>
      <c r="R356" s="2273"/>
      <c r="S356" s="2273"/>
      <c r="T356" s="2273"/>
      <c r="U356" s="2273"/>
      <c r="V356" s="2273"/>
      <c r="W356" s="2273"/>
      <c r="X356" s="2273"/>
      <c r="Y356" s="2273"/>
      <c r="Z356" s="2273"/>
      <c r="AA356" s="2273"/>
      <c r="AB356" s="2273"/>
      <c r="AC356" s="2273"/>
      <c r="AD356" s="2273"/>
      <c r="AE356" s="2273"/>
      <c r="AF356" s="2273"/>
      <c r="AG356" s="2273"/>
      <c r="AH356" s="2273"/>
      <c r="AI356" s="2273"/>
      <c r="AJ356" s="2273"/>
      <c r="AK356" s="175"/>
      <c r="AL356" s="175"/>
      <c r="AM356" s="175"/>
      <c r="AN356" s="457"/>
      <c r="AO356" s="1218" t="s">
        <v>1023</v>
      </c>
      <c r="AP356" s="1219">
        <f>IF(C396="Yes",7,0)</f>
        <v>7</v>
      </c>
      <c r="AQ356" s="149"/>
      <c r="AR356" s="149"/>
    </row>
    <row r="357" spans="1:46" s="46" customFormat="1" ht="12.75" customHeight="1">
      <c r="A357" s="175"/>
      <c r="B357" s="156"/>
      <c r="C357" s="2273" t="s">
        <v>2155</v>
      </c>
      <c r="D357" s="2273"/>
      <c r="E357" s="2273"/>
      <c r="F357" s="2273"/>
      <c r="G357" s="2273"/>
      <c r="H357" s="2273"/>
      <c r="I357" s="2273"/>
      <c r="J357" s="2273"/>
      <c r="K357" s="2273"/>
      <c r="L357" s="2273"/>
      <c r="M357" s="2273"/>
      <c r="N357" s="2273"/>
      <c r="O357" s="2273"/>
      <c r="P357" s="2273"/>
      <c r="Q357" s="2273"/>
      <c r="R357" s="2273"/>
      <c r="S357" s="2273"/>
      <c r="T357" s="2273"/>
      <c r="U357" s="2273"/>
      <c r="V357" s="2273"/>
      <c r="W357" s="2273"/>
      <c r="X357" s="2273"/>
      <c r="Y357" s="2273"/>
      <c r="Z357" s="2273"/>
      <c r="AA357" s="2273"/>
      <c r="AB357" s="2273"/>
      <c r="AC357" s="2273"/>
      <c r="AD357" s="2273"/>
      <c r="AE357" s="2273"/>
      <c r="AF357" s="2273"/>
      <c r="AG357" s="2273"/>
      <c r="AH357" s="2273"/>
      <c r="AI357" s="2273"/>
      <c r="AJ357" s="2273"/>
      <c r="AK357" s="175"/>
      <c r="AL357" s="175"/>
      <c r="AM357" s="175"/>
      <c r="AN357" s="457"/>
      <c r="AO357" s="457"/>
      <c r="AP357" s="1219">
        <f>IF(C398="Yes",5,0)</f>
        <v>0</v>
      </c>
    </row>
    <row r="358" spans="1:46" s="46" customFormat="1" ht="12.75" customHeight="1">
      <c r="A358" s="175"/>
      <c r="B358" s="156"/>
      <c r="C358" s="2273"/>
      <c r="D358" s="2273"/>
      <c r="E358" s="2273"/>
      <c r="F358" s="2273"/>
      <c r="G358" s="2273"/>
      <c r="H358" s="2273"/>
      <c r="I358" s="2273"/>
      <c r="J358" s="2273"/>
      <c r="K358" s="2273"/>
      <c r="L358" s="2273"/>
      <c r="M358" s="2273"/>
      <c r="N358" s="2273"/>
      <c r="O358" s="2273"/>
      <c r="P358" s="2273"/>
      <c r="Q358" s="2273"/>
      <c r="R358" s="2273"/>
      <c r="S358" s="2273"/>
      <c r="T358" s="2273"/>
      <c r="U358" s="2273"/>
      <c r="V358" s="2273"/>
      <c r="W358" s="2273"/>
      <c r="X358" s="2273"/>
      <c r="Y358" s="2273"/>
      <c r="Z358" s="2273"/>
      <c r="AA358" s="2273"/>
      <c r="AB358" s="2273"/>
      <c r="AC358" s="2273"/>
      <c r="AD358" s="2273"/>
      <c r="AE358" s="2273"/>
      <c r="AF358" s="2273"/>
      <c r="AG358" s="2273"/>
      <c r="AH358" s="2273"/>
      <c r="AI358" s="2273"/>
      <c r="AJ358" s="2273"/>
      <c r="AK358" s="175"/>
      <c r="AL358" s="175"/>
      <c r="AM358" s="175"/>
      <c r="AN358" s="457"/>
      <c r="AO358" s="457"/>
      <c r="AP358" s="1219">
        <f>IF(C400="Yes",3,0)</f>
        <v>0</v>
      </c>
    </row>
    <row r="359" spans="1:46" s="46" customFormat="1" ht="12.75" customHeight="1">
      <c r="A359" s="175"/>
      <c r="B359" s="156"/>
      <c r="C359" s="2273"/>
      <c r="D359" s="2273"/>
      <c r="E359" s="2273"/>
      <c r="F359" s="2273"/>
      <c r="G359" s="2273"/>
      <c r="H359" s="2273"/>
      <c r="I359" s="2273"/>
      <c r="J359" s="2273"/>
      <c r="K359" s="2273"/>
      <c r="L359" s="2273"/>
      <c r="M359" s="2273"/>
      <c r="N359" s="2273"/>
      <c r="O359" s="2273"/>
      <c r="P359" s="2273"/>
      <c r="Q359" s="2273"/>
      <c r="R359" s="2273"/>
      <c r="S359" s="2273"/>
      <c r="T359" s="2273"/>
      <c r="U359" s="2273"/>
      <c r="V359" s="2273"/>
      <c r="W359" s="2273"/>
      <c r="X359" s="2273"/>
      <c r="Y359" s="2273"/>
      <c r="Z359" s="2273"/>
      <c r="AA359" s="2273"/>
      <c r="AB359" s="2273"/>
      <c r="AC359" s="2273"/>
      <c r="AD359" s="2273"/>
      <c r="AE359" s="2273"/>
      <c r="AF359" s="2273"/>
      <c r="AG359" s="2273"/>
      <c r="AH359" s="2273"/>
      <c r="AI359" s="2273"/>
      <c r="AJ359" s="2273"/>
      <c r="AK359" s="175"/>
      <c r="AL359" s="175"/>
      <c r="AM359" s="175"/>
      <c r="AN359" s="457"/>
      <c r="AO359" s="1218" t="s">
        <v>486</v>
      </c>
      <c r="AP359" s="1219">
        <f>IF(C408="Yes",5,0)</f>
        <v>0</v>
      </c>
    </row>
    <row r="360" spans="1:46" s="46" customFormat="1" ht="11.85" customHeight="1">
      <c r="A360" s="175"/>
      <c r="B360" s="156"/>
      <c r="C360" s="2273"/>
      <c r="D360" s="2273"/>
      <c r="E360" s="2273"/>
      <c r="F360" s="2273"/>
      <c r="G360" s="2273"/>
      <c r="H360" s="2273"/>
      <c r="I360" s="2273"/>
      <c r="J360" s="2273"/>
      <c r="K360" s="2273"/>
      <c r="L360" s="2273"/>
      <c r="M360" s="2273"/>
      <c r="N360" s="2273"/>
      <c r="O360" s="2273"/>
      <c r="P360" s="2273"/>
      <c r="Q360" s="2273"/>
      <c r="R360" s="2273"/>
      <c r="S360" s="2273"/>
      <c r="T360" s="2273"/>
      <c r="U360" s="2273"/>
      <c r="V360" s="2273"/>
      <c r="W360" s="2273"/>
      <c r="X360" s="2273"/>
      <c r="Y360" s="2273"/>
      <c r="Z360" s="2273"/>
      <c r="AA360" s="2273"/>
      <c r="AB360" s="2273"/>
      <c r="AC360" s="2273"/>
      <c r="AD360" s="2273"/>
      <c r="AE360" s="2273"/>
      <c r="AF360" s="2273"/>
      <c r="AG360" s="2273"/>
      <c r="AH360" s="2273"/>
      <c r="AI360" s="2273"/>
      <c r="AJ360" s="2273"/>
      <c r="AK360" s="175"/>
      <c r="AL360" s="175"/>
      <c r="AM360" s="175"/>
      <c r="AN360" s="457"/>
      <c r="AO360" s="457"/>
      <c r="AP360" s="1219">
        <f>IF(C410="Yes",3,0)</f>
        <v>0</v>
      </c>
    </row>
    <row r="361" spans="1:46" s="46" customFormat="1" ht="12.4" customHeight="1">
      <c r="A361" s="175"/>
      <c r="B361" s="156"/>
      <c r="C361" s="2273"/>
      <c r="D361" s="2273"/>
      <c r="E361" s="2273"/>
      <c r="F361" s="2273"/>
      <c r="G361" s="2273"/>
      <c r="H361" s="2273"/>
      <c r="I361" s="2273"/>
      <c r="J361" s="2273"/>
      <c r="K361" s="2273"/>
      <c r="L361" s="2273"/>
      <c r="M361" s="2273"/>
      <c r="N361" s="2273"/>
      <c r="O361" s="2273"/>
      <c r="P361" s="2273"/>
      <c r="Q361" s="2273"/>
      <c r="R361" s="2273"/>
      <c r="S361" s="2273"/>
      <c r="T361" s="2273"/>
      <c r="U361" s="2273"/>
      <c r="V361" s="2273"/>
      <c r="W361" s="2273"/>
      <c r="X361" s="2273"/>
      <c r="Y361" s="2273"/>
      <c r="Z361" s="2273"/>
      <c r="AA361" s="2273"/>
      <c r="AB361" s="2273"/>
      <c r="AC361" s="2273"/>
      <c r="AD361" s="2273"/>
      <c r="AE361" s="2273"/>
      <c r="AF361" s="2273"/>
      <c r="AG361" s="2273"/>
      <c r="AH361" s="2273"/>
      <c r="AI361" s="2273"/>
      <c r="AJ361" s="2273"/>
      <c r="AK361" s="175"/>
      <c r="AL361" s="175"/>
      <c r="AM361" s="175"/>
      <c r="AN361" s="457"/>
      <c r="AO361" s="457"/>
      <c r="AP361" s="1219">
        <f>IF(C412="Yes",2,0)</f>
        <v>0</v>
      </c>
    </row>
    <row r="362" spans="1:46" s="46" customFormat="1" ht="12.75" customHeight="1">
      <c r="A362" s="175"/>
      <c r="B362" s="156"/>
      <c r="C362" s="2273"/>
      <c r="D362" s="2273"/>
      <c r="E362" s="2273"/>
      <c r="F362" s="2273"/>
      <c r="G362" s="2273"/>
      <c r="H362" s="2273"/>
      <c r="I362" s="2273"/>
      <c r="J362" s="2273"/>
      <c r="K362" s="2273"/>
      <c r="L362" s="2273"/>
      <c r="M362" s="2273"/>
      <c r="N362" s="2273"/>
      <c r="O362" s="2273"/>
      <c r="P362" s="2273"/>
      <c r="Q362" s="2273"/>
      <c r="R362" s="2273"/>
      <c r="S362" s="2273"/>
      <c r="T362" s="2273"/>
      <c r="U362" s="2273"/>
      <c r="V362" s="2273"/>
      <c r="W362" s="2273"/>
      <c r="X362" s="2273"/>
      <c r="Y362" s="2273"/>
      <c r="Z362" s="2273"/>
      <c r="AA362" s="2273"/>
      <c r="AB362" s="2273"/>
      <c r="AC362" s="2273"/>
      <c r="AD362" s="2273"/>
      <c r="AE362" s="2273"/>
      <c r="AF362" s="2273"/>
      <c r="AG362" s="2273"/>
      <c r="AH362" s="2273"/>
      <c r="AI362" s="2273"/>
      <c r="AJ362" s="2273"/>
      <c r="AK362" s="175"/>
      <c r="AL362" s="175"/>
      <c r="AM362" s="175"/>
      <c r="AN362" s="457"/>
      <c r="AO362" s="1218" t="s">
        <v>189</v>
      </c>
      <c r="AP362" s="1219">
        <f>IF(C415="Yes",5,0)</f>
        <v>0</v>
      </c>
    </row>
    <row r="363" spans="1:46" s="46" customFormat="1" ht="12.75" customHeight="1">
      <c r="A363" s="175"/>
      <c r="B363" s="156"/>
      <c r="C363" s="2273"/>
      <c r="D363" s="2273"/>
      <c r="E363" s="2273"/>
      <c r="F363" s="2273"/>
      <c r="G363" s="2273"/>
      <c r="H363" s="2273"/>
      <c r="I363" s="2273"/>
      <c r="J363" s="2273"/>
      <c r="K363" s="2273"/>
      <c r="L363" s="2273"/>
      <c r="M363" s="2273"/>
      <c r="N363" s="2273"/>
      <c r="O363" s="2273"/>
      <c r="P363" s="2273"/>
      <c r="Q363" s="2273"/>
      <c r="R363" s="2273"/>
      <c r="S363" s="2273"/>
      <c r="T363" s="2273"/>
      <c r="U363" s="2273"/>
      <c r="V363" s="2273"/>
      <c r="W363" s="2273"/>
      <c r="X363" s="2273"/>
      <c r="Y363" s="2273"/>
      <c r="Z363" s="2273"/>
      <c r="AA363" s="2273"/>
      <c r="AB363" s="2273"/>
      <c r="AC363" s="2273"/>
      <c r="AD363" s="2273"/>
      <c r="AE363" s="2273"/>
      <c r="AF363" s="2273"/>
      <c r="AG363" s="2273"/>
      <c r="AH363" s="2273"/>
      <c r="AI363" s="2273"/>
      <c r="AJ363" s="2273"/>
      <c r="AK363" s="175"/>
      <c r="AL363" s="175"/>
      <c r="AM363" s="175"/>
      <c r="AN363" s="457"/>
      <c r="AO363" s="1218" t="s">
        <v>489</v>
      </c>
      <c r="AP363" s="1219">
        <f>IF(C424="Yes",5,0)</f>
        <v>0</v>
      </c>
    </row>
    <row r="364" spans="1:46" s="46" customFormat="1" ht="12.75" customHeight="1">
      <c r="A364" s="175"/>
      <c r="B364" s="156"/>
      <c r="C364" s="2273" t="s">
        <v>2156</v>
      </c>
      <c r="D364" s="2273"/>
      <c r="E364" s="2273"/>
      <c r="F364" s="2273"/>
      <c r="G364" s="2273"/>
      <c r="H364" s="2273"/>
      <c r="I364" s="2273"/>
      <c r="J364" s="2273"/>
      <c r="K364" s="2273"/>
      <c r="L364" s="2273"/>
      <c r="M364" s="2273"/>
      <c r="N364" s="2273"/>
      <c r="O364" s="2273"/>
      <c r="P364" s="2273"/>
      <c r="Q364" s="2273"/>
      <c r="R364" s="2273"/>
      <c r="S364" s="2273"/>
      <c r="T364" s="2273"/>
      <c r="U364" s="2273"/>
      <c r="V364" s="2273"/>
      <c r="W364" s="2273"/>
      <c r="X364" s="2273"/>
      <c r="Y364" s="2273"/>
      <c r="Z364" s="2273"/>
      <c r="AA364" s="2273"/>
      <c r="AB364" s="2273"/>
      <c r="AC364" s="2273"/>
      <c r="AD364" s="2273"/>
      <c r="AE364" s="2273"/>
      <c r="AF364" s="2273"/>
      <c r="AG364" s="2273"/>
      <c r="AH364" s="2273"/>
      <c r="AI364" s="2273"/>
      <c r="AJ364" s="2273"/>
      <c r="AK364" s="175"/>
      <c r="AL364" s="175"/>
      <c r="AM364" s="175"/>
      <c r="AN364" s="457"/>
      <c r="AO364" s="457"/>
      <c r="AP364" s="1219">
        <f>IF(C426="Yes",3,0)</f>
        <v>3</v>
      </c>
    </row>
    <row r="365" spans="1:46" s="46" customFormat="1" ht="12.75" customHeight="1">
      <c r="A365" s="175"/>
      <c r="B365" s="156"/>
      <c r="C365" s="2273"/>
      <c r="D365" s="2273"/>
      <c r="E365" s="2273"/>
      <c r="F365" s="2273"/>
      <c r="G365" s="2273"/>
      <c r="H365" s="2273"/>
      <c r="I365" s="2273"/>
      <c r="J365" s="2273"/>
      <c r="K365" s="2273"/>
      <c r="L365" s="2273"/>
      <c r="M365" s="2273"/>
      <c r="N365" s="2273"/>
      <c r="O365" s="2273"/>
      <c r="P365" s="2273"/>
      <c r="Q365" s="2273"/>
      <c r="R365" s="2273"/>
      <c r="S365" s="2273"/>
      <c r="T365" s="2273"/>
      <c r="U365" s="2273"/>
      <c r="V365" s="2273"/>
      <c r="W365" s="2273"/>
      <c r="X365" s="2273"/>
      <c r="Y365" s="2273"/>
      <c r="Z365" s="2273"/>
      <c r="AA365" s="2273"/>
      <c r="AB365" s="2273"/>
      <c r="AC365" s="2273"/>
      <c r="AD365" s="2273"/>
      <c r="AE365" s="2273"/>
      <c r="AF365" s="2273"/>
      <c r="AG365" s="2273"/>
      <c r="AH365" s="2273"/>
      <c r="AI365" s="2273"/>
      <c r="AJ365" s="2273"/>
      <c r="AK365" s="175"/>
      <c r="AL365" s="175"/>
      <c r="AM365" s="175"/>
      <c r="AN365" s="457"/>
      <c r="AO365" s="1220"/>
      <c r="AP365" s="1221">
        <f>IF(C428="Yes",2,0)</f>
        <v>0</v>
      </c>
    </row>
    <row r="366" spans="1:46" s="46" customFormat="1" ht="68.099999999999994" customHeight="1">
      <c r="A366" s="175"/>
      <c r="B366" s="156"/>
      <c r="C366" s="2273"/>
      <c r="D366" s="2273"/>
      <c r="E366" s="2273"/>
      <c r="F366" s="2273"/>
      <c r="G366" s="2273"/>
      <c r="H366" s="2273"/>
      <c r="I366" s="2273"/>
      <c r="J366" s="2273"/>
      <c r="K366" s="2273"/>
      <c r="L366" s="2273"/>
      <c r="M366" s="2273"/>
      <c r="N366" s="2273"/>
      <c r="O366" s="2273"/>
      <c r="P366" s="2273"/>
      <c r="Q366" s="2273"/>
      <c r="R366" s="2273"/>
      <c r="S366" s="2273"/>
      <c r="T366" s="2273"/>
      <c r="U366" s="2273"/>
      <c r="V366" s="2273"/>
      <c r="W366" s="2273"/>
      <c r="X366" s="2273"/>
      <c r="Y366" s="2273"/>
      <c r="Z366" s="2273"/>
      <c r="AA366" s="2273"/>
      <c r="AB366" s="2273"/>
      <c r="AC366" s="2273"/>
      <c r="AD366" s="2273"/>
      <c r="AE366" s="2273"/>
      <c r="AF366" s="2273"/>
      <c r="AG366" s="2273"/>
      <c r="AH366" s="2273"/>
      <c r="AI366" s="2273"/>
      <c r="AJ366" s="2273"/>
      <c r="AK366" s="175"/>
      <c r="AL366" s="175"/>
      <c r="AM366" s="175"/>
      <c r="AN366" s="457"/>
      <c r="AO366" s="1222" t="s">
        <v>684</v>
      </c>
      <c r="AP366" s="1223">
        <f>SUM(AP352:AP365)</f>
        <v>10</v>
      </c>
      <c r="AQ366" s="2263">
        <f>IF(AP366&gt;0,AP366,0)</f>
        <v>10</v>
      </c>
      <c r="AR366" s="2263"/>
    </row>
    <row r="367" spans="1:46" s="46" customFormat="1" ht="12.4" customHeight="1">
      <c r="A367" s="175"/>
      <c r="B367" s="156"/>
      <c r="C367" s="453" t="s">
        <v>1708</v>
      </c>
      <c r="AF367" s="175"/>
      <c r="AG367" s="175"/>
      <c r="AH367" s="175"/>
      <c r="AI367" s="175"/>
      <c r="AJ367" s="175"/>
      <c r="AK367" s="175"/>
      <c r="AL367" s="175"/>
      <c r="AM367" s="175"/>
      <c r="AN367" s="457"/>
      <c r="AO367" s="1218" t="s">
        <v>818</v>
      </c>
      <c r="AP367" s="1219">
        <f>IF(C435="Yes",5,0)</f>
        <v>0</v>
      </c>
    </row>
    <row r="368" spans="1:46" s="46" customFormat="1" ht="12.75" customHeight="1">
      <c r="A368" s="175"/>
      <c r="B368" s="156"/>
      <c r="C368" s="1224" t="s">
        <v>2303</v>
      </c>
      <c r="D368" s="1225"/>
      <c r="E368" s="1225"/>
      <c r="F368" s="1225"/>
      <c r="G368" s="1225"/>
      <c r="H368" s="1225"/>
      <c r="I368" s="1225"/>
      <c r="J368" s="1225"/>
      <c r="K368" s="1225"/>
      <c r="L368" s="1225"/>
      <c r="M368" s="359"/>
      <c r="N368" s="359"/>
      <c r="O368" s="1226"/>
      <c r="P368" s="1225"/>
      <c r="Q368" s="1225"/>
      <c r="R368" s="359"/>
      <c r="S368" s="359"/>
      <c r="T368" s="1225"/>
      <c r="U368" s="2459">
        <f>'Service Amenities Budget'!J10</f>
        <v>259</v>
      </c>
      <c r="V368" s="2459"/>
      <c r="W368" s="2459"/>
      <c r="X368" s="1225"/>
      <c r="Y368" s="1225"/>
      <c r="Z368" s="1225"/>
      <c r="AA368" s="1227"/>
      <c r="AB368" s="452"/>
      <c r="AC368" s="452"/>
      <c r="AD368" s="452"/>
      <c r="AE368" s="175"/>
      <c r="AF368" s="175"/>
      <c r="AG368" s="175"/>
      <c r="AH368" s="175"/>
      <c r="AI368" s="175"/>
      <c r="AJ368" s="175"/>
      <c r="AK368" s="175"/>
      <c r="AL368" s="175"/>
      <c r="AM368" s="175"/>
      <c r="AN368" s="457"/>
      <c r="AO368" s="457"/>
      <c r="AP368" s="1219">
        <f>IF(C437="Yes",3,0)</f>
        <v>0</v>
      </c>
    </row>
    <row r="369" spans="1:153" s="46" customFormat="1" ht="12.75" customHeight="1">
      <c r="A369" s="175"/>
      <c r="B369" s="156"/>
      <c r="C369" s="1230" t="s">
        <v>2066</v>
      </c>
      <c r="D369" s="1228"/>
      <c r="E369" s="1228"/>
      <c r="F369" s="1228"/>
      <c r="G369" s="1228"/>
      <c r="H369" s="1228"/>
      <c r="I369" s="1228"/>
      <c r="J369" s="1228"/>
      <c r="K369" s="1228"/>
      <c r="L369" s="1228"/>
      <c r="M369" s="269"/>
      <c r="N369" s="269"/>
      <c r="O369" s="1228"/>
      <c r="P369" s="1228"/>
      <c r="Q369" s="1228"/>
      <c r="R369" s="1228"/>
      <c r="S369" s="1228"/>
      <c r="T369" s="1228"/>
      <c r="U369" s="2460">
        <f>'Service Amenities Budget'!J9</f>
        <v>0</v>
      </c>
      <c r="V369" s="2460"/>
      <c r="W369" s="2460"/>
      <c r="X369" s="1228"/>
      <c r="Y369" s="1228"/>
      <c r="Z369" s="1228"/>
      <c r="AA369" s="1229"/>
      <c r="AB369" s="453"/>
      <c r="AC369" s="451"/>
      <c r="AD369" s="451"/>
      <c r="AE369" s="175"/>
      <c r="AF369" s="175"/>
      <c r="AG369" s="175"/>
      <c r="AH369" s="175"/>
      <c r="AI369" s="175"/>
      <c r="AJ369" s="175"/>
      <c r="AK369" s="175"/>
      <c r="AL369" s="175"/>
      <c r="AM369" s="175"/>
      <c r="AN369" s="457"/>
      <c r="AO369" s="1218" t="s">
        <v>819</v>
      </c>
      <c r="AP369" s="1219">
        <f>IF(C448="Yes",5,0)</f>
        <v>0</v>
      </c>
    </row>
    <row r="370" spans="1:153" s="149" customFormat="1" ht="12.75" customHeight="1">
      <c r="A370" s="175"/>
      <c r="B370" s="156"/>
      <c r="C370" s="453" t="s">
        <v>743</v>
      </c>
      <c r="D370" s="453"/>
      <c r="E370" s="453"/>
      <c r="F370" s="453"/>
      <c r="G370" s="453"/>
      <c r="H370" s="453"/>
      <c r="I370" s="453"/>
      <c r="J370" s="453"/>
      <c r="K370" s="453"/>
      <c r="L370" s="453"/>
      <c r="M370" s="453"/>
      <c r="N370" s="453"/>
      <c r="O370" s="453"/>
      <c r="P370" s="453"/>
      <c r="Q370" s="453"/>
      <c r="R370" s="453"/>
      <c r="S370" s="453"/>
      <c r="T370" s="453"/>
      <c r="U370" s="453"/>
      <c r="V370" s="453"/>
      <c r="W370" s="453"/>
      <c r="X370" s="453"/>
      <c r="Y370" s="453"/>
      <c r="Z370" s="453"/>
      <c r="AA370" s="453"/>
      <c r="AB370" s="453"/>
      <c r="AC370" s="175"/>
      <c r="AD370" s="175"/>
      <c r="AE370" s="175"/>
      <c r="AF370" s="175"/>
      <c r="AG370" s="175"/>
      <c r="AH370" s="175"/>
      <c r="AI370" s="175"/>
      <c r="AJ370" s="175"/>
      <c r="AK370" s="175"/>
      <c r="AL370" s="175"/>
      <c r="AM370" s="175"/>
      <c r="AN370" s="1189"/>
      <c r="AO370" s="457"/>
      <c r="AP370" s="1219">
        <f>IF(C450="Yes",3,0)</f>
        <v>0</v>
      </c>
    </row>
    <row r="371" spans="1:153" s="46" customFormat="1" ht="12.75" customHeight="1">
      <c r="A371" s="175"/>
      <c r="B371" s="156"/>
      <c r="C371" s="453"/>
      <c r="D371" s="453"/>
      <c r="E371" s="453"/>
      <c r="F371" s="453"/>
      <c r="G371" s="453"/>
      <c r="H371" s="453"/>
      <c r="I371" s="453"/>
      <c r="J371" s="453"/>
      <c r="K371" s="453"/>
      <c r="L371" s="453"/>
      <c r="M371" s="453"/>
      <c r="N371" s="453"/>
      <c r="O371" s="453"/>
      <c r="P371" s="453"/>
      <c r="Q371" s="453"/>
      <c r="R371" s="453"/>
      <c r="S371" s="453"/>
      <c r="T371" s="453"/>
      <c r="U371" s="453"/>
      <c r="V371" s="453"/>
      <c r="W371" s="453"/>
      <c r="X371" s="453"/>
      <c r="Y371" s="453"/>
      <c r="Z371" s="453"/>
      <c r="AA371" s="453"/>
      <c r="AB371" s="453"/>
      <c r="AC371" s="175"/>
      <c r="AD371" s="175"/>
      <c r="AE371" s="175"/>
      <c r="AF371" s="175"/>
      <c r="AG371" s="175"/>
      <c r="AH371" s="175"/>
      <c r="AI371" s="175"/>
      <c r="AJ371" s="175"/>
      <c r="AK371" s="175"/>
      <c r="AL371" s="175"/>
      <c r="AM371" s="175"/>
      <c r="AN371" s="457"/>
      <c r="AO371" s="1218" t="s">
        <v>614</v>
      </c>
      <c r="AP371" s="1219">
        <f>IF(C456="Yes",5,0)</f>
        <v>0</v>
      </c>
      <c r="BS371" s="143"/>
      <c r="BT371" s="143"/>
      <c r="BU371" s="65"/>
      <c r="BV371" s="65"/>
      <c r="BW371" s="65"/>
      <c r="DI371" s="16"/>
      <c r="DJ371" s="16"/>
      <c r="DK371" s="16"/>
      <c r="ED371" s="16"/>
      <c r="EE371" s="16"/>
      <c r="EF371" s="16"/>
      <c r="EG371" s="16"/>
      <c r="EH371" s="16"/>
      <c r="EI371" s="16"/>
      <c r="EJ371" s="16"/>
      <c r="EK371" s="16"/>
      <c r="EL371" s="16"/>
      <c r="EM371" s="16"/>
      <c r="EN371" s="16"/>
      <c r="EO371" s="16"/>
      <c r="EP371" s="16"/>
      <c r="EQ371" s="16"/>
      <c r="ER371" s="16"/>
      <c r="ES371" s="16"/>
      <c r="ET371" s="16"/>
      <c r="EU371" s="16"/>
      <c r="EV371" s="16"/>
      <c r="EW371" s="16"/>
    </row>
    <row r="372" spans="1:153" s="46" customFormat="1" ht="12.75" customHeight="1">
      <c r="A372" s="175"/>
      <c r="B372" s="65"/>
      <c r="C372" s="581" t="s">
        <v>2304</v>
      </c>
      <c r="D372" s="175"/>
      <c r="E372" s="175"/>
      <c r="F372" s="175"/>
      <c r="G372" s="175"/>
      <c r="H372" s="175"/>
      <c r="I372" s="175"/>
      <c r="J372" s="175"/>
      <c r="K372" s="175"/>
      <c r="L372" s="175"/>
      <c r="M372" s="175"/>
      <c r="N372" s="175"/>
      <c r="O372" s="175"/>
      <c r="P372" s="175"/>
      <c r="Q372" s="175"/>
      <c r="R372" s="175"/>
      <c r="S372" s="175"/>
      <c r="T372" s="175"/>
      <c r="U372" s="175"/>
      <c r="V372" s="175"/>
      <c r="W372" s="175"/>
      <c r="X372" s="175"/>
      <c r="Y372" s="175"/>
      <c r="Z372" s="175"/>
      <c r="AA372" s="175"/>
      <c r="AB372" s="175"/>
      <c r="AC372" s="175"/>
      <c r="AD372" s="175"/>
      <c r="AE372" s="175"/>
      <c r="AF372" s="175"/>
      <c r="AG372" s="175"/>
      <c r="AH372" s="175"/>
      <c r="AI372" s="175"/>
      <c r="AJ372" s="175"/>
      <c r="AK372" s="175"/>
      <c r="AL372" s="175"/>
      <c r="AM372" s="175"/>
      <c r="AN372" s="457"/>
      <c r="AO372" s="1189"/>
      <c r="AP372" s="1219">
        <f>IF(C458="Yes",3,0)</f>
        <v>0</v>
      </c>
      <c r="BS372" s="143"/>
      <c r="BT372" s="143"/>
      <c r="BU372" s="65"/>
      <c r="BV372" s="65"/>
      <c r="BW372" s="65"/>
      <c r="DI372" s="16"/>
      <c r="DJ372" s="16"/>
      <c r="DK372" s="16"/>
      <c r="ED372" s="16"/>
      <c r="EE372" s="16"/>
      <c r="EF372" s="16"/>
      <c r="EG372" s="16"/>
      <c r="EH372" s="16"/>
      <c r="EI372" s="16"/>
      <c r="EJ372" s="16"/>
      <c r="EK372" s="16"/>
      <c r="EL372" s="16"/>
      <c r="EM372" s="16"/>
      <c r="EN372" s="16"/>
      <c r="EO372" s="16"/>
      <c r="EP372" s="16"/>
      <c r="EQ372" s="16"/>
      <c r="ER372" s="16"/>
      <c r="ES372" s="16"/>
      <c r="ET372" s="16"/>
      <c r="EU372" s="16"/>
      <c r="EV372" s="16"/>
      <c r="EW372" s="16"/>
    </row>
    <row r="373" spans="1:153" s="46" customFormat="1" ht="12.75" customHeight="1">
      <c r="A373" s="8"/>
      <c r="B373" s="65"/>
      <c r="C373" s="1236"/>
      <c r="D373" s="1237"/>
      <c r="E373" s="1238" t="s">
        <v>803</v>
      </c>
      <c r="F373" s="2225" t="s">
        <v>2078</v>
      </c>
      <c r="G373" s="2225"/>
      <c r="H373" s="2225"/>
      <c r="I373" s="2225"/>
      <c r="J373" s="2225"/>
      <c r="K373" s="2225"/>
      <c r="L373" s="2225"/>
      <c r="M373" s="2225"/>
      <c r="N373" s="2225"/>
      <c r="O373" s="2225"/>
      <c r="P373" s="2225"/>
      <c r="Q373" s="2225"/>
      <c r="R373" s="2225"/>
      <c r="S373" s="2225"/>
      <c r="T373" s="2225"/>
      <c r="U373" s="2225"/>
      <c r="V373" s="2225"/>
      <c r="W373" s="2225"/>
      <c r="X373" s="2225"/>
      <c r="Y373" s="2225"/>
      <c r="Z373" s="2225"/>
      <c r="AA373" s="2225"/>
      <c r="AB373" s="2225"/>
      <c r="AC373" s="2225"/>
      <c r="AD373" s="2225"/>
      <c r="AE373" s="2225"/>
      <c r="AF373" s="2225"/>
      <c r="AG373" s="1382"/>
      <c r="AH373" s="1382"/>
      <c r="AI373" s="1382"/>
      <c r="AJ373" s="1382"/>
      <c r="AK373" s="1382"/>
      <c r="AL373" s="1377"/>
      <c r="AM373" s="16"/>
      <c r="AN373" s="457"/>
      <c r="AO373" s="457"/>
      <c r="AP373" s="1219">
        <f>IF(C460="Yes",2,0)</f>
        <v>0</v>
      </c>
      <c r="BS373" s="143"/>
      <c r="BT373" s="143"/>
      <c r="BU373" s="65"/>
      <c r="BV373" s="65"/>
      <c r="BW373" s="65"/>
      <c r="BX373" s="65"/>
      <c r="BY373" s="65"/>
      <c r="BZ373" s="65"/>
      <c r="CA373" s="65"/>
      <c r="CB373" s="65"/>
      <c r="CC373" s="65"/>
      <c r="CD373" s="65"/>
      <c r="CE373" s="65"/>
      <c r="CF373" s="65"/>
      <c r="CG373" s="65"/>
      <c r="CH373" s="65"/>
      <c r="CI373" s="16"/>
      <c r="CJ373" s="16"/>
      <c r="CK373" s="16"/>
      <c r="CL373" s="16"/>
      <c r="CM373" s="16"/>
      <c r="CN373" s="16"/>
      <c r="CO373" s="16"/>
      <c r="DA373" s="16"/>
      <c r="DB373" s="16"/>
      <c r="DC373" s="16"/>
      <c r="DD373" s="16"/>
      <c r="DE373" s="16"/>
      <c r="DF373" s="16"/>
      <c r="DG373" s="16"/>
      <c r="DH373" s="16"/>
      <c r="DI373" s="16"/>
      <c r="DJ373" s="16"/>
      <c r="DK373" s="16"/>
      <c r="DL373" s="16"/>
      <c r="DM373" s="16"/>
      <c r="DN373" s="16"/>
      <c r="DO373" s="16"/>
      <c r="DP373" s="16"/>
      <c r="DQ373" s="16"/>
      <c r="DR373" s="16"/>
      <c r="DS373" s="16"/>
      <c r="DT373" s="16"/>
      <c r="DU373" s="16"/>
      <c r="DV373" s="16"/>
      <c r="DW373" s="16"/>
      <c r="DX373" s="16"/>
      <c r="DY373" s="16"/>
      <c r="DZ373" s="16"/>
      <c r="EA373" s="16"/>
      <c r="EB373" s="16"/>
      <c r="EC373" s="16"/>
      <c r="ED373" s="16"/>
      <c r="EE373" s="16"/>
      <c r="EF373" s="16"/>
      <c r="EG373" s="16"/>
      <c r="EH373" s="16"/>
      <c r="EI373" s="16"/>
      <c r="EJ373" s="16"/>
      <c r="EK373" s="16"/>
      <c r="EL373" s="16"/>
      <c r="EM373" s="16"/>
      <c r="EN373" s="16"/>
      <c r="EO373" s="16"/>
      <c r="EP373" s="16"/>
      <c r="EQ373" s="16"/>
      <c r="ER373" s="16"/>
      <c r="ES373" s="16"/>
      <c r="ET373" s="16"/>
      <c r="EU373" s="16"/>
      <c r="EV373" s="16"/>
      <c r="EW373" s="16"/>
    </row>
    <row r="374" spans="1:153" s="46" customFormat="1" ht="12.75" customHeight="1">
      <c r="A374" s="8"/>
      <c r="B374" s="65"/>
      <c r="C374" s="1239"/>
      <c r="D374" s="71"/>
      <c r="E374" s="368"/>
      <c r="F374" s="2226"/>
      <c r="G374" s="2226"/>
      <c r="H374" s="2226"/>
      <c r="I374" s="2226"/>
      <c r="J374" s="2226"/>
      <c r="K374" s="2226"/>
      <c r="L374" s="2226"/>
      <c r="M374" s="2226"/>
      <c r="N374" s="2226"/>
      <c r="O374" s="2226"/>
      <c r="P374" s="2226"/>
      <c r="Q374" s="2226"/>
      <c r="R374" s="2226"/>
      <c r="S374" s="2226"/>
      <c r="T374" s="2226"/>
      <c r="U374" s="2226"/>
      <c r="V374" s="2226"/>
      <c r="W374" s="2226"/>
      <c r="X374" s="2226"/>
      <c r="Y374" s="2226"/>
      <c r="Z374" s="2226"/>
      <c r="AA374" s="2226"/>
      <c r="AB374" s="2226"/>
      <c r="AC374" s="2226"/>
      <c r="AD374" s="2226"/>
      <c r="AE374" s="2226"/>
      <c r="AF374" s="2226"/>
      <c r="AG374" s="709"/>
      <c r="AH374" s="709"/>
      <c r="AI374" s="709"/>
      <c r="AJ374" s="709"/>
      <c r="AK374" s="709"/>
      <c r="AL374" s="1371"/>
      <c r="AM374" s="16"/>
      <c r="AN374" s="457"/>
      <c r="AO374" s="1218" t="s">
        <v>192</v>
      </c>
      <c r="AP374" s="1219">
        <f>IF(C464="Yes",5,0)</f>
        <v>0</v>
      </c>
      <c r="BS374" s="143"/>
      <c r="BT374" s="143"/>
      <c r="BU374" s="65"/>
      <c r="BV374" s="65"/>
      <c r="BW374" s="65"/>
      <c r="BX374" s="65"/>
      <c r="BY374" s="65"/>
      <c r="BZ374" s="65"/>
      <c r="CA374" s="65"/>
      <c r="CB374" s="65"/>
      <c r="CC374" s="65"/>
      <c r="CD374" s="65"/>
      <c r="CE374" s="65"/>
      <c r="CF374" s="65"/>
      <c r="CG374" s="65"/>
      <c r="CH374" s="65"/>
      <c r="CI374" s="16"/>
      <c r="CJ374" s="16"/>
      <c r="CK374" s="16"/>
      <c r="CL374" s="16"/>
      <c r="CM374" s="16"/>
      <c r="CN374" s="16"/>
      <c r="CO374" s="16"/>
      <c r="DH374" s="16"/>
      <c r="DI374" s="16"/>
      <c r="DJ374" s="16"/>
      <c r="DK374" s="16"/>
      <c r="DL374" s="16"/>
      <c r="DW374" s="16"/>
      <c r="DX374" s="16"/>
      <c r="DY374" s="16"/>
      <c r="DZ374" s="16"/>
      <c r="EA374" s="16"/>
      <c r="EB374" s="16"/>
      <c r="EC374" s="16"/>
      <c r="ED374" s="16"/>
      <c r="EE374" s="16"/>
      <c r="EF374" s="16"/>
      <c r="EG374" s="16"/>
      <c r="EH374" s="16"/>
      <c r="EI374" s="16"/>
      <c r="EJ374" s="16"/>
      <c r="EK374" s="16"/>
      <c r="EL374" s="16"/>
      <c r="EM374" s="16"/>
      <c r="EN374" s="16"/>
      <c r="EO374" s="16"/>
      <c r="EP374" s="16"/>
      <c r="EQ374" s="16"/>
      <c r="ER374" s="16"/>
      <c r="ES374" s="16"/>
      <c r="ET374" s="16"/>
      <c r="EU374" s="16"/>
      <c r="EV374" s="16"/>
      <c r="EW374" s="16"/>
    </row>
    <row r="375" spans="1:153" s="46" customFormat="1" ht="12.75" customHeight="1">
      <c r="A375" s="8"/>
      <c r="B375" s="65"/>
      <c r="C375" s="1239"/>
      <c r="D375" s="71"/>
      <c r="E375" s="368"/>
      <c r="F375" s="2226"/>
      <c r="G375" s="2226"/>
      <c r="H375" s="2226"/>
      <c r="I375" s="2226"/>
      <c r="J375" s="2226"/>
      <c r="K375" s="2226"/>
      <c r="L375" s="2226"/>
      <c r="M375" s="2226"/>
      <c r="N375" s="2226"/>
      <c r="O375" s="2226"/>
      <c r="P375" s="2226"/>
      <c r="Q375" s="2226"/>
      <c r="R375" s="2226"/>
      <c r="S375" s="2226"/>
      <c r="T375" s="2226"/>
      <c r="U375" s="2226"/>
      <c r="V375" s="2226"/>
      <c r="W375" s="2226"/>
      <c r="X375" s="2226"/>
      <c r="Y375" s="2226"/>
      <c r="Z375" s="2226"/>
      <c r="AA375" s="2226"/>
      <c r="AB375" s="2226"/>
      <c r="AC375" s="2226"/>
      <c r="AD375" s="2226"/>
      <c r="AE375" s="2226"/>
      <c r="AF375" s="2226"/>
      <c r="AG375" s="709"/>
      <c r="AH375" s="709"/>
      <c r="AI375" s="709"/>
      <c r="AJ375" s="709"/>
      <c r="AK375" s="709"/>
      <c r="AL375" s="1371"/>
      <c r="AM375" s="16"/>
      <c r="AN375" s="457"/>
      <c r="AO375" s="1218" t="s">
        <v>37</v>
      </c>
      <c r="AP375" s="1219">
        <f>IF(C468="Yes",5,0)</f>
        <v>0</v>
      </c>
      <c r="BS375" s="143"/>
      <c r="BT375" s="143"/>
      <c r="BU375" s="65"/>
      <c r="BV375" s="65"/>
      <c r="BW375" s="65"/>
      <c r="BX375" s="65"/>
      <c r="BY375" s="65"/>
      <c r="BZ375" s="65"/>
      <c r="CA375" s="65"/>
      <c r="CB375" s="65"/>
      <c r="CC375" s="65"/>
      <c r="CD375" s="65"/>
      <c r="CE375" s="65"/>
      <c r="CF375" s="65"/>
      <c r="CG375" s="65"/>
      <c r="CH375" s="65"/>
      <c r="CI375" s="16"/>
      <c r="CJ375" s="16"/>
      <c r="CK375" s="16"/>
      <c r="CL375" s="16"/>
      <c r="CM375" s="16"/>
      <c r="CN375" s="16"/>
      <c r="CO375" s="16"/>
      <c r="DH375" s="16"/>
      <c r="DI375" s="16"/>
      <c r="DJ375" s="16"/>
      <c r="DK375" s="16"/>
      <c r="DL375" s="16"/>
      <c r="DM375" s="16"/>
      <c r="DN375" s="16"/>
      <c r="DO375" s="16"/>
      <c r="DP375" s="16"/>
      <c r="DQ375" s="16"/>
      <c r="DR375" s="16"/>
      <c r="DS375" s="16"/>
      <c r="DT375" s="16"/>
      <c r="DU375" s="16"/>
      <c r="DV375" s="16"/>
      <c r="DW375" s="16"/>
      <c r="EG375" s="16"/>
      <c r="EH375" s="16"/>
      <c r="EI375" s="16"/>
      <c r="EJ375" s="16"/>
      <c r="EK375" s="16"/>
      <c r="EL375" s="16"/>
      <c r="EM375" s="16"/>
      <c r="EN375" s="16"/>
      <c r="EO375" s="16"/>
      <c r="EP375" s="16"/>
      <c r="EQ375" s="16"/>
      <c r="ER375" s="16"/>
      <c r="ES375" s="16"/>
      <c r="ET375" s="16"/>
      <c r="EU375" s="16"/>
      <c r="EV375" s="16"/>
      <c r="EW375" s="16"/>
    </row>
    <row r="376" spans="1:153" s="46" customFormat="1" ht="12.75" customHeight="1">
      <c r="A376" s="8"/>
      <c r="B376" s="65"/>
      <c r="C376" s="1239"/>
      <c r="D376" s="71"/>
      <c r="E376" s="368"/>
      <c r="F376" s="2226"/>
      <c r="G376" s="2226"/>
      <c r="H376" s="2226"/>
      <c r="I376" s="2226"/>
      <c r="J376" s="2226"/>
      <c r="K376" s="2226"/>
      <c r="L376" s="2226"/>
      <c r="M376" s="2226"/>
      <c r="N376" s="2226"/>
      <c r="O376" s="2226"/>
      <c r="P376" s="2226"/>
      <c r="Q376" s="2226"/>
      <c r="R376" s="2226"/>
      <c r="S376" s="2226"/>
      <c r="T376" s="2226"/>
      <c r="U376" s="2226"/>
      <c r="V376" s="2226"/>
      <c r="W376" s="2226"/>
      <c r="X376" s="2226"/>
      <c r="Y376" s="2226"/>
      <c r="Z376" s="2226"/>
      <c r="AA376" s="2226"/>
      <c r="AB376" s="2226"/>
      <c r="AC376" s="2226"/>
      <c r="AD376" s="2226"/>
      <c r="AE376" s="2226"/>
      <c r="AF376" s="2226"/>
      <c r="AG376" s="709"/>
      <c r="AH376" s="709"/>
      <c r="AI376" s="709"/>
      <c r="AJ376" s="709"/>
      <c r="AK376" s="709"/>
      <c r="AL376" s="1371"/>
      <c r="AM376" s="16"/>
      <c r="AN376" s="457"/>
      <c r="AO376" s="1218" t="s">
        <v>38</v>
      </c>
      <c r="AP376" s="1219">
        <f>IF(C477="Yes",5,0)</f>
        <v>0</v>
      </c>
      <c r="BS376" s="143"/>
      <c r="BT376" s="143"/>
      <c r="BU376" s="65"/>
      <c r="BV376" s="65"/>
      <c r="BW376" s="65"/>
      <c r="BX376" s="65"/>
      <c r="BY376" s="65"/>
      <c r="BZ376" s="65"/>
      <c r="CA376" s="65"/>
      <c r="CB376" s="65"/>
      <c r="CC376" s="65"/>
      <c r="CD376" s="65"/>
      <c r="CE376" s="65"/>
      <c r="CF376" s="65"/>
      <c r="CG376" s="65"/>
      <c r="CH376" s="65"/>
      <c r="CI376" s="68"/>
      <c r="CJ376" s="16"/>
      <c r="CK376" s="16"/>
      <c r="CL376" s="16"/>
      <c r="CM376" s="16"/>
      <c r="CN376" s="16"/>
      <c r="CO376" s="16"/>
      <c r="DH376" s="16"/>
      <c r="DI376" s="16"/>
      <c r="DJ376" s="16"/>
      <c r="DK376" s="16"/>
      <c r="DL376" s="16"/>
      <c r="DM376" s="16"/>
      <c r="DN376" s="16"/>
      <c r="DO376" s="16"/>
      <c r="DP376" s="16"/>
      <c r="DQ376" s="16"/>
      <c r="DR376" s="16"/>
      <c r="DS376" s="16"/>
      <c r="DT376" s="16"/>
      <c r="DU376" s="16"/>
      <c r="DV376" s="16"/>
      <c r="DW376" s="16"/>
      <c r="DX376" s="16"/>
      <c r="DY376" s="16"/>
      <c r="DZ376" s="16"/>
      <c r="EA376" s="16"/>
      <c r="EB376" s="16"/>
      <c r="EC376" s="16"/>
      <c r="ED376" s="16"/>
      <c r="EE376" s="16"/>
      <c r="EF376" s="16"/>
      <c r="EG376" s="16"/>
      <c r="EH376" s="16"/>
      <c r="EI376" s="16"/>
      <c r="EJ376" s="16"/>
      <c r="EK376" s="16"/>
      <c r="EL376" s="16"/>
      <c r="EM376" s="16"/>
      <c r="EN376" s="16"/>
      <c r="EO376" s="16"/>
      <c r="EP376" s="16"/>
      <c r="EQ376" s="16"/>
      <c r="ER376" s="16"/>
      <c r="ES376" s="16"/>
      <c r="ET376" s="16"/>
      <c r="EU376" s="16"/>
      <c r="EV376" s="16"/>
      <c r="EW376" s="16"/>
    </row>
    <row r="377" spans="1:153" s="46" customFormat="1" ht="12.75" customHeight="1">
      <c r="A377" s="8"/>
      <c r="B377" s="65"/>
      <c r="C377" s="2251" t="s">
        <v>136</v>
      </c>
      <c r="D377" s="1630"/>
      <c r="E377" s="368"/>
      <c r="F377" s="1233" t="s">
        <v>2068</v>
      </c>
      <c r="G377" s="1234"/>
      <c r="H377" s="1234"/>
      <c r="I377" s="1234"/>
      <c r="J377" s="1234"/>
      <c r="K377" s="1234"/>
      <c r="L377" s="1234"/>
      <c r="M377" s="1234"/>
      <c r="N377" s="1234"/>
      <c r="O377" s="1234"/>
      <c r="P377" s="1234"/>
      <c r="Q377" s="1234"/>
      <c r="R377" s="1234"/>
      <c r="S377" s="1234"/>
      <c r="T377" s="1234"/>
      <c r="U377" s="1234"/>
      <c r="V377" s="1234"/>
      <c r="W377" s="1234"/>
      <c r="X377" s="1234"/>
      <c r="Y377" s="1234"/>
      <c r="Z377" s="1234"/>
      <c r="AA377" s="1234"/>
      <c r="AB377" s="1234"/>
      <c r="AC377" s="1234"/>
      <c r="AD377" s="1234"/>
      <c r="AE377" s="174"/>
      <c r="AF377" s="2232" t="s">
        <v>360</v>
      </c>
      <c r="AG377" s="2232"/>
      <c r="AH377" s="2232"/>
      <c r="AI377" s="2232"/>
      <c r="AJ377" s="2232"/>
      <c r="AK377" s="2232"/>
      <c r="AL377" s="2233"/>
      <c r="AP377" s="1219">
        <f>IF(C479="Yes",3,0)</f>
        <v>0</v>
      </c>
      <c r="BS377" s="143"/>
      <c r="BT377" s="143"/>
      <c r="BU377" s="65"/>
      <c r="BV377" s="65"/>
      <c r="BW377" s="65"/>
      <c r="BX377" s="65"/>
      <c r="BY377" s="65"/>
      <c r="BZ377" s="65"/>
      <c r="CA377" s="65"/>
      <c r="CB377" s="65"/>
      <c r="CC377" s="65"/>
      <c r="CD377" s="65"/>
      <c r="CE377" s="65"/>
      <c r="CF377" s="65"/>
      <c r="CG377" s="65"/>
      <c r="CH377" s="65"/>
      <c r="CI377" s="68"/>
      <c r="CJ377" s="16"/>
      <c r="CK377" s="16"/>
      <c r="CL377" s="16"/>
      <c r="CM377" s="16"/>
      <c r="CN377" s="16"/>
      <c r="CO377" s="16"/>
      <c r="CP377" s="16"/>
      <c r="CQ377" s="16"/>
      <c r="CR377" s="16"/>
      <c r="CS377" s="16"/>
      <c r="CT377" s="16"/>
      <c r="CU377" s="16"/>
      <c r="CV377" s="16"/>
      <c r="CW377" s="16"/>
      <c r="CX377" s="16"/>
      <c r="CY377" s="16"/>
      <c r="CZ377" s="16"/>
      <c r="DA377" s="16"/>
      <c r="DB377" s="16"/>
      <c r="DC377" s="16"/>
      <c r="DD377" s="16"/>
      <c r="DE377" s="16"/>
      <c r="DF377" s="16"/>
      <c r="DG377" s="16"/>
      <c r="DH377" s="16"/>
      <c r="DI377" s="16"/>
      <c r="DJ377" s="16"/>
      <c r="DK377" s="16"/>
      <c r="DL377" s="16"/>
      <c r="DM377" s="16"/>
      <c r="DN377" s="16"/>
      <c r="DO377" s="16"/>
      <c r="EA377" s="16"/>
      <c r="EB377" s="16"/>
      <c r="EC377" s="16"/>
      <c r="ED377" s="16"/>
      <c r="EE377" s="16"/>
      <c r="EF377" s="16"/>
      <c r="EG377" s="16"/>
      <c r="EH377" s="16"/>
      <c r="EI377" s="16"/>
      <c r="EJ377" s="16"/>
      <c r="EK377" s="16"/>
      <c r="EL377" s="16"/>
      <c r="EM377" s="16"/>
      <c r="EN377" s="16"/>
      <c r="EO377" s="16"/>
      <c r="EP377" s="16"/>
      <c r="EQ377" s="16"/>
      <c r="ER377" s="16"/>
      <c r="ES377" s="16"/>
      <c r="ET377" s="16"/>
      <c r="EU377" s="16"/>
      <c r="EV377" s="16"/>
      <c r="EW377" s="16"/>
    </row>
    <row r="378" spans="1:153" s="46" customFormat="1" ht="12.75" customHeight="1">
      <c r="A378" s="8"/>
      <c r="B378" s="65"/>
      <c r="C378" s="1239"/>
      <c r="D378" s="71"/>
      <c r="E378" s="368"/>
      <c r="F378" s="1372"/>
      <c r="G378" s="1372"/>
      <c r="H378" s="1372"/>
      <c r="I378" s="1372"/>
      <c r="J378" s="1372"/>
      <c r="K378" s="1372"/>
      <c r="L378" s="1372"/>
      <c r="M378" s="1372"/>
      <c r="N378" s="1372"/>
      <c r="O378" s="1372"/>
      <c r="P378" s="1372"/>
      <c r="Q378" s="1372"/>
      <c r="R378" s="1372"/>
      <c r="S378" s="1372"/>
      <c r="T378" s="1372"/>
      <c r="U378" s="1372"/>
      <c r="V378" s="1372"/>
      <c r="W378" s="1372"/>
      <c r="X378" s="1372"/>
      <c r="Y378" s="1372"/>
      <c r="Z378" s="1372"/>
      <c r="AA378" s="1372"/>
      <c r="AB378" s="1372"/>
      <c r="AC378" s="1372"/>
      <c r="AD378" s="1372"/>
      <c r="AE378" s="1370"/>
      <c r="AF378" s="1370"/>
      <c r="AG378" s="1370"/>
      <c r="AH378" s="1370"/>
      <c r="AI378" s="1370"/>
      <c r="AJ378" s="1370"/>
      <c r="AK378" s="1370"/>
      <c r="AL378" s="1371"/>
      <c r="AM378" s="16"/>
      <c r="AN378" s="457"/>
      <c r="AO378" s="1220"/>
      <c r="AP378" s="1221">
        <f>IF(C481="Yes",2,0)</f>
        <v>0</v>
      </c>
      <c r="BS378" s="143"/>
      <c r="BT378" s="143"/>
      <c r="BU378" s="65"/>
      <c r="BV378" s="65"/>
      <c r="BW378" s="65"/>
      <c r="BX378" s="65"/>
      <c r="BY378" s="65"/>
      <c r="BZ378" s="65"/>
      <c r="CA378" s="65"/>
      <c r="CB378" s="65"/>
      <c r="CC378" s="65"/>
      <c r="CD378" s="65"/>
      <c r="CE378" s="65"/>
      <c r="CF378" s="65"/>
      <c r="CG378" s="65"/>
      <c r="CH378" s="65"/>
      <c r="CI378" s="68"/>
      <c r="CJ378" s="16"/>
      <c r="CK378" s="16"/>
      <c r="CL378" s="16"/>
      <c r="CM378" s="16"/>
      <c r="CN378" s="16"/>
      <c r="CO378" s="16"/>
      <c r="DI378" s="16"/>
      <c r="DJ378" s="16"/>
      <c r="DK378" s="16"/>
      <c r="DL378" s="16"/>
      <c r="DM378" s="16"/>
      <c r="DN378" s="16"/>
      <c r="DO378" s="16"/>
      <c r="EA378" s="16"/>
      <c r="EB378" s="16"/>
      <c r="EC378" s="16"/>
      <c r="ED378" s="16"/>
      <c r="EE378" s="16"/>
      <c r="EF378" s="16"/>
      <c r="EG378" s="16"/>
      <c r="EH378" s="16"/>
      <c r="EI378" s="16"/>
      <c r="EJ378" s="16"/>
      <c r="EK378" s="16"/>
      <c r="EL378" s="16"/>
      <c r="EM378" s="16"/>
      <c r="EN378" s="16"/>
      <c r="EO378" s="16"/>
      <c r="EP378" s="16"/>
      <c r="EQ378" s="16"/>
      <c r="ER378" s="16"/>
      <c r="ES378" s="16"/>
      <c r="ET378" s="16"/>
      <c r="EU378" s="16"/>
      <c r="EV378" s="16"/>
      <c r="EW378" s="16"/>
    </row>
    <row r="379" spans="1:153" s="46" customFormat="1" ht="12.75" customHeight="1">
      <c r="A379" s="8"/>
      <c r="B379" s="65"/>
      <c r="C379" s="2251" t="s">
        <v>136</v>
      </c>
      <c r="D379" s="1630"/>
      <c r="E379" s="1242"/>
      <c r="F379" s="1243" t="s">
        <v>1080</v>
      </c>
      <c r="G379" s="1244"/>
      <c r="H379" s="1244"/>
      <c r="I379" s="1244"/>
      <c r="J379" s="1244"/>
      <c r="K379" s="1244"/>
      <c r="L379" s="1244"/>
      <c r="M379" s="1244"/>
      <c r="N379" s="1244"/>
      <c r="O379" s="1244"/>
      <c r="P379" s="1244"/>
      <c r="Q379" s="1244"/>
      <c r="R379" s="1244"/>
      <c r="S379" s="1244"/>
      <c r="T379" s="1244"/>
      <c r="U379" s="1244"/>
      <c r="V379" s="1244"/>
      <c r="W379" s="1244"/>
      <c r="X379" s="1244"/>
      <c r="Y379" s="1244"/>
      <c r="Z379" s="1244"/>
      <c r="AA379" s="1244"/>
      <c r="AB379" s="1244"/>
      <c r="AC379" s="1244"/>
      <c r="AD379" s="1244"/>
      <c r="AE379" s="1257"/>
      <c r="AF379" s="2267" t="s">
        <v>1079</v>
      </c>
      <c r="AG379" s="2267"/>
      <c r="AH379" s="2267"/>
      <c r="AI379" s="2267"/>
      <c r="AJ379" s="2267"/>
      <c r="AK379" s="2267"/>
      <c r="AL379" s="2268"/>
      <c r="AM379" s="16"/>
      <c r="AN379" s="457"/>
      <c r="AO379" s="575" t="s">
        <v>684</v>
      </c>
      <c r="AP379" s="576">
        <f>SUM(AP367:AP378)</f>
        <v>0</v>
      </c>
      <c r="AQ379" s="2263">
        <f>IF(AP379&gt;0,AP379,0)</f>
        <v>0</v>
      </c>
      <c r="AR379" s="2263"/>
      <c r="BS379" s="143"/>
      <c r="BT379" s="143"/>
      <c r="BU379" s="65"/>
      <c r="BV379" s="65"/>
      <c r="BW379" s="65"/>
      <c r="BX379" s="65"/>
      <c r="BY379" s="65"/>
      <c r="BZ379" s="65"/>
      <c r="CA379" s="65"/>
      <c r="CB379" s="65"/>
      <c r="CC379" s="65"/>
      <c r="CD379" s="65"/>
      <c r="CE379" s="65"/>
      <c r="CF379" s="65"/>
      <c r="CG379" s="65"/>
      <c r="CH379" s="65"/>
      <c r="CI379" s="68"/>
      <c r="CJ379" s="16"/>
      <c r="CK379" s="16"/>
      <c r="CL379" s="16"/>
      <c r="CM379" s="16"/>
      <c r="CN379" s="16"/>
      <c r="CO379" s="16"/>
      <c r="CZ379" s="16"/>
      <c r="DA379" s="16"/>
      <c r="DB379" s="16"/>
      <c r="DC379" s="16"/>
      <c r="DD379" s="16"/>
      <c r="DE379" s="16"/>
      <c r="DF379" s="16"/>
      <c r="DG379" s="16"/>
      <c r="DH379" s="16"/>
      <c r="DI379" s="16"/>
      <c r="DJ379" s="16"/>
      <c r="DK379" s="16"/>
      <c r="DL379" s="16"/>
      <c r="DM379" s="16"/>
      <c r="DN379" s="16"/>
      <c r="DO379" s="16"/>
      <c r="EA379" s="16"/>
      <c r="EB379" s="16"/>
      <c r="EC379" s="16"/>
      <c r="ED379" s="16"/>
      <c r="EE379" s="16"/>
      <c r="EF379" s="16"/>
      <c r="EG379" s="16"/>
      <c r="EH379" s="16"/>
      <c r="EI379" s="16"/>
      <c r="EJ379" s="16"/>
      <c r="EK379" s="16"/>
      <c r="EL379" s="16"/>
      <c r="EM379" s="16"/>
      <c r="EN379" s="16"/>
      <c r="EO379" s="16"/>
      <c r="EP379" s="16"/>
      <c r="EQ379" s="16"/>
      <c r="ER379" s="16"/>
      <c r="ES379" s="16"/>
      <c r="ET379" s="16"/>
      <c r="EU379" s="16"/>
      <c r="EV379" s="16"/>
      <c r="EW379" s="16"/>
    </row>
    <row r="380" spans="1:153" s="46" customFormat="1" ht="12.75" customHeight="1">
      <c r="A380" s="8"/>
      <c r="B380" s="70"/>
      <c r="C380" s="1211"/>
      <c r="D380" s="1211"/>
      <c r="E380" s="368"/>
      <c r="F380" s="1233"/>
      <c r="G380" s="1234"/>
      <c r="H380" s="1234"/>
      <c r="I380" s="1234"/>
      <c r="J380" s="1234"/>
      <c r="K380" s="1234"/>
      <c r="L380" s="1234"/>
      <c r="M380" s="1234"/>
      <c r="N380" s="1234"/>
      <c r="O380" s="1234"/>
      <c r="P380" s="1234"/>
      <c r="Q380" s="1234"/>
      <c r="R380" s="1234"/>
      <c r="S380" s="1234"/>
      <c r="T380" s="1234"/>
      <c r="U380" s="1234"/>
      <c r="V380" s="1234"/>
      <c r="W380" s="1234"/>
      <c r="X380" s="1234"/>
      <c r="Y380" s="1234"/>
      <c r="Z380" s="1234"/>
      <c r="AA380" s="1234"/>
      <c r="AB380" s="1234"/>
      <c r="AC380" s="1234"/>
      <c r="AD380" s="1234"/>
      <c r="AL380" s="1354"/>
      <c r="AM380" s="16"/>
      <c r="AN380" s="457"/>
      <c r="CC380" s="65"/>
      <c r="CD380" s="65"/>
      <c r="CE380" s="65"/>
      <c r="CF380" s="65"/>
      <c r="CG380" s="65"/>
      <c r="CH380" s="65"/>
      <c r="CI380" s="68"/>
      <c r="CJ380" s="16"/>
      <c r="CK380" s="16"/>
      <c r="CL380" s="16"/>
      <c r="CM380" s="16"/>
      <c r="CN380" s="16"/>
      <c r="DI380" s="16"/>
      <c r="DJ380" s="16"/>
      <c r="DK380" s="16"/>
      <c r="DL380" s="16"/>
      <c r="DM380" s="16"/>
      <c r="DN380" s="16"/>
      <c r="DO380" s="16"/>
      <c r="DP380" s="16"/>
      <c r="DQ380" s="16"/>
      <c r="DR380" s="16"/>
      <c r="DS380" s="16"/>
      <c r="DT380" s="16"/>
      <c r="DU380" s="16"/>
      <c r="DV380" s="16"/>
      <c r="DW380" s="16"/>
      <c r="DX380" s="16"/>
      <c r="DY380" s="16"/>
      <c r="DZ380" s="16"/>
      <c r="EA380" s="16"/>
      <c r="EB380" s="16"/>
      <c r="EC380" s="16"/>
      <c r="ED380" s="16"/>
      <c r="EE380" s="16"/>
      <c r="EF380" s="16"/>
      <c r="EG380" s="16"/>
      <c r="EH380" s="16"/>
      <c r="EI380" s="16"/>
      <c r="EJ380" s="16"/>
      <c r="EK380" s="16"/>
      <c r="EL380" s="16"/>
      <c r="EM380" s="16"/>
      <c r="EN380" s="16"/>
      <c r="EO380" s="16"/>
      <c r="EP380" s="16"/>
      <c r="EQ380" s="16"/>
      <c r="ER380" s="16"/>
      <c r="ES380" s="16"/>
      <c r="ET380" s="16"/>
      <c r="EU380" s="16"/>
      <c r="EV380" s="16"/>
      <c r="EW380" s="16"/>
    </row>
    <row r="381" spans="1:153" s="46" customFormat="1" ht="12.75" customHeight="1">
      <c r="A381" s="8"/>
      <c r="B381" s="65"/>
      <c r="C381" s="408"/>
      <c r="D381" s="408"/>
      <c r="E381" s="368"/>
      <c r="F381" s="454"/>
      <c r="G381" s="454"/>
      <c r="H381" s="454"/>
      <c r="I381" s="454"/>
      <c r="J381" s="454"/>
      <c r="K381" s="454"/>
      <c r="L381" s="454"/>
      <c r="M381" s="454"/>
      <c r="N381" s="454"/>
      <c r="O381" s="454"/>
      <c r="P381" s="454"/>
      <c r="Q381" s="454"/>
      <c r="R381" s="454"/>
      <c r="S381" s="454"/>
      <c r="T381" s="454"/>
      <c r="U381" s="454"/>
      <c r="V381" s="454"/>
      <c r="W381" s="454"/>
      <c r="X381" s="454"/>
      <c r="Y381" s="454"/>
      <c r="Z381" s="454"/>
      <c r="AA381" s="454"/>
      <c r="AB381" s="454"/>
      <c r="AC381" s="454"/>
      <c r="AD381" s="454"/>
      <c r="AE381" s="33"/>
      <c r="AF381" s="33"/>
      <c r="AG381" s="33"/>
      <c r="AH381" s="33"/>
      <c r="AI381" s="33"/>
      <c r="AJ381" s="33"/>
      <c r="AK381" s="33"/>
      <c r="AL381" s="1357"/>
      <c r="AM381" s="16"/>
      <c r="AN381" s="457"/>
      <c r="BS381" s="143"/>
      <c r="BT381" s="143"/>
      <c r="BU381" s="65"/>
      <c r="BV381" s="65"/>
      <c r="BW381" s="65"/>
      <c r="BX381" s="65"/>
      <c r="BY381" s="65"/>
      <c r="BZ381" s="65"/>
      <c r="CA381" s="65"/>
      <c r="CB381" s="65"/>
      <c r="CC381" s="65"/>
      <c r="CD381" s="65"/>
      <c r="CE381" s="65"/>
      <c r="CF381" s="65"/>
      <c r="CG381" s="65"/>
      <c r="CH381" s="65"/>
      <c r="CI381" s="16"/>
      <c r="CJ381" s="16"/>
      <c r="CK381" s="16"/>
      <c r="CL381" s="16"/>
      <c r="CM381" s="16"/>
      <c r="CN381" s="16"/>
      <c r="DI381" s="16"/>
      <c r="DJ381" s="16"/>
      <c r="DK381" s="16"/>
      <c r="DL381" s="16"/>
      <c r="DM381" s="16"/>
      <c r="DN381" s="16"/>
      <c r="DO381" s="16"/>
      <c r="DP381" s="16"/>
      <c r="EA381" s="16"/>
      <c r="EB381" s="16"/>
      <c r="EC381" s="16"/>
      <c r="ED381" s="16"/>
      <c r="EE381" s="16"/>
      <c r="EF381" s="16"/>
      <c r="EG381" s="16"/>
      <c r="EH381" s="16"/>
      <c r="EI381" s="16"/>
      <c r="EJ381" s="16"/>
      <c r="EK381" s="16"/>
      <c r="EL381" s="16"/>
      <c r="EM381" s="16"/>
      <c r="EN381" s="16"/>
      <c r="EO381" s="16"/>
      <c r="EP381" s="16"/>
      <c r="EQ381" s="16"/>
      <c r="ER381" s="16"/>
      <c r="ES381" s="16"/>
      <c r="ET381" s="16"/>
      <c r="EU381" s="16"/>
      <c r="EV381" s="16"/>
      <c r="EW381" s="16"/>
    </row>
    <row r="382" spans="1:153" s="46" customFormat="1" ht="12.75" customHeight="1">
      <c r="A382" s="8"/>
      <c r="B382" s="65"/>
      <c r="C382" s="1236"/>
      <c r="D382" s="1237"/>
      <c r="E382" s="1238" t="s">
        <v>208</v>
      </c>
      <c r="F382" s="2225" t="s">
        <v>2077</v>
      </c>
      <c r="G382" s="2225"/>
      <c r="H382" s="2225"/>
      <c r="I382" s="2225"/>
      <c r="J382" s="2225"/>
      <c r="K382" s="2225"/>
      <c r="L382" s="2225"/>
      <c r="M382" s="2225"/>
      <c r="N382" s="2225"/>
      <c r="O382" s="2225"/>
      <c r="P382" s="2225"/>
      <c r="Q382" s="2225"/>
      <c r="R382" s="2225"/>
      <c r="S382" s="2225"/>
      <c r="T382" s="2225"/>
      <c r="U382" s="2225"/>
      <c r="V382" s="2225"/>
      <c r="W382" s="2225"/>
      <c r="X382" s="2225"/>
      <c r="Y382" s="2225"/>
      <c r="Z382" s="2225"/>
      <c r="AA382" s="2225"/>
      <c r="AB382" s="2225"/>
      <c r="AC382" s="2225"/>
      <c r="AD382" s="2225"/>
      <c r="AE382" s="2225"/>
      <c r="AF382" s="2225"/>
      <c r="AG382" s="1382"/>
      <c r="AH382" s="1382"/>
      <c r="AI382" s="1382"/>
      <c r="AJ382" s="1382"/>
      <c r="AK382" s="1382"/>
      <c r="AL382" s="1377"/>
      <c r="AM382" s="16"/>
      <c r="AN382" s="457"/>
      <c r="BS382" s="143"/>
      <c r="BT382" s="143"/>
      <c r="BU382" s="65"/>
      <c r="BV382" s="65"/>
      <c r="BW382" s="65"/>
      <c r="BX382" s="65"/>
      <c r="BY382" s="65"/>
      <c r="BZ382" s="65"/>
      <c r="CA382" s="65"/>
      <c r="CB382" s="65"/>
      <c r="CC382" s="65"/>
      <c r="CD382" s="65"/>
      <c r="CE382" s="65"/>
      <c r="CF382" s="65"/>
      <c r="CG382" s="65"/>
      <c r="CH382" s="65"/>
      <c r="CI382" s="16"/>
      <c r="CJ382" s="16"/>
      <c r="CK382" s="16"/>
      <c r="CL382" s="16"/>
      <c r="CM382" s="16"/>
      <c r="CN382" s="16"/>
      <c r="DI382" s="16"/>
      <c r="DJ382" s="16"/>
      <c r="DK382" s="16"/>
      <c r="DL382" s="16"/>
      <c r="DM382" s="16"/>
      <c r="DN382" s="16"/>
      <c r="DO382" s="16"/>
      <c r="DP382" s="16"/>
      <c r="EA382" s="16"/>
      <c r="EB382" s="16"/>
      <c r="EC382" s="16"/>
      <c r="ED382" s="16"/>
      <c r="EE382" s="16"/>
      <c r="EF382" s="16"/>
      <c r="EG382" s="16"/>
      <c r="EH382" s="16"/>
      <c r="EI382" s="16"/>
      <c r="EJ382" s="16"/>
      <c r="EK382" s="16"/>
      <c r="EL382" s="16"/>
      <c r="EM382" s="16"/>
      <c r="EN382" s="16"/>
      <c r="EO382" s="16"/>
      <c r="EP382" s="16"/>
      <c r="EQ382" s="16"/>
      <c r="ER382" s="16"/>
      <c r="ES382" s="16"/>
      <c r="ET382" s="16"/>
      <c r="EU382" s="16"/>
      <c r="EV382" s="16"/>
      <c r="EW382" s="16"/>
    </row>
    <row r="383" spans="1:153" s="46" customFormat="1" ht="12.75" customHeight="1">
      <c r="A383" s="8"/>
      <c r="B383" s="65"/>
      <c r="C383" s="1245"/>
      <c r="D383" s="129"/>
      <c r="E383" s="320"/>
      <c r="F383" s="2226"/>
      <c r="G383" s="2226"/>
      <c r="H383" s="2226"/>
      <c r="I383" s="2226"/>
      <c r="J383" s="2226"/>
      <c r="K383" s="2226"/>
      <c r="L383" s="2226"/>
      <c r="M383" s="2226"/>
      <c r="N383" s="2226"/>
      <c r="O383" s="2226"/>
      <c r="P383" s="2226"/>
      <c r="Q383" s="2226"/>
      <c r="R383" s="2226"/>
      <c r="S383" s="2226"/>
      <c r="T383" s="2226"/>
      <c r="U383" s="2226"/>
      <c r="V383" s="2226"/>
      <c r="W383" s="2226"/>
      <c r="X383" s="2226"/>
      <c r="Y383" s="2226"/>
      <c r="Z383" s="2226"/>
      <c r="AA383" s="2226"/>
      <c r="AB383" s="2226"/>
      <c r="AC383" s="2226"/>
      <c r="AD383" s="2226"/>
      <c r="AE383" s="2226"/>
      <c r="AF383" s="2226"/>
      <c r="AG383" s="709"/>
      <c r="AH383" s="709"/>
      <c r="AI383" s="709"/>
      <c r="AJ383" s="709"/>
      <c r="AK383" s="709"/>
      <c r="AL383" s="1371"/>
      <c r="AM383" s="16"/>
      <c r="AN383" s="457"/>
      <c r="BS383" s="143"/>
      <c r="BT383" s="143"/>
      <c r="BU383" s="65"/>
      <c r="BV383" s="65"/>
      <c r="BW383" s="65"/>
      <c r="BX383" s="65"/>
      <c r="BY383" s="65"/>
      <c r="BZ383" s="65"/>
      <c r="CA383" s="65"/>
      <c r="CB383" s="65"/>
      <c r="CC383" s="65"/>
      <c r="CD383" s="65"/>
      <c r="CE383" s="65"/>
      <c r="CF383" s="65"/>
      <c r="CG383" s="65"/>
      <c r="CH383" s="65"/>
      <c r="CI383" s="16"/>
      <c r="CJ383" s="16"/>
      <c r="CK383" s="16"/>
      <c r="CL383" s="16"/>
      <c r="CM383" s="16"/>
      <c r="CN383" s="16"/>
      <c r="DI383" s="16"/>
      <c r="DJ383" s="16"/>
      <c r="DK383" s="16"/>
      <c r="DL383" s="16"/>
      <c r="DM383" s="16"/>
      <c r="DN383" s="16"/>
      <c r="DO383" s="16"/>
      <c r="DP383" s="16"/>
      <c r="EA383" s="16"/>
      <c r="EB383" s="16"/>
      <c r="EC383" s="16"/>
      <c r="ED383" s="16"/>
      <c r="EE383" s="16"/>
      <c r="EF383" s="16"/>
      <c r="EG383" s="16"/>
      <c r="EH383" s="16"/>
      <c r="EI383" s="16"/>
      <c r="EJ383" s="16"/>
      <c r="EK383" s="16"/>
      <c r="EL383" s="16"/>
      <c r="EM383" s="16"/>
      <c r="EN383" s="16"/>
      <c r="EO383" s="16"/>
      <c r="EP383" s="16"/>
      <c r="EQ383" s="16"/>
      <c r="ER383" s="16"/>
      <c r="ES383" s="16"/>
      <c r="ET383" s="16"/>
      <c r="EU383" s="16"/>
      <c r="EV383" s="16"/>
      <c r="EW383" s="16"/>
    </row>
    <row r="384" spans="1:153" s="46" customFormat="1" ht="12.75" customHeight="1">
      <c r="A384" s="8"/>
      <c r="B384" s="65"/>
      <c r="C384" s="1245"/>
      <c r="D384" s="129"/>
      <c r="E384" s="320"/>
      <c r="F384" s="2226"/>
      <c r="G384" s="2226"/>
      <c r="H384" s="2226"/>
      <c r="I384" s="2226"/>
      <c r="J384" s="2226"/>
      <c r="K384" s="2226"/>
      <c r="L384" s="2226"/>
      <c r="M384" s="2226"/>
      <c r="N384" s="2226"/>
      <c r="O384" s="2226"/>
      <c r="P384" s="2226"/>
      <c r="Q384" s="2226"/>
      <c r="R384" s="2226"/>
      <c r="S384" s="2226"/>
      <c r="T384" s="2226"/>
      <c r="U384" s="2226"/>
      <c r="V384" s="2226"/>
      <c r="W384" s="2226"/>
      <c r="X384" s="2226"/>
      <c r="Y384" s="2226"/>
      <c r="Z384" s="2226"/>
      <c r="AA384" s="2226"/>
      <c r="AB384" s="2226"/>
      <c r="AC384" s="2226"/>
      <c r="AD384" s="2226"/>
      <c r="AE384" s="2226"/>
      <c r="AF384" s="2226"/>
      <c r="AG384" s="709"/>
      <c r="AH384" s="709"/>
      <c r="AI384" s="709"/>
      <c r="AJ384" s="709"/>
      <c r="AK384" s="709"/>
      <c r="AL384" s="1371"/>
      <c r="AM384" s="16"/>
      <c r="AN384" s="457"/>
      <c r="BS384" s="143"/>
      <c r="BT384" s="143"/>
      <c r="BU384" s="65"/>
      <c r="BV384" s="65"/>
      <c r="BW384" s="65"/>
      <c r="BX384" s="65"/>
      <c r="BY384" s="65"/>
      <c r="BZ384" s="65"/>
      <c r="CA384" s="65"/>
      <c r="CB384" s="65"/>
      <c r="CC384" s="65"/>
      <c r="CD384" s="65"/>
      <c r="CE384" s="65"/>
      <c r="CF384" s="65"/>
      <c r="CG384" s="65"/>
      <c r="CH384" s="65"/>
      <c r="CI384" s="16"/>
      <c r="CJ384" s="16"/>
      <c r="CK384" s="16"/>
      <c r="CL384" s="16"/>
      <c r="CM384" s="16"/>
      <c r="CN384" s="16"/>
      <c r="DI384" s="16"/>
      <c r="DJ384" s="16"/>
      <c r="DK384" s="16"/>
      <c r="DL384" s="16"/>
      <c r="DM384" s="16"/>
      <c r="DN384" s="16"/>
      <c r="DO384" s="16"/>
      <c r="DP384" s="16"/>
      <c r="DQ384" s="16"/>
      <c r="DR384" s="16"/>
      <c r="DS384" s="16"/>
      <c r="DT384" s="16"/>
      <c r="DU384" s="16"/>
      <c r="DV384" s="16"/>
      <c r="DW384" s="16"/>
      <c r="DX384" s="16"/>
      <c r="DY384" s="16"/>
      <c r="DZ384" s="16"/>
      <c r="EA384" s="16"/>
      <c r="EB384" s="16"/>
      <c r="EC384" s="16"/>
      <c r="ED384" s="16"/>
      <c r="EE384" s="16"/>
      <c r="EF384" s="16"/>
      <c r="EG384" s="16"/>
      <c r="EH384" s="16"/>
      <c r="EI384" s="16"/>
      <c r="EJ384" s="16"/>
      <c r="EK384" s="16"/>
      <c r="EL384" s="16"/>
      <c r="EM384" s="16"/>
      <c r="EN384" s="16"/>
      <c r="EO384" s="16"/>
      <c r="EP384" s="16"/>
      <c r="EQ384" s="16"/>
      <c r="ER384" s="16"/>
      <c r="ES384" s="16"/>
      <c r="ET384" s="16"/>
      <c r="EU384" s="16"/>
      <c r="EV384" s="16"/>
      <c r="EW384" s="16"/>
    </row>
    <row r="385" spans="1:153" s="46" customFormat="1" ht="12.75" customHeight="1">
      <c r="A385" s="8"/>
      <c r="B385" s="65"/>
      <c r="C385" s="1245"/>
      <c r="D385" s="129"/>
      <c r="E385" s="320"/>
      <c r="F385" s="2226"/>
      <c r="G385" s="2226"/>
      <c r="H385" s="2226"/>
      <c r="I385" s="2226"/>
      <c r="J385" s="2226"/>
      <c r="K385" s="2226"/>
      <c r="L385" s="2226"/>
      <c r="M385" s="2226"/>
      <c r="N385" s="2226"/>
      <c r="O385" s="2226"/>
      <c r="P385" s="2226"/>
      <c r="Q385" s="2226"/>
      <c r="R385" s="2226"/>
      <c r="S385" s="2226"/>
      <c r="T385" s="2226"/>
      <c r="U385" s="2226"/>
      <c r="V385" s="2226"/>
      <c r="W385" s="2226"/>
      <c r="X385" s="2226"/>
      <c r="Y385" s="2226"/>
      <c r="Z385" s="2226"/>
      <c r="AA385" s="2226"/>
      <c r="AB385" s="2226"/>
      <c r="AC385" s="2226"/>
      <c r="AD385" s="2226"/>
      <c r="AE385" s="2226"/>
      <c r="AF385" s="2226"/>
      <c r="AG385" s="709"/>
      <c r="AH385" s="709"/>
      <c r="AI385" s="709"/>
      <c r="AJ385" s="709"/>
      <c r="AK385" s="709"/>
      <c r="AL385" s="1371"/>
      <c r="AM385" s="16"/>
      <c r="AN385" s="457"/>
      <c r="BS385" s="143"/>
      <c r="BT385" s="143"/>
      <c r="BU385" s="65"/>
      <c r="BV385" s="65"/>
      <c r="BW385" s="65"/>
      <c r="BX385" s="65"/>
      <c r="BY385" s="65"/>
      <c r="BZ385" s="65"/>
      <c r="CA385" s="65"/>
      <c r="CB385" s="65"/>
      <c r="CC385" s="65"/>
      <c r="CD385" s="65"/>
      <c r="CE385" s="65"/>
      <c r="CF385" s="65"/>
      <c r="CG385" s="65"/>
      <c r="CH385" s="65"/>
      <c r="CI385" s="16"/>
      <c r="CJ385" s="16"/>
      <c r="CK385" s="16"/>
      <c r="CL385" s="16"/>
      <c r="CM385" s="16"/>
      <c r="CN385" s="16"/>
      <c r="DI385" s="16"/>
      <c r="DJ385" s="16"/>
      <c r="DK385" s="16"/>
      <c r="DL385" s="16"/>
      <c r="DM385" s="16"/>
      <c r="DN385" s="16"/>
      <c r="DY385" s="16"/>
      <c r="DZ385" s="16"/>
      <c r="EA385" s="16"/>
      <c r="EB385" s="16"/>
      <c r="EC385" s="16"/>
      <c r="ED385" s="16"/>
      <c r="EE385" s="16"/>
      <c r="EF385" s="16"/>
      <c r="EG385" s="16"/>
      <c r="EH385" s="16"/>
      <c r="EI385" s="16"/>
      <c r="EJ385" s="16"/>
      <c r="EK385" s="16"/>
      <c r="EL385" s="16"/>
      <c r="EM385" s="16"/>
      <c r="EN385" s="16"/>
      <c r="EO385" s="16"/>
      <c r="EP385" s="16"/>
      <c r="EQ385" s="16"/>
      <c r="ER385" s="16"/>
      <c r="ES385" s="16"/>
      <c r="ET385" s="16"/>
      <c r="EU385" s="16"/>
      <c r="EV385" s="16"/>
      <c r="EW385" s="16"/>
    </row>
    <row r="386" spans="1:153" s="46" customFormat="1" ht="12.75" customHeight="1">
      <c r="A386" s="8"/>
      <c r="B386" s="65"/>
      <c r="C386" s="1245"/>
      <c r="D386" s="129"/>
      <c r="E386" s="320"/>
      <c r="F386" s="2226"/>
      <c r="G386" s="2226"/>
      <c r="H386" s="2226"/>
      <c r="I386" s="2226"/>
      <c r="J386" s="2226"/>
      <c r="K386" s="2226"/>
      <c r="L386" s="2226"/>
      <c r="M386" s="2226"/>
      <c r="N386" s="2226"/>
      <c r="O386" s="2226"/>
      <c r="P386" s="2226"/>
      <c r="Q386" s="2226"/>
      <c r="R386" s="2226"/>
      <c r="S386" s="2226"/>
      <c r="T386" s="2226"/>
      <c r="U386" s="2226"/>
      <c r="V386" s="2226"/>
      <c r="W386" s="2226"/>
      <c r="X386" s="2226"/>
      <c r="Y386" s="2226"/>
      <c r="Z386" s="2226"/>
      <c r="AA386" s="2226"/>
      <c r="AB386" s="2226"/>
      <c r="AC386" s="2226"/>
      <c r="AD386" s="2226"/>
      <c r="AE386" s="2226"/>
      <c r="AF386" s="2226"/>
      <c r="AG386" s="174"/>
      <c r="AH386" s="174"/>
      <c r="AI386" s="174"/>
      <c r="AJ386" s="174"/>
      <c r="AK386" s="174"/>
      <c r="AL386" s="1246"/>
      <c r="AN386" s="457"/>
      <c r="BS386" s="143"/>
      <c r="BT386" s="143"/>
      <c r="BU386" s="65"/>
      <c r="BV386" s="65"/>
      <c r="BW386" s="65"/>
      <c r="BX386" s="65"/>
      <c r="BY386" s="65"/>
      <c r="BZ386" s="65"/>
      <c r="CA386" s="65"/>
      <c r="CB386" s="65"/>
      <c r="CC386" s="65"/>
      <c r="CD386" s="65"/>
      <c r="CE386" s="65"/>
      <c r="CF386" s="65"/>
      <c r="CG386" s="65"/>
      <c r="CH386" s="65"/>
      <c r="CI386" s="16"/>
      <c r="CJ386" s="16"/>
      <c r="CK386" s="16"/>
      <c r="CL386" s="16"/>
      <c r="CM386" s="16"/>
      <c r="CN386" s="16"/>
      <c r="DI386" s="16"/>
      <c r="DJ386" s="16"/>
      <c r="DK386" s="16"/>
      <c r="DL386" s="16"/>
      <c r="DM386" s="16"/>
      <c r="DN386" s="16"/>
      <c r="DY386" s="16"/>
      <c r="DZ386" s="16"/>
      <c r="EA386" s="16"/>
      <c r="EB386" s="16"/>
      <c r="EC386" s="16"/>
      <c r="ED386" s="16"/>
      <c r="EE386" s="16"/>
      <c r="EF386" s="16"/>
      <c r="EG386" s="16"/>
      <c r="EH386" s="16"/>
      <c r="EI386" s="16"/>
      <c r="EJ386" s="16"/>
      <c r="EK386" s="16"/>
      <c r="EL386" s="16"/>
      <c r="EM386" s="16"/>
      <c r="EN386" s="16"/>
      <c r="EO386" s="16"/>
      <c r="EP386" s="16"/>
      <c r="EQ386" s="16"/>
      <c r="ER386" s="16"/>
      <c r="ES386" s="16"/>
      <c r="ET386" s="16"/>
      <c r="EU386" s="16"/>
      <c r="EV386" s="16"/>
      <c r="EW386" s="16"/>
    </row>
    <row r="387" spans="1:153" s="46" customFormat="1" ht="12.75" customHeight="1">
      <c r="A387" s="8"/>
      <c r="B387" s="65"/>
      <c r="C387" s="2251" t="s">
        <v>136</v>
      </c>
      <c r="D387" s="1630"/>
      <c r="E387" s="320"/>
      <c r="F387" s="1233" t="s">
        <v>2069</v>
      </c>
      <c r="G387" s="1234"/>
      <c r="H387" s="1234"/>
      <c r="I387" s="1234"/>
      <c r="J387" s="1234"/>
      <c r="K387" s="1234"/>
      <c r="L387" s="1234"/>
      <c r="M387" s="1234"/>
      <c r="N387" s="1234"/>
      <c r="O387" s="1234"/>
      <c r="P387" s="1234"/>
      <c r="Q387" s="1234"/>
      <c r="R387" s="1234"/>
      <c r="S387" s="1234"/>
      <c r="T387" s="1234"/>
      <c r="U387" s="1234"/>
      <c r="V387" s="1234"/>
      <c r="W387" s="1234"/>
      <c r="X387" s="1234"/>
      <c r="Y387" s="1234"/>
      <c r="Z387" s="1234"/>
      <c r="AA387" s="1234"/>
      <c r="AB387" s="1234"/>
      <c r="AC387" s="1234"/>
      <c r="AD387" s="1234"/>
      <c r="AE387" s="174"/>
      <c r="AF387" s="2232" t="s">
        <v>360</v>
      </c>
      <c r="AG387" s="2232"/>
      <c r="AH387" s="2232"/>
      <c r="AI387" s="2232"/>
      <c r="AJ387" s="2232"/>
      <c r="AK387" s="2232"/>
      <c r="AL387" s="2233"/>
      <c r="AM387" s="16"/>
      <c r="AN387" s="457"/>
      <c r="BS387" s="143"/>
      <c r="BT387" s="143"/>
      <c r="BU387" s="65"/>
      <c r="BV387" s="65"/>
      <c r="BW387" s="65"/>
      <c r="BX387" s="65"/>
      <c r="BY387" s="65"/>
      <c r="BZ387" s="65"/>
      <c r="CA387" s="65"/>
      <c r="CB387" s="65"/>
      <c r="CC387" s="65"/>
      <c r="CD387" s="65"/>
      <c r="CE387" s="65"/>
      <c r="CF387" s="65"/>
      <c r="CG387" s="65"/>
      <c r="CH387" s="65"/>
      <c r="CI387" s="16"/>
      <c r="CJ387" s="16"/>
      <c r="CK387" s="16"/>
      <c r="CL387" s="16"/>
      <c r="CM387" s="16"/>
      <c r="CN387" s="16"/>
      <c r="EK387" s="16"/>
      <c r="EL387" s="16"/>
      <c r="EM387" s="16"/>
      <c r="EN387" s="16"/>
      <c r="EO387" s="16"/>
      <c r="EP387" s="16"/>
      <c r="EQ387" s="16"/>
      <c r="ER387" s="16"/>
      <c r="ES387" s="16"/>
      <c r="ET387" s="16"/>
      <c r="EU387" s="16"/>
      <c r="EV387" s="16"/>
      <c r="EW387" s="16"/>
    </row>
    <row r="388" spans="1:153" s="46" customFormat="1" ht="12.75" customHeight="1">
      <c r="A388" s="8"/>
      <c r="B388" s="65"/>
      <c r="C388" s="1245"/>
      <c r="D388" s="129"/>
      <c r="E388" s="320"/>
      <c r="F388" s="1372"/>
      <c r="G388" s="1372"/>
      <c r="H388" s="1372"/>
      <c r="I388" s="1372"/>
      <c r="J388" s="1372"/>
      <c r="K388" s="1372"/>
      <c r="L388" s="1372"/>
      <c r="M388" s="1372"/>
      <c r="N388" s="1372"/>
      <c r="O388" s="1372"/>
      <c r="P388" s="1372"/>
      <c r="Q388" s="1372"/>
      <c r="R388" s="1372"/>
      <c r="S388" s="1372"/>
      <c r="T388" s="1372"/>
      <c r="U388" s="1372"/>
      <c r="V388" s="1372"/>
      <c r="W388" s="1372"/>
      <c r="X388" s="1372"/>
      <c r="Y388" s="1372"/>
      <c r="Z388" s="1372"/>
      <c r="AA388" s="1372"/>
      <c r="AB388" s="1372"/>
      <c r="AC388" s="1372"/>
      <c r="AD388" s="1372"/>
      <c r="AE388" s="71"/>
      <c r="AF388" s="174"/>
      <c r="AG388" s="174"/>
      <c r="AH388" s="174"/>
      <c r="AI388" s="174"/>
      <c r="AJ388" s="174"/>
      <c r="AK388" s="174"/>
      <c r="AL388" s="1246"/>
      <c r="AM388" s="16"/>
      <c r="AN388" s="457"/>
      <c r="BS388" s="143"/>
      <c r="BT388" s="143"/>
      <c r="BU388" s="65"/>
      <c r="BV388" s="65"/>
      <c r="BW388" s="65"/>
      <c r="BX388" s="65"/>
      <c r="BY388" s="65"/>
      <c r="BZ388" s="65"/>
      <c r="CA388" s="65"/>
      <c r="CB388" s="65"/>
      <c r="CC388" s="65"/>
      <c r="CD388" s="65"/>
      <c r="CE388" s="65"/>
      <c r="CF388" s="65"/>
      <c r="CG388" s="65"/>
      <c r="CH388" s="65"/>
      <c r="CI388" s="16"/>
      <c r="CJ388" s="16"/>
      <c r="CK388" s="16"/>
      <c r="CL388" s="16"/>
      <c r="CM388" s="16"/>
      <c r="CN388" s="16"/>
      <c r="EK388" s="16"/>
      <c r="EL388" s="16"/>
      <c r="EM388" s="16"/>
      <c r="EN388" s="16"/>
      <c r="EO388" s="16"/>
      <c r="EP388" s="16"/>
      <c r="EQ388" s="16"/>
      <c r="ER388" s="16"/>
      <c r="ES388" s="16"/>
      <c r="ET388" s="16"/>
      <c r="EU388" s="16"/>
      <c r="EV388" s="16"/>
      <c r="EW388" s="16"/>
    </row>
    <row r="389" spans="1:153" s="217" customFormat="1" ht="12.75" customHeight="1">
      <c r="A389" s="8"/>
      <c r="B389" s="65"/>
      <c r="C389" s="2251" t="s">
        <v>136</v>
      </c>
      <c r="D389" s="1630"/>
      <c r="E389" s="1242"/>
      <c r="F389" s="1247" t="s">
        <v>1081</v>
      </c>
      <c r="G389" s="1248"/>
      <c r="H389" s="1248"/>
      <c r="I389" s="1248"/>
      <c r="J389" s="1248"/>
      <c r="K389" s="1248"/>
      <c r="L389" s="1248"/>
      <c r="M389" s="1248"/>
      <c r="N389" s="1248"/>
      <c r="O389" s="1248"/>
      <c r="P389" s="1248"/>
      <c r="Q389" s="1248"/>
      <c r="R389" s="1248"/>
      <c r="S389" s="1248"/>
      <c r="T389" s="1248"/>
      <c r="U389" s="1248"/>
      <c r="V389" s="1248"/>
      <c r="W389" s="1248"/>
      <c r="X389" s="1248"/>
      <c r="Y389" s="1248"/>
      <c r="Z389" s="1248"/>
      <c r="AA389" s="1248"/>
      <c r="AB389" s="1248"/>
      <c r="AC389" s="1248"/>
      <c r="AD389" s="1248"/>
      <c r="AE389" s="1383"/>
      <c r="AF389" s="2267" t="s">
        <v>1079</v>
      </c>
      <c r="AG389" s="2267"/>
      <c r="AH389" s="2267"/>
      <c r="AI389" s="2267"/>
      <c r="AJ389" s="2267"/>
      <c r="AK389" s="2267"/>
      <c r="AL389" s="2268"/>
      <c r="AM389" s="16"/>
      <c r="AN389" s="493"/>
      <c r="BS389" s="143"/>
      <c r="BT389" s="143"/>
      <c r="BU389" s="65"/>
      <c r="BV389" s="65"/>
      <c r="BW389" s="65"/>
      <c r="BX389" s="65"/>
      <c r="BY389" s="65"/>
      <c r="BZ389" s="65"/>
      <c r="CA389" s="65"/>
      <c r="CB389" s="65"/>
      <c r="CC389" s="65"/>
      <c r="CD389" s="65"/>
      <c r="CE389" s="65"/>
      <c r="CF389" s="65"/>
      <c r="CG389" s="65"/>
      <c r="CH389" s="65"/>
      <c r="CI389" s="35"/>
      <c r="CJ389" s="35"/>
      <c r="CK389" s="35"/>
      <c r="CL389" s="35"/>
      <c r="CM389" s="35"/>
      <c r="CN389" s="16"/>
      <c r="EK389" s="16"/>
      <c r="EL389" s="16"/>
      <c r="EM389" s="16"/>
      <c r="EN389" s="16"/>
      <c r="EO389" s="16"/>
      <c r="EP389" s="16"/>
      <c r="EQ389" s="16"/>
      <c r="ER389" s="16"/>
      <c r="ES389" s="16"/>
      <c r="ET389" s="16"/>
      <c r="EU389" s="16"/>
      <c r="EV389" s="16"/>
      <c r="EW389" s="16"/>
    </row>
    <row r="390" spans="1:153" s="46" customFormat="1" ht="12.75" customHeight="1">
      <c r="A390" s="8"/>
      <c r="B390" s="65"/>
      <c r="C390" s="65"/>
      <c r="D390" s="65"/>
      <c r="E390" s="320"/>
      <c r="F390" s="572"/>
      <c r="G390" s="454"/>
      <c r="H390" s="454"/>
      <c r="I390" s="454"/>
      <c r="J390" s="454"/>
      <c r="K390" s="454"/>
      <c r="L390" s="454"/>
      <c r="M390" s="454"/>
      <c r="N390" s="454"/>
      <c r="O390" s="454"/>
      <c r="P390" s="454"/>
      <c r="Q390" s="454"/>
      <c r="R390" s="454"/>
      <c r="S390" s="454"/>
      <c r="T390" s="454"/>
      <c r="U390" s="454"/>
      <c r="V390" s="454"/>
      <c r="W390" s="454"/>
      <c r="X390" s="454"/>
      <c r="Y390" s="454"/>
      <c r="Z390" s="454"/>
      <c r="AA390" s="454"/>
      <c r="AB390" s="454"/>
      <c r="AC390" s="454"/>
      <c r="AD390" s="454"/>
      <c r="AE390" s="8"/>
      <c r="AF390" s="63"/>
      <c r="AG390" s="8"/>
      <c r="AM390" s="16"/>
      <c r="AN390" s="457"/>
      <c r="BS390" s="143"/>
      <c r="BT390" s="143"/>
      <c r="BU390" s="65"/>
      <c r="BV390" s="65"/>
      <c r="BW390" s="65"/>
      <c r="BX390" s="65"/>
      <c r="BY390" s="65"/>
      <c r="BZ390" s="65"/>
      <c r="CA390" s="65"/>
      <c r="CB390" s="65"/>
      <c r="CC390" s="65"/>
      <c r="CD390" s="65"/>
      <c r="CE390" s="65"/>
      <c r="CF390" s="65"/>
      <c r="CG390" s="65"/>
      <c r="CH390" s="65"/>
      <c r="CI390" s="35"/>
      <c r="CJ390" s="35"/>
      <c r="CK390" s="35"/>
      <c r="CL390" s="35"/>
      <c r="CM390" s="35"/>
      <c r="CN390" s="16"/>
      <c r="EK390" s="16"/>
      <c r="EL390" s="16"/>
      <c r="EM390" s="16"/>
      <c r="EN390" s="16"/>
      <c r="EO390" s="16"/>
      <c r="EP390" s="16"/>
      <c r="EQ390" s="16"/>
      <c r="ER390" s="16"/>
      <c r="ES390" s="16"/>
      <c r="ET390" s="16"/>
      <c r="EU390" s="16"/>
      <c r="EV390" s="16"/>
      <c r="EW390" s="16"/>
    </row>
    <row r="391" spans="1:153" s="46" customFormat="1" ht="12.75" customHeight="1">
      <c r="A391" s="8"/>
      <c r="B391" s="65"/>
      <c r="C391" s="65"/>
      <c r="D391" s="65"/>
      <c r="E391" s="320"/>
      <c r="F391" s="454"/>
      <c r="G391" s="454"/>
      <c r="H391" s="454"/>
      <c r="I391" s="454"/>
      <c r="J391" s="454"/>
      <c r="K391" s="454"/>
      <c r="L391" s="454"/>
      <c r="M391" s="454"/>
      <c r="N391" s="454"/>
      <c r="O391" s="454"/>
      <c r="P391" s="454"/>
      <c r="Q391" s="454"/>
      <c r="R391" s="454"/>
      <c r="S391" s="454"/>
      <c r="T391" s="454"/>
      <c r="U391" s="454"/>
      <c r="V391" s="454"/>
      <c r="W391" s="454"/>
      <c r="X391" s="454"/>
      <c r="Y391" s="454"/>
      <c r="Z391" s="454"/>
      <c r="AA391" s="454"/>
      <c r="AB391" s="454"/>
      <c r="AC391" s="454"/>
      <c r="AD391" s="454"/>
      <c r="AE391" s="8"/>
      <c r="AF391" s="63"/>
      <c r="AG391" s="8"/>
      <c r="AM391" s="16"/>
      <c r="AN391" s="457"/>
      <c r="BS391" s="143"/>
      <c r="BT391" s="143"/>
      <c r="BU391" s="65"/>
      <c r="BV391" s="65"/>
      <c r="BW391" s="65"/>
      <c r="BX391" s="65"/>
      <c r="BY391" s="65"/>
      <c r="BZ391" s="65"/>
      <c r="CA391" s="65"/>
      <c r="CB391" s="65"/>
      <c r="CC391" s="65"/>
      <c r="CD391" s="65"/>
      <c r="CE391" s="65"/>
      <c r="CF391" s="65"/>
      <c r="CG391" s="65"/>
      <c r="CH391" s="65"/>
      <c r="CI391" s="35"/>
      <c r="CJ391" s="35"/>
      <c r="CK391" s="35"/>
      <c r="CL391" s="35"/>
      <c r="CM391" s="35"/>
      <c r="CN391" s="16"/>
      <c r="CO391" s="16"/>
      <c r="CP391" s="16"/>
      <c r="CQ391" s="16"/>
      <c r="CR391" s="16"/>
      <c r="CS391" s="16"/>
      <c r="CT391" s="16"/>
      <c r="CU391" s="16"/>
      <c r="CV391" s="16"/>
      <c r="CW391" s="16"/>
      <c r="CX391" s="16"/>
      <c r="DD391" s="16"/>
      <c r="DE391" s="16"/>
      <c r="DF391" s="16"/>
      <c r="EK391" s="16"/>
      <c r="EL391" s="16"/>
      <c r="EM391" s="16"/>
      <c r="EN391" s="16"/>
      <c r="EO391" s="16"/>
      <c r="EP391" s="16"/>
      <c r="EQ391" s="16"/>
      <c r="ER391" s="16"/>
      <c r="ES391" s="16"/>
      <c r="ET391" s="16"/>
      <c r="EU391" s="16"/>
      <c r="EV391" s="16"/>
      <c r="EW391" s="16"/>
    </row>
    <row r="392" spans="1:153" s="46" customFormat="1" ht="12.75" customHeight="1">
      <c r="A392" s="8"/>
      <c r="B392" s="65"/>
      <c r="C392" s="1236"/>
      <c r="D392" s="1237"/>
      <c r="E392" s="1238" t="s">
        <v>209</v>
      </c>
      <c r="F392" s="2225" t="s">
        <v>2076</v>
      </c>
      <c r="G392" s="2225"/>
      <c r="H392" s="2225"/>
      <c r="I392" s="2225"/>
      <c r="J392" s="2225"/>
      <c r="K392" s="2225"/>
      <c r="L392" s="2225"/>
      <c r="M392" s="2225"/>
      <c r="N392" s="2225"/>
      <c r="O392" s="2225"/>
      <c r="P392" s="2225"/>
      <c r="Q392" s="2225"/>
      <c r="R392" s="2225"/>
      <c r="S392" s="2225"/>
      <c r="T392" s="2225"/>
      <c r="U392" s="2225"/>
      <c r="V392" s="2225"/>
      <c r="W392" s="2225"/>
      <c r="X392" s="2225"/>
      <c r="Y392" s="2225"/>
      <c r="Z392" s="2225"/>
      <c r="AA392" s="2225"/>
      <c r="AB392" s="2225"/>
      <c r="AC392" s="2225"/>
      <c r="AD392" s="2225"/>
      <c r="AE392" s="2225"/>
      <c r="AF392" s="2225"/>
      <c r="AG392" s="1382"/>
      <c r="AH392" s="1382"/>
      <c r="AI392" s="1382"/>
      <c r="AJ392" s="1382"/>
      <c r="AK392" s="1382"/>
      <c r="AL392" s="1377"/>
      <c r="AM392" s="16"/>
      <c r="AN392" s="457"/>
      <c r="BS392" s="16"/>
      <c r="BT392" s="16"/>
      <c r="BU392" s="16"/>
      <c r="BV392" s="16"/>
      <c r="BW392" s="16"/>
      <c r="BX392" s="16"/>
      <c r="BY392" s="16"/>
      <c r="BZ392" s="16"/>
      <c r="CA392" s="16"/>
      <c r="CB392" s="16"/>
      <c r="CC392" s="16"/>
      <c r="CD392" s="16"/>
      <c r="CE392" s="16"/>
      <c r="CF392" s="16"/>
      <c r="CG392" s="16"/>
      <c r="CH392" s="16"/>
      <c r="CI392" s="16"/>
      <c r="CJ392" s="16"/>
      <c r="CK392" s="16"/>
      <c r="CL392" s="16"/>
      <c r="CM392" s="16"/>
      <c r="CN392" s="16"/>
      <c r="CO392" s="16"/>
      <c r="CP392" s="16"/>
      <c r="CQ392" s="16"/>
      <c r="CR392" s="16"/>
      <c r="CS392" s="16"/>
      <c r="CT392" s="16"/>
      <c r="CU392" s="16"/>
      <c r="CV392" s="16"/>
      <c r="CW392" s="16"/>
      <c r="CX392" s="16"/>
      <c r="CY392" s="16"/>
      <c r="CZ392" s="16"/>
      <c r="DA392" s="16"/>
      <c r="DB392" s="16"/>
      <c r="DC392" s="16"/>
      <c r="DD392" s="16"/>
      <c r="DE392" s="16"/>
      <c r="DF392" s="16"/>
      <c r="EK392" s="16"/>
      <c r="EL392" s="16"/>
      <c r="EM392" s="16"/>
      <c r="EN392" s="16"/>
      <c r="EO392" s="16"/>
      <c r="EP392" s="16"/>
      <c r="EQ392" s="16"/>
      <c r="ER392" s="16"/>
      <c r="ES392" s="16"/>
      <c r="ET392" s="16"/>
      <c r="EU392" s="16"/>
      <c r="EV392" s="16"/>
      <c r="EW392" s="16"/>
    </row>
    <row r="393" spans="1:153" s="46" customFormat="1" ht="12.75" customHeight="1">
      <c r="A393" s="8"/>
      <c r="B393" s="65"/>
      <c r="C393" s="1245"/>
      <c r="D393" s="129"/>
      <c r="E393" s="320"/>
      <c r="F393" s="2226"/>
      <c r="G393" s="2226"/>
      <c r="H393" s="2226"/>
      <c r="I393" s="2226"/>
      <c r="J393" s="2226"/>
      <c r="K393" s="2226"/>
      <c r="L393" s="2226"/>
      <c r="M393" s="2226"/>
      <c r="N393" s="2226"/>
      <c r="O393" s="2226"/>
      <c r="P393" s="2226"/>
      <c r="Q393" s="2226"/>
      <c r="R393" s="2226"/>
      <c r="S393" s="2226"/>
      <c r="T393" s="2226"/>
      <c r="U393" s="2226"/>
      <c r="V393" s="2226"/>
      <c r="W393" s="2226"/>
      <c r="X393" s="2226"/>
      <c r="Y393" s="2226"/>
      <c r="Z393" s="2226"/>
      <c r="AA393" s="2226"/>
      <c r="AB393" s="2226"/>
      <c r="AC393" s="2226"/>
      <c r="AD393" s="2226"/>
      <c r="AE393" s="2226"/>
      <c r="AF393" s="2226"/>
      <c r="AG393" s="709"/>
      <c r="AH393" s="709"/>
      <c r="AI393" s="709"/>
      <c r="AJ393" s="709"/>
      <c r="AK393" s="709"/>
      <c r="AL393" s="1371"/>
      <c r="AM393" s="16"/>
      <c r="AN393" s="457"/>
      <c r="BS393" s="16"/>
      <c r="BT393" s="16"/>
      <c r="BU393" s="16"/>
      <c r="BV393" s="16"/>
      <c r="BW393" s="16"/>
      <c r="BX393" s="16"/>
      <c r="BY393" s="16"/>
      <c r="BZ393" s="16"/>
      <c r="CA393" s="16"/>
      <c r="CB393" s="16"/>
      <c r="CC393" s="16"/>
      <c r="CD393" s="16"/>
      <c r="CE393" s="16"/>
      <c r="CF393" s="16"/>
      <c r="CG393" s="16"/>
      <c r="CH393" s="16"/>
      <c r="CI393" s="16"/>
      <c r="CJ393" s="16"/>
      <c r="CK393" s="16"/>
      <c r="CL393" s="16"/>
      <c r="CM393" s="16"/>
      <c r="CN393" s="16"/>
      <c r="CO393" s="16"/>
      <c r="CP393" s="16"/>
      <c r="CQ393" s="16"/>
      <c r="CR393" s="16"/>
      <c r="CS393" s="16"/>
      <c r="CT393" s="16"/>
      <c r="CU393" s="16"/>
      <c r="CV393" s="16"/>
      <c r="CW393" s="16"/>
      <c r="CX393" s="16"/>
      <c r="CY393" s="16"/>
      <c r="CZ393" s="16"/>
      <c r="DA393" s="16"/>
      <c r="DB393" s="16"/>
      <c r="DC393" s="16"/>
      <c r="DD393" s="16"/>
      <c r="DE393" s="16"/>
      <c r="DF393" s="16"/>
      <c r="EK393" s="16"/>
      <c r="EL393" s="16"/>
      <c r="EM393" s="16"/>
      <c r="EN393" s="16"/>
      <c r="EO393" s="16"/>
      <c r="EP393" s="16"/>
      <c r="EQ393" s="16"/>
      <c r="ER393" s="16"/>
      <c r="ES393" s="16"/>
      <c r="ET393" s="16"/>
      <c r="EU393" s="16"/>
      <c r="EV393" s="16"/>
      <c r="EW393" s="16"/>
    </row>
    <row r="394" spans="1:153" s="46" customFormat="1" ht="12.75" customHeight="1">
      <c r="A394" s="8"/>
      <c r="B394" s="65"/>
      <c r="C394" s="1245"/>
      <c r="D394" s="129"/>
      <c r="E394" s="320"/>
      <c r="F394" s="2226"/>
      <c r="G394" s="2226"/>
      <c r="H394" s="2226"/>
      <c r="I394" s="2226"/>
      <c r="J394" s="2226"/>
      <c r="K394" s="2226"/>
      <c r="L394" s="2226"/>
      <c r="M394" s="2226"/>
      <c r="N394" s="2226"/>
      <c r="O394" s="2226"/>
      <c r="P394" s="2226"/>
      <c r="Q394" s="2226"/>
      <c r="R394" s="2226"/>
      <c r="S394" s="2226"/>
      <c r="T394" s="2226"/>
      <c r="U394" s="2226"/>
      <c r="V394" s="2226"/>
      <c r="W394" s="2226"/>
      <c r="X394" s="2226"/>
      <c r="Y394" s="2226"/>
      <c r="Z394" s="2226"/>
      <c r="AA394" s="2226"/>
      <c r="AB394" s="2226"/>
      <c r="AC394" s="2226"/>
      <c r="AD394" s="2226"/>
      <c r="AE394" s="2226"/>
      <c r="AF394" s="2226"/>
      <c r="AG394" s="709"/>
      <c r="AH394" s="709"/>
      <c r="AI394" s="709"/>
      <c r="AJ394" s="709"/>
      <c r="AK394" s="709"/>
      <c r="AL394" s="1371"/>
      <c r="AM394" s="16"/>
      <c r="AN394" s="457"/>
      <c r="BS394" s="16"/>
      <c r="BT394" s="16"/>
      <c r="BU394" s="16"/>
      <c r="BV394" s="16"/>
      <c r="BW394" s="16"/>
      <c r="BX394" s="16"/>
      <c r="BY394" s="16"/>
      <c r="BZ394" s="16"/>
      <c r="CA394" s="16"/>
      <c r="CB394" s="16"/>
      <c r="CC394" s="16"/>
      <c r="CD394" s="16"/>
      <c r="CE394" s="16"/>
      <c r="CF394" s="16"/>
      <c r="CG394" s="16"/>
      <c r="CH394" s="16"/>
      <c r="CI394" s="16"/>
      <c r="CJ394" s="16"/>
      <c r="CK394" s="16"/>
      <c r="CL394" s="16"/>
      <c r="CM394" s="16"/>
      <c r="CN394" s="16"/>
      <c r="CO394" s="16"/>
      <c r="CP394" s="16"/>
      <c r="CQ394" s="16"/>
      <c r="CR394" s="16"/>
      <c r="CS394" s="16"/>
      <c r="CT394" s="16"/>
      <c r="CU394" s="16"/>
      <c r="CV394" s="16"/>
      <c r="CW394" s="16"/>
      <c r="CX394" s="16"/>
      <c r="CY394" s="16"/>
      <c r="CZ394" s="16"/>
      <c r="DA394" s="16"/>
      <c r="DB394" s="16"/>
      <c r="DC394" s="16"/>
      <c r="DD394" s="16"/>
      <c r="DE394" s="16"/>
      <c r="DF394" s="16"/>
      <c r="EK394" s="16"/>
      <c r="EL394" s="16"/>
      <c r="EM394" s="16"/>
      <c r="EN394" s="16"/>
      <c r="EO394" s="16"/>
      <c r="EP394" s="16"/>
      <c r="EQ394" s="16"/>
      <c r="ER394" s="16"/>
      <c r="ES394" s="16"/>
      <c r="ET394" s="16"/>
      <c r="EU394" s="16"/>
      <c r="EV394" s="16"/>
      <c r="EW394" s="16"/>
    </row>
    <row r="395" spans="1:153" s="46" customFormat="1" ht="12.75" customHeight="1">
      <c r="A395" s="8"/>
      <c r="B395" s="65"/>
      <c r="C395" s="1245"/>
      <c r="D395" s="129"/>
      <c r="E395" s="320"/>
      <c r="F395" s="2226"/>
      <c r="G395" s="2226"/>
      <c r="H395" s="2226"/>
      <c r="I395" s="2226"/>
      <c r="J395" s="2226"/>
      <c r="K395" s="2226"/>
      <c r="L395" s="2226"/>
      <c r="M395" s="2226"/>
      <c r="N395" s="2226"/>
      <c r="O395" s="2226"/>
      <c r="P395" s="2226"/>
      <c r="Q395" s="2226"/>
      <c r="R395" s="2226"/>
      <c r="S395" s="2226"/>
      <c r="T395" s="2226"/>
      <c r="U395" s="2226"/>
      <c r="V395" s="2226"/>
      <c r="W395" s="2226"/>
      <c r="X395" s="2226"/>
      <c r="Y395" s="2226"/>
      <c r="Z395" s="2226"/>
      <c r="AA395" s="2226"/>
      <c r="AB395" s="2226"/>
      <c r="AC395" s="2226"/>
      <c r="AD395" s="2226"/>
      <c r="AE395" s="2226"/>
      <c r="AF395" s="2226"/>
      <c r="AG395" s="709"/>
      <c r="AH395" s="709"/>
      <c r="AI395" s="709"/>
      <c r="AJ395" s="709"/>
      <c r="AK395" s="709"/>
      <c r="AL395" s="1371"/>
      <c r="AM395" s="16"/>
      <c r="AN395" s="457"/>
      <c r="BS395" s="16"/>
      <c r="BT395" s="16"/>
      <c r="BU395" s="16"/>
      <c r="BV395" s="16"/>
      <c r="BW395" s="16"/>
      <c r="BX395" s="16"/>
      <c r="BY395" s="16"/>
      <c r="BZ395" s="16"/>
      <c r="CA395" s="16"/>
      <c r="CB395" s="16"/>
      <c r="CC395" s="16"/>
      <c r="CD395" s="16"/>
      <c r="CE395" s="16"/>
      <c r="CF395" s="16"/>
      <c r="CG395" s="16"/>
      <c r="CH395" s="16"/>
      <c r="EK395" s="16"/>
      <c r="EL395" s="16"/>
      <c r="EM395" s="16"/>
      <c r="EN395" s="16"/>
      <c r="EO395" s="16"/>
      <c r="EP395" s="16"/>
      <c r="EQ395" s="16"/>
      <c r="ER395" s="16"/>
      <c r="ES395" s="16"/>
      <c r="ET395" s="16"/>
      <c r="EU395" s="16"/>
      <c r="EV395" s="16"/>
      <c r="EW395" s="16"/>
    </row>
    <row r="396" spans="1:153" s="46" customFormat="1" ht="12.75" customHeight="1">
      <c r="A396" s="8"/>
      <c r="B396" s="65"/>
      <c r="C396" s="2251" t="s">
        <v>119</v>
      </c>
      <c r="D396" s="1630"/>
      <c r="E396" s="320"/>
      <c r="F396" s="1233" t="s">
        <v>2071</v>
      </c>
      <c r="G396" s="1234"/>
      <c r="H396" s="1234"/>
      <c r="I396" s="1234"/>
      <c r="J396" s="1234"/>
      <c r="K396" s="1234"/>
      <c r="L396" s="1234"/>
      <c r="M396" s="1234"/>
      <c r="N396" s="1234"/>
      <c r="O396" s="1234"/>
      <c r="P396" s="1234"/>
      <c r="Q396" s="1234"/>
      <c r="R396" s="1234"/>
      <c r="S396" s="1234"/>
      <c r="T396" s="1234"/>
      <c r="U396" s="1234"/>
      <c r="V396" s="1234"/>
      <c r="W396" s="1234"/>
      <c r="X396" s="1234"/>
      <c r="Y396" s="1234"/>
      <c r="Z396" s="1234"/>
      <c r="AA396" s="1234"/>
      <c r="AB396" s="1234"/>
      <c r="AC396" s="1234"/>
      <c r="AD396" s="1234"/>
      <c r="AE396" s="174"/>
      <c r="AF396" s="2232" t="s">
        <v>1082</v>
      </c>
      <c r="AG396" s="2232"/>
      <c r="AH396" s="2232"/>
      <c r="AI396" s="2232"/>
      <c r="AJ396" s="2232"/>
      <c r="AK396" s="2232"/>
      <c r="AL396" s="2233"/>
      <c r="BS396" s="16"/>
      <c r="BT396" s="16"/>
      <c r="BU396" s="16"/>
      <c r="BV396" s="16"/>
      <c r="BW396" s="16"/>
      <c r="BX396" s="16"/>
      <c r="BY396" s="16"/>
      <c r="BZ396" s="16"/>
      <c r="CA396" s="16"/>
      <c r="CB396" s="16"/>
      <c r="CC396" s="16"/>
      <c r="CD396" s="16"/>
      <c r="CE396" s="16"/>
      <c r="CF396" s="16"/>
      <c r="CG396" s="16"/>
      <c r="CH396" s="16"/>
      <c r="EK396" s="16"/>
      <c r="EL396" s="16"/>
      <c r="EM396" s="16"/>
      <c r="EN396" s="16"/>
      <c r="EO396" s="16"/>
      <c r="EP396" s="16"/>
      <c r="EQ396" s="16"/>
      <c r="ER396" s="16"/>
      <c r="ES396" s="16"/>
      <c r="ET396" s="16"/>
      <c r="EU396" s="16"/>
      <c r="EV396" s="16"/>
      <c r="EW396" s="16"/>
    </row>
    <row r="397" spans="1:153" s="46" customFormat="1" ht="12.75" customHeight="1">
      <c r="A397" s="8"/>
      <c r="B397" s="65"/>
      <c r="C397" s="1245"/>
      <c r="D397" s="129"/>
      <c r="E397" s="320"/>
      <c r="F397" s="1372"/>
      <c r="G397" s="1372"/>
      <c r="H397" s="1372"/>
      <c r="I397" s="1372"/>
      <c r="J397" s="1372"/>
      <c r="K397" s="1372"/>
      <c r="L397" s="1372"/>
      <c r="M397" s="1372"/>
      <c r="N397" s="1372"/>
      <c r="O397" s="1372"/>
      <c r="P397" s="1372"/>
      <c r="Q397" s="1372"/>
      <c r="R397" s="1372"/>
      <c r="S397" s="1372"/>
      <c r="T397" s="1372"/>
      <c r="U397" s="1372"/>
      <c r="V397" s="1372"/>
      <c r="W397" s="1372"/>
      <c r="X397" s="1372"/>
      <c r="Y397" s="1372"/>
      <c r="Z397" s="1372"/>
      <c r="AA397" s="1372"/>
      <c r="AB397" s="1372"/>
      <c r="AC397" s="1372"/>
      <c r="AD397" s="1372"/>
      <c r="AE397" s="174"/>
      <c r="AF397" s="174"/>
      <c r="AG397" s="174"/>
      <c r="AH397" s="174"/>
      <c r="AI397" s="174"/>
      <c r="AJ397" s="174"/>
      <c r="AK397" s="174"/>
      <c r="AL397" s="1246"/>
      <c r="AM397" s="16"/>
      <c r="AN397" s="457"/>
      <c r="BS397" s="16"/>
      <c r="BT397" s="16"/>
      <c r="BU397" s="16"/>
      <c r="BV397" s="16"/>
      <c r="BW397" s="16"/>
      <c r="BX397" s="16"/>
      <c r="BY397" s="16"/>
      <c r="BZ397" s="16"/>
      <c r="CA397" s="16"/>
      <c r="CB397" s="16"/>
      <c r="CC397" s="16"/>
      <c r="CD397" s="16"/>
      <c r="CE397" s="16"/>
      <c r="CF397" s="16"/>
      <c r="CG397" s="16"/>
      <c r="CH397" s="16"/>
      <c r="EK397" s="16"/>
      <c r="EL397" s="16"/>
      <c r="EM397" s="16"/>
      <c r="EN397" s="16"/>
      <c r="EO397" s="16"/>
      <c r="EP397" s="16"/>
      <c r="EQ397" s="16"/>
      <c r="ER397" s="16"/>
      <c r="ES397" s="16"/>
      <c r="ET397" s="16"/>
      <c r="EU397" s="16"/>
      <c r="EV397" s="16"/>
      <c r="EW397" s="16"/>
    </row>
    <row r="398" spans="1:153" s="46" customFormat="1" ht="12.75" customHeight="1">
      <c r="A398" s="8"/>
      <c r="B398" s="65"/>
      <c r="C398" s="2251" t="s">
        <v>136</v>
      </c>
      <c r="D398" s="1630"/>
      <c r="E398" s="320"/>
      <c r="F398" s="1249" t="s">
        <v>2072</v>
      </c>
      <c r="G398" s="1372"/>
      <c r="H398" s="1372"/>
      <c r="I398" s="1372"/>
      <c r="J398" s="1372"/>
      <c r="K398" s="1372"/>
      <c r="L398" s="1372"/>
      <c r="M398" s="1372"/>
      <c r="N398" s="1372"/>
      <c r="O398" s="1372"/>
      <c r="P398" s="1372"/>
      <c r="Q398" s="1372"/>
      <c r="R398" s="1372"/>
      <c r="S398" s="1372"/>
      <c r="T398" s="1372"/>
      <c r="U398" s="1372"/>
      <c r="V398" s="1372"/>
      <c r="W398" s="1372"/>
      <c r="X398" s="1372"/>
      <c r="Y398" s="1372"/>
      <c r="Z398" s="1372"/>
      <c r="AA398" s="1372"/>
      <c r="AB398" s="1372"/>
      <c r="AC398" s="1372"/>
      <c r="AD398" s="1372"/>
      <c r="AE398" s="174"/>
      <c r="AF398" s="2232" t="s">
        <v>360</v>
      </c>
      <c r="AG398" s="2232"/>
      <c r="AH398" s="2232"/>
      <c r="AI398" s="2232"/>
      <c r="AJ398" s="2232"/>
      <c r="AK398" s="2232"/>
      <c r="AL398" s="2233"/>
      <c r="AM398" s="16"/>
      <c r="AN398" s="457"/>
      <c r="BS398" s="16"/>
      <c r="BT398" s="16"/>
      <c r="BU398" s="16"/>
      <c r="CF398" s="16"/>
      <c r="CG398" s="16"/>
      <c r="CH398" s="16"/>
      <c r="EK398" s="16"/>
      <c r="EL398" s="16"/>
      <c r="EM398" s="16"/>
      <c r="EN398" s="16"/>
      <c r="EO398" s="16"/>
      <c r="EP398" s="16"/>
      <c r="EQ398" s="16"/>
      <c r="ER398" s="16"/>
      <c r="ES398" s="16"/>
      <c r="ET398" s="16"/>
      <c r="EU398" s="16"/>
      <c r="EV398" s="16"/>
      <c r="EW398" s="16"/>
    </row>
    <row r="399" spans="1:153" s="46" customFormat="1" ht="12.75" customHeight="1">
      <c r="A399" s="8"/>
      <c r="B399" s="65"/>
      <c r="C399" s="1245"/>
      <c r="D399" s="129"/>
      <c r="E399" s="320"/>
      <c r="F399" s="1249"/>
      <c r="G399" s="1249"/>
      <c r="H399" s="1249"/>
      <c r="I399" s="1249"/>
      <c r="J399" s="1249"/>
      <c r="K399" s="1249"/>
      <c r="L399" s="1249"/>
      <c r="M399" s="1249"/>
      <c r="N399" s="1249"/>
      <c r="O399" s="1249"/>
      <c r="P399" s="1249"/>
      <c r="Q399" s="1249"/>
      <c r="R399" s="1249"/>
      <c r="S399" s="1249"/>
      <c r="T399" s="1249"/>
      <c r="U399" s="1249"/>
      <c r="V399" s="1249"/>
      <c r="W399" s="1249"/>
      <c r="X399" s="1249"/>
      <c r="Y399" s="1249"/>
      <c r="Z399" s="1249"/>
      <c r="AA399" s="1249"/>
      <c r="AB399" s="1249"/>
      <c r="AC399" s="1249"/>
      <c r="AD399" s="1249"/>
      <c r="AE399" s="71"/>
      <c r="AF399" s="174"/>
      <c r="AG399" s="174"/>
      <c r="AH399" s="174"/>
      <c r="AI399" s="174"/>
      <c r="AJ399" s="174"/>
      <c r="AK399" s="174"/>
      <c r="AL399" s="1246"/>
      <c r="AM399" s="16"/>
      <c r="AN399" s="457"/>
      <c r="BS399" s="16"/>
      <c r="BT399" s="16"/>
      <c r="BU399" s="16"/>
      <c r="CF399" s="16"/>
      <c r="CG399" s="16"/>
      <c r="CH399" s="16"/>
      <c r="DG399" s="16"/>
      <c r="DH399" s="16"/>
      <c r="DI399" s="16"/>
      <c r="DJ399" s="16"/>
      <c r="DK399" s="16"/>
      <c r="DL399" s="16"/>
      <c r="DM399" s="16"/>
      <c r="DN399" s="16"/>
      <c r="DO399" s="16"/>
      <c r="DP399" s="16"/>
      <c r="DQ399" s="16"/>
      <c r="DR399" s="16"/>
      <c r="DS399" s="16"/>
      <c r="DT399" s="16"/>
      <c r="DU399" s="16"/>
      <c r="DV399" s="16"/>
      <c r="DW399" s="16"/>
      <c r="DX399" s="16"/>
      <c r="DY399" s="16"/>
      <c r="DZ399" s="16"/>
      <c r="EA399" s="16"/>
      <c r="EB399" s="16"/>
      <c r="EC399" s="16"/>
      <c r="ED399" s="16"/>
      <c r="EE399" s="16"/>
      <c r="EF399" s="16"/>
      <c r="EG399" s="16"/>
      <c r="EH399" s="16"/>
      <c r="EI399" s="16"/>
      <c r="EJ399" s="16"/>
      <c r="EK399" s="16"/>
      <c r="EL399" s="16"/>
      <c r="EM399" s="16"/>
      <c r="EN399" s="16"/>
      <c r="EO399" s="16"/>
      <c r="EP399" s="16"/>
      <c r="EQ399" s="16"/>
      <c r="ER399" s="16"/>
      <c r="ES399" s="16"/>
      <c r="ET399" s="16"/>
      <c r="EU399" s="16"/>
      <c r="EV399" s="16"/>
      <c r="EW399" s="16"/>
    </row>
    <row r="400" spans="1:153" s="46" customFormat="1" ht="12.75" customHeight="1">
      <c r="A400" s="8"/>
      <c r="B400" s="65"/>
      <c r="C400" s="2251" t="s">
        <v>136</v>
      </c>
      <c r="D400" s="1630"/>
      <c r="E400" s="320"/>
      <c r="F400" s="1249" t="s">
        <v>2073</v>
      </c>
      <c r="G400" s="1249"/>
      <c r="H400" s="1249"/>
      <c r="I400" s="1249"/>
      <c r="J400" s="1249"/>
      <c r="K400" s="1249"/>
      <c r="L400" s="1249"/>
      <c r="M400" s="1249"/>
      <c r="N400" s="1249"/>
      <c r="O400" s="1249"/>
      <c r="P400" s="1249"/>
      <c r="Q400" s="1249"/>
      <c r="R400" s="1249"/>
      <c r="S400" s="1249"/>
      <c r="T400" s="1249"/>
      <c r="U400" s="1249"/>
      <c r="V400" s="1249"/>
      <c r="W400" s="1249"/>
      <c r="X400" s="1249"/>
      <c r="Y400" s="1249"/>
      <c r="Z400" s="1249"/>
      <c r="AA400" s="1249"/>
      <c r="AB400" s="1249"/>
      <c r="AC400" s="1249"/>
      <c r="AD400" s="1249"/>
      <c r="AE400" s="174"/>
      <c r="AF400" s="2232" t="s">
        <v>1079</v>
      </c>
      <c r="AG400" s="2232"/>
      <c r="AH400" s="2232"/>
      <c r="AI400" s="2232"/>
      <c r="AJ400" s="2232"/>
      <c r="AK400" s="2232"/>
      <c r="AL400" s="2233"/>
      <c r="AM400" s="16"/>
      <c r="AN400" s="457"/>
      <c r="BS400" s="16"/>
      <c r="BT400" s="16"/>
      <c r="BU400" s="16"/>
      <c r="CF400" s="16"/>
      <c r="CG400" s="16"/>
      <c r="CH400" s="16"/>
      <c r="DG400" s="16"/>
      <c r="DH400" s="16"/>
      <c r="DM400" s="16"/>
      <c r="DN400" s="16"/>
      <c r="DO400" s="16"/>
      <c r="DP400" s="16"/>
      <c r="DQ400" s="16"/>
      <c r="DR400" s="16"/>
      <c r="DS400" s="16"/>
      <c r="DT400" s="16"/>
      <c r="DU400" s="16"/>
      <c r="DV400" s="16"/>
      <c r="DW400" s="16"/>
      <c r="DX400" s="16"/>
      <c r="DY400" s="16"/>
      <c r="DZ400" s="16"/>
      <c r="EA400" s="16"/>
      <c r="EB400" s="16"/>
      <c r="EC400" s="16"/>
      <c r="ED400" s="16"/>
      <c r="EE400" s="16"/>
      <c r="EF400" s="16"/>
      <c r="EG400" s="16"/>
      <c r="EH400" s="16"/>
      <c r="EI400" s="16"/>
      <c r="EJ400" s="16"/>
      <c r="EK400" s="16"/>
      <c r="EL400" s="16"/>
      <c r="EM400" s="16"/>
      <c r="EN400" s="16"/>
      <c r="EO400" s="16"/>
      <c r="EP400" s="16"/>
      <c r="EQ400" s="16"/>
      <c r="ER400" s="16"/>
      <c r="ES400" s="16"/>
      <c r="ET400" s="16"/>
      <c r="EU400" s="16"/>
      <c r="EV400" s="16"/>
      <c r="EW400" s="16"/>
    </row>
    <row r="401" spans="1:153" s="46" customFormat="1" ht="12.75" customHeight="1">
      <c r="A401" s="8"/>
      <c r="B401" s="65"/>
      <c r="C401" s="1250"/>
      <c r="D401" s="174"/>
      <c r="E401" s="320"/>
      <c r="F401" s="174"/>
      <c r="G401" s="1372"/>
      <c r="H401" s="1372"/>
      <c r="I401" s="1372"/>
      <c r="J401" s="1372"/>
      <c r="K401" s="1372"/>
      <c r="L401" s="1372"/>
      <c r="M401" s="1372"/>
      <c r="N401" s="1372"/>
      <c r="O401" s="1372"/>
      <c r="P401" s="1372"/>
      <c r="Q401" s="1372"/>
      <c r="R401" s="1372"/>
      <c r="S401" s="1372"/>
      <c r="T401" s="1372"/>
      <c r="U401" s="1372"/>
      <c r="V401" s="1372"/>
      <c r="W401" s="1372"/>
      <c r="X401" s="1372"/>
      <c r="Y401" s="1372"/>
      <c r="Z401" s="1372"/>
      <c r="AA401" s="1372"/>
      <c r="AB401" s="1372"/>
      <c r="AC401" s="1372"/>
      <c r="AD401" s="1372"/>
      <c r="AE401" s="174"/>
      <c r="AF401" s="174"/>
      <c r="AG401" s="174"/>
      <c r="AH401" s="174"/>
      <c r="AI401" s="174"/>
      <c r="AJ401" s="174"/>
      <c r="AK401" s="174"/>
      <c r="AL401" s="1246"/>
      <c r="AM401" s="16"/>
      <c r="AN401" s="457"/>
      <c r="BS401" s="16"/>
      <c r="BT401" s="16"/>
      <c r="BU401" s="16"/>
      <c r="CF401" s="16"/>
      <c r="CG401" s="16"/>
      <c r="CH401" s="16"/>
      <c r="DG401" s="16"/>
      <c r="DH401" s="16"/>
      <c r="DQ401" s="16"/>
      <c r="DR401" s="16"/>
      <c r="DS401" s="16"/>
      <c r="DT401" s="16"/>
      <c r="DU401" s="16"/>
      <c r="DV401" s="16"/>
      <c r="DW401" s="16"/>
      <c r="DX401" s="16"/>
      <c r="DY401" s="16"/>
      <c r="DZ401" s="16"/>
      <c r="EA401" s="16"/>
      <c r="EB401" s="16"/>
      <c r="EC401" s="16"/>
      <c r="ED401" s="16"/>
      <c r="EE401" s="16"/>
      <c r="EF401" s="16"/>
      <c r="EG401" s="16"/>
      <c r="EH401" s="16"/>
      <c r="EI401" s="16"/>
      <c r="EJ401" s="16"/>
      <c r="EK401" s="16"/>
      <c r="EL401" s="16"/>
      <c r="EM401" s="16"/>
      <c r="EN401" s="16"/>
      <c r="EO401" s="16"/>
      <c r="EP401" s="16"/>
      <c r="EQ401" s="16"/>
      <c r="ER401" s="16"/>
      <c r="ES401" s="16"/>
      <c r="ET401" s="16"/>
      <c r="EU401" s="16"/>
      <c r="EV401" s="16"/>
      <c r="EW401" s="16"/>
    </row>
    <row r="402" spans="1:153" s="46" customFormat="1" ht="12.75" customHeight="1">
      <c r="A402" s="8"/>
      <c r="B402" s="65"/>
      <c r="C402" s="1251"/>
      <c r="D402" s="1252"/>
      <c r="E402" s="1253"/>
      <c r="F402" s="1254" t="s">
        <v>2070</v>
      </c>
      <c r="G402" s="1247"/>
      <c r="H402" s="1247"/>
      <c r="I402" s="1247"/>
      <c r="J402" s="1247"/>
      <c r="K402" s="1247"/>
      <c r="L402" s="1247"/>
      <c r="M402" s="1247"/>
      <c r="N402" s="1247"/>
      <c r="O402" s="1247"/>
      <c r="P402" s="1247"/>
      <c r="Q402" s="1247"/>
      <c r="R402" s="1247"/>
      <c r="S402" s="1247"/>
      <c r="T402" s="1247"/>
      <c r="U402" s="1247"/>
      <c r="V402" s="1247"/>
      <c r="W402" s="1247"/>
      <c r="X402" s="1247"/>
      <c r="Y402" s="1247"/>
      <c r="Z402" s="1247"/>
      <c r="AA402" s="1247"/>
      <c r="AB402" s="1247"/>
      <c r="AC402" s="1247"/>
      <c r="AD402" s="1247"/>
      <c r="AE402" s="1255"/>
      <c r="AF402" s="1256"/>
      <c r="AG402" s="1255"/>
      <c r="AH402" s="1257"/>
      <c r="AI402" s="1257"/>
      <c r="AJ402" s="1257"/>
      <c r="AK402" s="1257"/>
      <c r="AL402" s="1258"/>
      <c r="AM402" s="16"/>
      <c r="AN402" s="457"/>
      <c r="BS402" s="16"/>
      <c r="BT402" s="16"/>
      <c r="BU402" s="16"/>
      <c r="CF402" s="16"/>
      <c r="CG402" s="16"/>
      <c r="CH402" s="16"/>
      <c r="DG402" s="16"/>
      <c r="DH402" s="16"/>
      <c r="DQ402" s="16"/>
      <c r="DR402" s="16"/>
      <c r="DS402" s="16"/>
      <c r="DT402" s="16"/>
      <c r="DU402" s="16"/>
      <c r="DV402" s="16"/>
      <c r="DW402" s="16"/>
      <c r="DX402" s="16"/>
      <c r="DY402" s="16"/>
      <c r="DZ402" s="16"/>
      <c r="EA402" s="16"/>
      <c r="EB402" s="16"/>
      <c r="EC402" s="16"/>
      <c r="ED402" s="16"/>
      <c r="EE402" s="16"/>
      <c r="EF402" s="16"/>
      <c r="EG402" s="16"/>
      <c r="EH402" s="16"/>
      <c r="EI402" s="16"/>
      <c r="EJ402" s="16"/>
      <c r="EK402" s="16"/>
      <c r="EL402" s="16"/>
      <c r="EM402" s="16"/>
      <c r="EN402" s="16"/>
      <c r="EO402" s="16"/>
      <c r="EP402" s="16"/>
      <c r="EQ402" s="16"/>
      <c r="ER402" s="16"/>
      <c r="ES402" s="16"/>
      <c r="ET402" s="16"/>
      <c r="EU402" s="16"/>
      <c r="EV402" s="16"/>
      <c r="EW402" s="16"/>
    </row>
    <row r="403" spans="1:153" s="46" customFormat="1" ht="12.75" customHeight="1">
      <c r="A403" s="8"/>
      <c r="B403" s="65"/>
      <c r="C403" s="65"/>
      <c r="D403" s="65"/>
      <c r="E403" s="320"/>
      <c r="F403" s="454"/>
      <c r="G403" s="454"/>
      <c r="H403" s="454"/>
      <c r="I403" s="454"/>
      <c r="J403" s="454"/>
      <c r="K403" s="454"/>
      <c r="L403" s="454"/>
      <c r="M403" s="454"/>
      <c r="N403" s="454"/>
      <c r="O403" s="454"/>
      <c r="P403" s="454"/>
      <c r="Q403" s="454"/>
      <c r="R403" s="454"/>
      <c r="S403" s="454"/>
      <c r="T403" s="454"/>
      <c r="U403" s="454"/>
      <c r="V403" s="454"/>
      <c r="W403" s="454"/>
      <c r="X403" s="454"/>
      <c r="Y403" s="454"/>
      <c r="Z403" s="454"/>
      <c r="AA403" s="454"/>
      <c r="AB403" s="454"/>
      <c r="AC403" s="454"/>
      <c r="AD403" s="454"/>
      <c r="AE403" s="8"/>
      <c r="AF403" s="63"/>
      <c r="AG403" s="8"/>
      <c r="AM403" s="16"/>
      <c r="AN403" s="457"/>
      <c r="BS403" s="16"/>
      <c r="BT403" s="16"/>
      <c r="BU403" s="16"/>
      <c r="CF403" s="16"/>
      <c r="CG403" s="16"/>
      <c r="CH403" s="16"/>
      <c r="DG403" s="16"/>
      <c r="DH403" s="16"/>
      <c r="DQ403" s="16"/>
      <c r="DR403" s="16"/>
      <c r="DS403" s="16"/>
      <c r="DT403" s="16"/>
      <c r="DU403" s="16"/>
      <c r="DV403" s="16"/>
      <c r="DW403" s="16"/>
      <c r="DX403" s="16"/>
      <c r="DY403" s="16"/>
      <c r="DZ403" s="16"/>
      <c r="EA403" s="16"/>
      <c r="EB403" s="16"/>
      <c r="EC403" s="16"/>
      <c r="ED403" s="16"/>
      <c r="EE403" s="16"/>
      <c r="EF403" s="16"/>
      <c r="EG403" s="16"/>
      <c r="EH403" s="16"/>
      <c r="EI403" s="16"/>
      <c r="EJ403" s="16"/>
      <c r="EK403" s="16"/>
      <c r="EL403" s="16"/>
      <c r="EM403" s="16"/>
      <c r="EN403" s="16"/>
      <c r="EO403" s="16"/>
      <c r="EP403" s="16"/>
      <c r="EQ403" s="16"/>
      <c r="ER403" s="16"/>
      <c r="ES403" s="16"/>
      <c r="ET403" s="16"/>
      <c r="EU403" s="16"/>
      <c r="EV403" s="16"/>
      <c r="EW403" s="16"/>
    </row>
    <row r="404" spans="1:153" s="46" customFormat="1" ht="12.75" customHeight="1">
      <c r="A404" s="8"/>
      <c r="B404" s="65"/>
      <c r="C404" s="1236"/>
      <c r="D404" s="1237"/>
      <c r="E404" s="1238" t="s">
        <v>210</v>
      </c>
      <c r="F404" s="2225" t="s">
        <v>2075</v>
      </c>
      <c r="G404" s="2225"/>
      <c r="H404" s="2225"/>
      <c r="I404" s="2225"/>
      <c r="J404" s="2225"/>
      <c r="K404" s="2225"/>
      <c r="L404" s="2225"/>
      <c r="M404" s="2225"/>
      <c r="N404" s="2225"/>
      <c r="O404" s="2225"/>
      <c r="P404" s="2225"/>
      <c r="Q404" s="2225"/>
      <c r="R404" s="2225"/>
      <c r="S404" s="2225"/>
      <c r="T404" s="2225"/>
      <c r="U404" s="2225"/>
      <c r="V404" s="2225"/>
      <c r="W404" s="2225"/>
      <c r="X404" s="2225"/>
      <c r="Y404" s="2225"/>
      <c r="Z404" s="2225"/>
      <c r="AA404" s="2225"/>
      <c r="AB404" s="2225"/>
      <c r="AC404" s="2225"/>
      <c r="AD404" s="2225"/>
      <c r="AE404" s="2225"/>
      <c r="AF404" s="2225"/>
      <c r="AG404" s="1382"/>
      <c r="AH404" s="1382"/>
      <c r="AI404" s="1382"/>
      <c r="AJ404" s="1382"/>
      <c r="AK404" s="1382"/>
      <c r="AL404" s="1377"/>
      <c r="AM404" s="16"/>
      <c r="AN404" s="457"/>
      <c r="BS404" s="16"/>
      <c r="BT404" s="16"/>
      <c r="BU404" s="16"/>
      <c r="BV404" s="16"/>
      <c r="BW404" s="16"/>
      <c r="BX404" s="16"/>
      <c r="BY404" s="16"/>
      <c r="BZ404" s="16"/>
      <c r="CA404" s="16"/>
      <c r="CB404" s="16"/>
      <c r="CC404" s="16"/>
      <c r="CD404" s="16"/>
      <c r="CE404" s="16"/>
      <c r="CF404" s="16"/>
      <c r="CG404" s="16"/>
      <c r="CH404" s="16"/>
      <c r="DG404" s="16"/>
      <c r="DH404" s="16"/>
      <c r="DQ404" s="16"/>
      <c r="DR404" s="16"/>
      <c r="DS404" s="16"/>
      <c r="DT404" s="16"/>
      <c r="DU404" s="16"/>
      <c r="DV404" s="16"/>
      <c r="DW404" s="16"/>
      <c r="DX404" s="16"/>
      <c r="DY404" s="16"/>
      <c r="DZ404" s="16"/>
      <c r="EA404" s="16"/>
      <c r="EB404" s="16"/>
      <c r="EC404" s="16"/>
      <c r="ED404" s="16"/>
      <c r="EE404" s="16"/>
      <c r="EF404" s="16"/>
      <c r="EG404" s="16"/>
      <c r="EH404" s="16"/>
      <c r="EI404" s="16"/>
      <c r="EJ404" s="16"/>
      <c r="EK404" s="16"/>
      <c r="EL404" s="16"/>
      <c r="EM404" s="16"/>
      <c r="EN404" s="16"/>
      <c r="EO404" s="16"/>
      <c r="EP404" s="16"/>
      <c r="EQ404" s="16"/>
      <c r="ER404" s="16"/>
      <c r="ES404" s="16"/>
      <c r="ET404" s="16"/>
      <c r="EU404" s="16"/>
      <c r="EV404" s="16"/>
      <c r="EW404" s="16"/>
    </row>
    <row r="405" spans="1:153" s="46" customFormat="1" ht="12.75" customHeight="1">
      <c r="A405" s="8"/>
      <c r="B405" s="65"/>
      <c r="C405" s="1245"/>
      <c r="D405" s="129"/>
      <c r="E405" s="320"/>
      <c r="F405" s="2226"/>
      <c r="G405" s="2226"/>
      <c r="H405" s="2226"/>
      <c r="I405" s="2226"/>
      <c r="J405" s="2226"/>
      <c r="K405" s="2226"/>
      <c r="L405" s="2226"/>
      <c r="M405" s="2226"/>
      <c r="N405" s="2226"/>
      <c r="O405" s="2226"/>
      <c r="P405" s="2226"/>
      <c r="Q405" s="2226"/>
      <c r="R405" s="2226"/>
      <c r="S405" s="2226"/>
      <c r="T405" s="2226"/>
      <c r="U405" s="2226"/>
      <c r="V405" s="2226"/>
      <c r="W405" s="2226"/>
      <c r="X405" s="2226"/>
      <c r="Y405" s="2226"/>
      <c r="Z405" s="2226"/>
      <c r="AA405" s="2226"/>
      <c r="AB405" s="2226"/>
      <c r="AC405" s="2226"/>
      <c r="AD405" s="2226"/>
      <c r="AE405" s="2226"/>
      <c r="AF405" s="2226"/>
      <c r="AG405" s="709"/>
      <c r="AH405" s="709"/>
      <c r="AI405" s="709"/>
      <c r="AJ405" s="709"/>
      <c r="AK405" s="709"/>
      <c r="AL405" s="1371"/>
      <c r="AM405" s="16"/>
      <c r="AN405" s="457"/>
      <c r="BS405" s="16"/>
      <c r="BT405" s="16"/>
      <c r="BU405" s="16"/>
      <c r="BV405" s="16"/>
      <c r="BW405" s="16"/>
      <c r="BX405" s="16"/>
      <c r="BY405" s="16"/>
      <c r="BZ405" s="16"/>
      <c r="CA405" s="16"/>
      <c r="CB405" s="16"/>
      <c r="CC405" s="16"/>
      <c r="CD405" s="16"/>
      <c r="CE405" s="16"/>
      <c r="CF405" s="16"/>
      <c r="CG405" s="16"/>
      <c r="CH405" s="16"/>
      <c r="DG405" s="16"/>
      <c r="DH405" s="16"/>
      <c r="DQ405" s="16"/>
      <c r="DR405" s="16"/>
      <c r="DS405" s="16"/>
      <c r="DT405" s="16"/>
      <c r="DU405" s="16"/>
      <c r="DV405" s="16"/>
      <c r="DW405" s="16"/>
      <c r="DX405" s="16"/>
      <c r="DY405" s="16"/>
      <c r="DZ405" s="16"/>
      <c r="EA405" s="16"/>
      <c r="EB405" s="16"/>
      <c r="EC405" s="16"/>
      <c r="ED405" s="16"/>
      <c r="EE405" s="16"/>
      <c r="EF405" s="16"/>
      <c r="EG405" s="16"/>
      <c r="EH405" s="16"/>
      <c r="EI405" s="16"/>
      <c r="EJ405" s="16"/>
      <c r="EK405" s="16"/>
      <c r="EL405" s="16"/>
      <c r="EM405" s="16"/>
      <c r="EN405" s="16"/>
      <c r="EO405" s="16"/>
      <c r="EP405" s="16"/>
      <c r="EQ405" s="16"/>
      <c r="ER405" s="16"/>
      <c r="ES405" s="16"/>
      <c r="ET405" s="16"/>
      <c r="EU405" s="16"/>
      <c r="EV405" s="16"/>
      <c r="EW405" s="16"/>
    </row>
    <row r="406" spans="1:153">
      <c r="A406" s="8"/>
      <c r="C406" s="1245"/>
      <c r="D406" s="129"/>
      <c r="E406" s="320"/>
      <c r="F406" s="2226"/>
      <c r="G406" s="2226"/>
      <c r="H406" s="2226"/>
      <c r="I406" s="2226"/>
      <c r="J406" s="2226"/>
      <c r="K406" s="2226"/>
      <c r="L406" s="2226"/>
      <c r="M406" s="2226"/>
      <c r="N406" s="2226"/>
      <c r="O406" s="2226"/>
      <c r="P406" s="2226"/>
      <c r="Q406" s="2226"/>
      <c r="R406" s="2226"/>
      <c r="S406" s="2226"/>
      <c r="T406" s="2226"/>
      <c r="U406" s="2226"/>
      <c r="V406" s="2226"/>
      <c r="W406" s="2226"/>
      <c r="X406" s="2226"/>
      <c r="Y406" s="2226"/>
      <c r="Z406" s="2226"/>
      <c r="AA406" s="2226"/>
      <c r="AB406" s="2226"/>
      <c r="AC406" s="2226"/>
      <c r="AD406" s="2226"/>
      <c r="AE406" s="2226"/>
      <c r="AF406" s="2226"/>
      <c r="AG406" s="709"/>
      <c r="AH406" s="709"/>
      <c r="AI406" s="709"/>
      <c r="AJ406" s="709"/>
      <c r="AK406" s="709"/>
      <c r="AL406" s="1371"/>
      <c r="AM406" s="16"/>
      <c r="BS406" s="16"/>
      <c r="BT406" s="16"/>
      <c r="BU406" s="16"/>
      <c r="BV406" s="16"/>
      <c r="BW406" s="16"/>
      <c r="BX406" s="16"/>
      <c r="BY406" s="16"/>
      <c r="BZ406" s="16"/>
      <c r="CA406" s="16"/>
      <c r="CB406" s="16"/>
      <c r="CC406" s="16"/>
      <c r="CD406" s="16"/>
      <c r="CE406" s="16"/>
      <c r="CF406" s="16"/>
      <c r="CG406" s="16"/>
      <c r="CH406" s="16"/>
      <c r="DG406" s="16"/>
      <c r="DH406" s="16"/>
      <c r="DQ406" s="16"/>
      <c r="DR406" s="16"/>
      <c r="DS406" s="16"/>
      <c r="DT406" s="16"/>
      <c r="DU406" s="16"/>
      <c r="DV406" s="16"/>
      <c r="DW406" s="16"/>
      <c r="DX406" s="16"/>
      <c r="DY406" s="16"/>
      <c r="DZ406" s="16"/>
      <c r="EA406" s="16"/>
      <c r="EB406" s="16"/>
      <c r="EC406" s="16"/>
      <c r="ED406" s="16"/>
      <c r="EE406" s="16"/>
      <c r="EF406" s="16"/>
      <c r="EG406" s="16"/>
      <c r="EH406" s="16"/>
      <c r="EI406" s="16"/>
      <c r="EJ406" s="16"/>
      <c r="EK406" s="16"/>
      <c r="EL406" s="16"/>
      <c r="EM406" s="16"/>
      <c r="EN406" s="16"/>
      <c r="EO406" s="16"/>
      <c r="EP406" s="16"/>
      <c r="EQ406" s="16"/>
      <c r="ER406" s="16"/>
      <c r="ES406" s="16"/>
      <c r="ET406" s="16"/>
      <c r="EU406" s="16"/>
      <c r="EV406" s="16"/>
      <c r="EW406" s="16"/>
    </row>
    <row r="407" spans="1:153" s="46" customFormat="1" ht="12.75" customHeight="1">
      <c r="A407" s="8"/>
      <c r="B407" s="65"/>
      <c r="C407" s="1245"/>
      <c r="D407" s="129"/>
      <c r="E407" s="320"/>
      <c r="F407" s="2226"/>
      <c r="G407" s="2226"/>
      <c r="H407" s="2226"/>
      <c r="I407" s="2226"/>
      <c r="J407" s="2226"/>
      <c r="K407" s="2226"/>
      <c r="L407" s="2226"/>
      <c r="M407" s="2226"/>
      <c r="N407" s="2226"/>
      <c r="O407" s="2226"/>
      <c r="P407" s="2226"/>
      <c r="Q407" s="2226"/>
      <c r="R407" s="2226"/>
      <c r="S407" s="2226"/>
      <c r="T407" s="2226"/>
      <c r="U407" s="2226"/>
      <c r="V407" s="2226"/>
      <c r="W407" s="2226"/>
      <c r="X407" s="2226"/>
      <c r="Y407" s="2226"/>
      <c r="Z407" s="2226"/>
      <c r="AA407" s="2226"/>
      <c r="AB407" s="2226"/>
      <c r="AC407" s="2226"/>
      <c r="AD407" s="2226"/>
      <c r="AE407" s="2226"/>
      <c r="AF407" s="2226"/>
      <c r="AG407" s="709"/>
      <c r="AH407" s="709"/>
      <c r="AI407" s="709"/>
      <c r="AJ407" s="709"/>
      <c r="AK407" s="709"/>
      <c r="AL407" s="1371"/>
      <c r="AM407" s="16"/>
      <c r="AN407" s="457"/>
      <c r="BS407" s="16"/>
      <c r="BT407" s="16"/>
      <c r="BY407" s="16"/>
      <c r="BZ407" s="16"/>
      <c r="CA407" s="16"/>
      <c r="CB407" s="16"/>
      <c r="CC407" s="16"/>
      <c r="CD407" s="16"/>
      <c r="CE407" s="16"/>
      <c r="CF407" s="16"/>
      <c r="CG407" s="16"/>
      <c r="CH407" s="16"/>
      <c r="DG407" s="16"/>
      <c r="DH407" s="16"/>
      <c r="DQ407" s="16"/>
      <c r="DR407" s="16"/>
      <c r="DS407" s="16"/>
      <c r="DT407" s="16"/>
      <c r="DU407" s="16"/>
      <c r="DV407" s="16"/>
      <c r="DW407" s="16"/>
      <c r="DX407" s="16"/>
      <c r="DY407" s="16"/>
      <c r="DZ407" s="16"/>
      <c r="EA407" s="16"/>
      <c r="EB407" s="16"/>
      <c r="EC407" s="16"/>
      <c r="ED407" s="16"/>
      <c r="EE407" s="16"/>
      <c r="EF407" s="16"/>
      <c r="EG407" s="16"/>
      <c r="EH407" s="16"/>
      <c r="EI407" s="16"/>
      <c r="EJ407" s="16"/>
      <c r="EK407" s="16"/>
      <c r="EL407" s="16"/>
      <c r="EM407" s="16"/>
      <c r="EN407" s="16"/>
      <c r="EO407" s="16"/>
      <c r="EP407" s="16"/>
      <c r="EQ407" s="16"/>
      <c r="ER407" s="16"/>
      <c r="ES407" s="16"/>
      <c r="ET407" s="16"/>
      <c r="EU407" s="16"/>
      <c r="EV407" s="16"/>
      <c r="EW407" s="16"/>
    </row>
    <row r="408" spans="1:153" s="46" customFormat="1" ht="12.75" customHeight="1">
      <c r="A408" s="8"/>
      <c r="B408" s="65"/>
      <c r="C408" s="2251" t="s">
        <v>136</v>
      </c>
      <c r="D408" s="1630"/>
      <c r="E408" s="320"/>
      <c r="F408" s="1233" t="s">
        <v>2074</v>
      </c>
      <c r="G408" s="1234"/>
      <c r="H408" s="1234"/>
      <c r="I408" s="1234"/>
      <c r="J408" s="1234"/>
      <c r="K408" s="1234"/>
      <c r="L408" s="1234"/>
      <c r="M408" s="1234"/>
      <c r="N408" s="1234"/>
      <c r="O408" s="1234"/>
      <c r="P408" s="1234"/>
      <c r="Q408" s="1234"/>
      <c r="R408" s="1234"/>
      <c r="S408" s="1234"/>
      <c r="T408" s="1234"/>
      <c r="U408" s="1234"/>
      <c r="V408" s="1234"/>
      <c r="W408" s="1234"/>
      <c r="X408" s="1234"/>
      <c r="Y408" s="1234"/>
      <c r="Z408" s="1234"/>
      <c r="AA408" s="1234"/>
      <c r="AB408" s="1234"/>
      <c r="AC408" s="1234"/>
      <c r="AD408" s="1234"/>
      <c r="AE408" s="174"/>
      <c r="AF408" s="2232" t="s">
        <v>360</v>
      </c>
      <c r="AG408" s="2232"/>
      <c r="AH408" s="2232"/>
      <c r="AI408" s="2232"/>
      <c r="AJ408" s="2232"/>
      <c r="AK408" s="2232"/>
      <c r="AL408" s="2233"/>
      <c r="AM408" s="16"/>
      <c r="AN408" s="457"/>
      <c r="BS408" s="16"/>
      <c r="BT408" s="16"/>
      <c r="BY408" s="16"/>
      <c r="BZ408" s="16"/>
      <c r="CA408" s="16"/>
      <c r="CB408" s="16"/>
      <c r="CC408" s="16"/>
      <c r="CD408" s="16"/>
      <c r="CE408" s="16"/>
      <c r="CF408" s="16"/>
      <c r="CG408" s="16"/>
      <c r="CH408" s="16"/>
      <c r="DG408" s="16"/>
      <c r="DH408" s="16"/>
      <c r="DQ408" s="16"/>
      <c r="DR408" s="16"/>
      <c r="DS408" s="16"/>
      <c r="DT408" s="16"/>
      <c r="DU408" s="16"/>
      <c r="DV408" s="16"/>
      <c r="DW408" s="16"/>
      <c r="DX408" s="16"/>
      <c r="DY408" s="16"/>
      <c r="DZ408" s="16"/>
      <c r="EA408" s="16"/>
      <c r="EB408" s="16"/>
      <c r="EC408" s="16"/>
      <c r="ED408" s="16"/>
      <c r="EE408" s="16"/>
      <c r="EF408" s="16"/>
      <c r="EG408" s="16"/>
      <c r="EH408" s="16"/>
      <c r="EI408" s="16"/>
      <c r="EJ408" s="16"/>
      <c r="EK408" s="16"/>
      <c r="EL408" s="16"/>
      <c r="EM408" s="16"/>
      <c r="EN408" s="16"/>
      <c r="EO408" s="16"/>
      <c r="EP408" s="16"/>
      <c r="EQ408" s="16"/>
      <c r="ER408" s="16"/>
      <c r="ES408" s="16"/>
      <c r="ET408" s="16"/>
      <c r="EU408" s="16"/>
      <c r="EV408" s="16"/>
      <c r="EW408" s="16"/>
    </row>
    <row r="409" spans="1:153" s="46" customFormat="1" ht="12.75" customHeight="1">
      <c r="A409" s="8"/>
      <c r="B409" s="65"/>
      <c r="C409" s="1245"/>
      <c r="D409" s="129"/>
      <c r="E409" s="320"/>
      <c r="F409" s="174"/>
      <c r="G409" s="1234"/>
      <c r="H409" s="1234"/>
      <c r="I409" s="1234"/>
      <c r="J409" s="1234"/>
      <c r="K409" s="1234"/>
      <c r="L409" s="1234"/>
      <c r="M409" s="1234"/>
      <c r="N409" s="1234"/>
      <c r="O409" s="1234"/>
      <c r="P409" s="1234"/>
      <c r="Q409" s="1234"/>
      <c r="R409" s="1234"/>
      <c r="S409" s="1234"/>
      <c r="T409" s="1234"/>
      <c r="U409" s="1234"/>
      <c r="V409" s="1234"/>
      <c r="W409" s="1234"/>
      <c r="X409" s="1234"/>
      <c r="Y409" s="1234"/>
      <c r="Z409" s="1234"/>
      <c r="AA409" s="1234"/>
      <c r="AB409" s="1234"/>
      <c r="AC409" s="1234"/>
      <c r="AD409" s="1234"/>
      <c r="AE409" s="174"/>
      <c r="AF409" s="174"/>
      <c r="AG409" s="174"/>
      <c r="AH409" s="174"/>
      <c r="AI409" s="174"/>
      <c r="AJ409" s="174"/>
      <c r="AK409" s="174"/>
      <c r="AL409" s="1246"/>
      <c r="AM409" s="16"/>
      <c r="AN409" s="457"/>
      <c r="BS409" s="16"/>
      <c r="BT409" s="16"/>
      <c r="BY409" s="16"/>
      <c r="BZ409" s="16"/>
      <c r="CA409" s="16"/>
      <c r="CB409" s="16"/>
      <c r="CC409" s="16"/>
      <c r="CD409" s="16"/>
      <c r="CE409" s="16"/>
      <c r="CF409" s="16"/>
      <c r="CG409" s="16"/>
      <c r="CH409" s="16"/>
      <c r="CI409" s="16"/>
      <c r="CJ409" s="16"/>
      <c r="CK409" s="16"/>
      <c r="CL409" s="16"/>
      <c r="CM409" s="16"/>
      <c r="CN409" s="16"/>
      <c r="CO409" s="16"/>
      <c r="CP409" s="16"/>
      <c r="CQ409" s="16"/>
      <c r="CR409" s="16"/>
      <c r="CS409" s="16"/>
      <c r="CT409" s="16"/>
      <c r="CU409" s="16"/>
      <c r="CV409" s="16"/>
      <c r="CW409" s="16"/>
      <c r="CX409" s="16"/>
      <c r="CY409" s="16"/>
      <c r="CZ409" s="16"/>
      <c r="DA409" s="16"/>
      <c r="DB409" s="16"/>
      <c r="DC409" s="16"/>
      <c r="DD409" s="16"/>
      <c r="DE409" s="16"/>
      <c r="DF409" s="16"/>
      <c r="DG409" s="16"/>
      <c r="DH409" s="16"/>
      <c r="DQ409" s="16"/>
      <c r="DR409" s="16"/>
      <c r="DS409" s="16"/>
      <c r="DT409" s="16"/>
      <c r="DU409" s="16"/>
      <c r="DV409" s="16"/>
      <c r="DW409" s="16"/>
      <c r="DX409" s="16"/>
      <c r="DY409" s="16"/>
      <c r="DZ409" s="16"/>
      <c r="EA409" s="16"/>
      <c r="EB409" s="16"/>
      <c r="EC409" s="16"/>
      <c r="ED409" s="16"/>
      <c r="EE409" s="16"/>
      <c r="EF409" s="16"/>
      <c r="EG409" s="16"/>
      <c r="EH409" s="16"/>
      <c r="EI409" s="16"/>
      <c r="EJ409" s="16"/>
      <c r="EK409" s="16"/>
      <c r="EL409" s="16"/>
      <c r="EM409" s="16"/>
      <c r="EN409" s="16"/>
      <c r="EO409" s="16"/>
      <c r="EP409" s="16"/>
      <c r="EQ409" s="16"/>
      <c r="ER409" s="16"/>
      <c r="ES409" s="16"/>
      <c r="ET409" s="16"/>
      <c r="EU409" s="16"/>
      <c r="EV409" s="16"/>
      <c r="EW409" s="16"/>
    </row>
    <row r="410" spans="1:153" s="46" customFormat="1" ht="12.75" customHeight="1">
      <c r="A410" s="8"/>
      <c r="B410" s="65"/>
      <c r="C410" s="2251" t="s">
        <v>136</v>
      </c>
      <c r="D410" s="1630"/>
      <c r="E410" s="368"/>
      <c r="F410" s="1233" t="s">
        <v>1084</v>
      </c>
      <c r="G410" s="1234"/>
      <c r="H410" s="1234"/>
      <c r="I410" s="1234"/>
      <c r="J410" s="1234"/>
      <c r="K410" s="1234"/>
      <c r="L410" s="1234"/>
      <c r="M410" s="1234"/>
      <c r="N410" s="1234"/>
      <c r="O410" s="1234"/>
      <c r="P410" s="1234"/>
      <c r="Q410" s="1234"/>
      <c r="R410" s="1234"/>
      <c r="S410" s="1234"/>
      <c r="T410" s="1234"/>
      <c r="U410" s="1234"/>
      <c r="V410" s="1234"/>
      <c r="W410" s="1234"/>
      <c r="X410" s="1234"/>
      <c r="Y410" s="1234"/>
      <c r="Z410" s="1234"/>
      <c r="AA410" s="1234"/>
      <c r="AB410" s="1234"/>
      <c r="AC410" s="1234"/>
      <c r="AD410" s="1234"/>
      <c r="AE410" s="174"/>
      <c r="AF410" s="2232" t="s">
        <v>1079</v>
      </c>
      <c r="AG410" s="2232"/>
      <c r="AH410" s="2232"/>
      <c r="AI410" s="2232"/>
      <c r="AJ410" s="2232"/>
      <c r="AK410" s="2232"/>
      <c r="AL410" s="2233"/>
      <c r="AM410" s="16"/>
      <c r="AN410" s="457"/>
      <c r="AO410" s="174"/>
      <c r="AP410" s="174"/>
      <c r="BS410" s="16"/>
      <c r="BT410" s="16"/>
      <c r="BY410" s="16"/>
      <c r="BZ410" s="16"/>
      <c r="CA410" s="16"/>
      <c r="CB410" s="16"/>
      <c r="CC410" s="16"/>
      <c r="CD410" s="16"/>
      <c r="CE410" s="16"/>
      <c r="CF410" s="16"/>
      <c r="CG410" s="16"/>
      <c r="CH410" s="16"/>
      <c r="CI410" s="16"/>
      <c r="CJ410" s="16"/>
      <c r="CK410" s="16"/>
      <c r="CL410" s="16"/>
      <c r="CM410" s="16"/>
      <c r="CN410" s="16"/>
      <c r="CO410" s="16"/>
      <c r="CP410" s="16"/>
      <c r="CQ410" s="16"/>
      <c r="CR410" s="16"/>
      <c r="CS410" s="16"/>
      <c r="CT410" s="16"/>
      <c r="CU410" s="16"/>
      <c r="CV410" s="16"/>
      <c r="CW410" s="16"/>
      <c r="CX410" s="16"/>
      <c r="CY410" s="16"/>
      <c r="CZ410" s="16"/>
      <c r="DA410" s="16"/>
      <c r="DB410" s="16"/>
      <c r="DC410" s="16"/>
      <c r="DD410" s="16"/>
      <c r="DE410" s="16"/>
      <c r="DF410" s="16"/>
      <c r="DG410" s="16"/>
      <c r="DH410" s="16"/>
      <c r="DQ410" s="16"/>
      <c r="DR410" s="16"/>
      <c r="DS410" s="16"/>
      <c r="DT410" s="16"/>
      <c r="DU410" s="16"/>
      <c r="DV410" s="16"/>
      <c r="DW410" s="16"/>
      <c r="DX410" s="16"/>
      <c r="DY410" s="16"/>
      <c r="DZ410" s="16"/>
      <c r="EA410" s="16"/>
      <c r="EB410" s="16"/>
      <c r="EC410" s="16"/>
      <c r="ED410" s="16"/>
      <c r="EE410" s="16"/>
      <c r="EF410" s="16"/>
      <c r="EG410" s="16"/>
      <c r="EH410" s="16"/>
      <c r="EI410" s="16"/>
      <c r="EJ410" s="16"/>
      <c r="EK410" s="16"/>
      <c r="EL410" s="16"/>
      <c r="EM410" s="16"/>
      <c r="EN410" s="16"/>
      <c r="EO410" s="16"/>
      <c r="EP410" s="16"/>
      <c r="EQ410" s="16"/>
      <c r="ER410" s="16"/>
      <c r="ES410" s="16"/>
      <c r="ET410" s="16"/>
      <c r="EU410" s="16"/>
      <c r="EV410" s="16"/>
      <c r="EW410" s="16"/>
    </row>
    <row r="411" spans="1:153" s="46" customFormat="1" ht="12.75" customHeight="1">
      <c r="A411" s="8"/>
      <c r="B411" s="65"/>
      <c r="C411" s="1245"/>
      <c r="D411" s="129"/>
      <c r="E411" s="320"/>
      <c r="F411" s="174"/>
      <c r="G411" s="1234"/>
      <c r="H411" s="1234"/>
      <c r="I411" s="1234"/>
      <c r="J411" s="1234"/>
      <c r="K411" s="1234"/>
      <c r="L411" s="1234"/>
      <c r="M411" s="1234"/>
      <c r="N411" s="1234"/>
      <c r="O411" s="1234"/>
      <c r="P411" s="1234"/>
      <c r="Q411" s="1234"/>
      <c r="R411" s="1234"/>
      <c r="S411" s="1234"/>
      <c r="T411" s="1234"/>
      <c r="U411" s="1234"/>
      <c r="V411" s="1234"/>
      <c r="W411" s="1234"/>
      <c r="X411" s="1234"/>
      <c r="Y411" s="1234"/>
      <c r="Z411" s="1234"/>
      <c r="AA411" s="1234"/>
      <c r="AB411" s="1234"/>
      <c r="AC411" s="1234"/>
      <c r="AD411" s="1234"/>
      <c r="AE411" s="71"/>
      <c r="AF411" s="174"/>
      <c r="AG411" s="174"/>
      <c r="AH411" s="174"/>
      <c r="AI411" s="174"/>
      <c r="AJ411" s="174"/>
      <c r="AK411" s="174"/>
      <c r="AL411" s="1246"/>
      <c r="AM411" s="16"/>
      <c r="AN411" s="457"/>
      <c r="AO411" s="174"/>
      <c r="AP411" s="174"/>
      <c r="BS411" s="16"/>
      <c r="BT411" s="16"/>
      <c r="BY411" s="16"/>
      <c r="BZ411" s="16"/>
      <c r="CA411" s="16"/>
      <c r="CB411" s="16"/>
      <c r="CC411" s="16"/>
      <c r="CD411" s="16"/>
      <c r="CE411" s="16"/>
      <c r="CF411" s="16"/>
      <c r="CG411" s="16"/>
      <c r="CH411" s="16"/>
      <c r="CI411" s="16"/>
      <c r="CJ411" s="16"/>
      <c r="CK411" s="16"/>
      <c r="CL411" s="16"/>
      <c r="CM411" s="16"/>
      <c r="CN411" s="16"/>
      <c r="CO411" s="16"/>
      <c r="CP411" s="16"/>
      <c r="CQ411" s="16"/>
      <c r="CR411" s="16"/>
      <c r="CS411" s="16"/>
      <c r="CT411" s="16"/>
      <c r="CU411" s="16"/>
      <c r="CV411" s="16"/>
      <c r="CW411" s="16"/>
      <c r="CX411" s="16"/>
      <c r="CY411" s="16"/>
      <c r="CZ411" s="16"/>
      <c r="DA411" s="16"/>
      <c r="DB411" s="16"/>
      <c r="DC411" s="16"/>
      <c r="DD411" s="16"/>
      <c r="DE411" s="16"/>
      <c r="DF411" s="16"/>
      <c r="DG411" s="16"/>
      <c r="DH411" s="16"/>
      <c r="DI411" s="16"/>
      <c r="DJ411" s="16"/>
      <c r="DK411" s="16"/>
      <c r="DL411" s="16"/>
      <c r="DM411" s="16"/>
      <c r="DN411" s="16"/>
      <c r="DO411" s="16"/>
      <c r="DP411" s="16"/>
      <c r="DQ411" s="16"/>
      <c r="DR411" s="16"/>
      <c r="DS411" s="16"/>
      <c r="DT411" s="16"/>
      <c r="DU411" s="16"/>
      <c r="DV411" s="16"/>
      <c r="DW411" s="16"/>
      <c r="DX411" s="16"/>
      <c r="DY411" s="16"/>
      <c r="DZ411" s="16"/>
      <c r="EA411" s="16"/>
      <c r="EB411" s="16"/>
      <c r="EC411" s="16"/>
      <c r="ED411" s="16"/>
      <c r="EE411" s="16"/>
      <c r="EF411" s="16"/>
      <c r="EG411" s="16"/>
      <c r="EH411" s="16"/>
      <c r="EI411" s="16"/>
      <c r="EJ411" s="16"/>
      <c r="EK411" s="16"/>
      <c r="EL411" s="16"/>
      <c r="EM411" s="16"/>
      <c r="EN411" s="16"/>
      <c r="EO411" s="16"/>
      <c r="EP411" s="16"/>
      <c r="EQ411" s="16"/>
      <c r="ER411" s="16"/>
      <c r="ES411" s="16"/>
      <c r="ET411" s="16"/>
      <c r="EU411" s="16"/>
      <c r="EV411" s="16"/>
      <c r="EW411" s="16"/>
    </row>
    <row r="412" spans="1:153" s="46" customFormat="1" ht="12.75" customHeight="1">
      <c r="A412" s="8"/>
      <c r="B412" s="65"/>
      <c r="C412" s="2251" t="s">
        <v>136</v>
      </c>
      <c r="D412" s="1630"/>
      <c r="E412" s="320"/>
      <c r="F412" s="1233" t="s">
        <v>1086</v>
      </c>
      <c r="G412" s="1234"/>
      <c r="H412" s="1234"/>
      <c r="I412" s="1234"/>
      <c r="J412" s="1234"/>
      <c r="K412" s="1234"/>
      <c r="L412" s="1234"/>
      <c r="M412" s="1234"/>
      <c r="N412" s="1234"/>
      <c r="O412" s="1234"/>
      <c r="P412" s="1234"/>
      <c r="Q412" s="1234"/>
      <c r="R412" s="1234"/>
      <c r="S412" s="1234"/>
      <c r="T412" s="1234"/>
      <c r="U412" s="1234"/>
      <c r="V412" s="1234"/>
      <c r="W412" s="1234"/>
      <c r="X412" s="1234"/>
      <c r="Y412" s="1234"/>
      <c r="Z412" s="1234"/>
      <c r="AA412" s="1234"/>
      <c r="AB412" s="1234"/>
      <c r="AC412" s="1234"/>
      <c r="AD412" s="1234"/>
      <c r="AE412" s="174"/>
      <c r="AF412" s="2232" t="s">
        <v>1085</v>
      </c>
      <c r="AG412" s="2232"/>
      <c r="AH412" s="2232"/>
      <c r="AI412" s="2232"/>
      <c r="AJ412" s="2232"/>
      <c r="AK412" s="2232"/>
      <c r="AL412" s="2233"/>
      <c r="AM412" s="16"/>
      <c r="AN412" s="457"/>
      <c r="BS412" s="16"/>
      <c r="BT412" s="16"/>
      <c r="BY412" s="16"/>
      <c r="BZ412" s="16"/>
      <c r="CA412" s="16"/>
      <c r="CB412" s="16"/>
      <c r="CC412" s="16"/>
      <c r="CD412" s="16"/>
      <c r="CE412" s="16"/>
      <c r="CF412" s="16"/>
      <c r="CG412" s="16"/>
      <c r="CH412" s="16"/>
      <c r="DM412" s="16"/>
      <c r="DN412" s="16"/>
      <c r="DO412" s="16"/>
      <c r="DP412" s="16"/>
      <c r="DQ412" s="16"/>
      <c r="DR412" s="16"/>
      <c r="DS412" s="16"/>
      <c r="DT412" s="16"/>
      <c r="DU412" s="16"/>
      <c r="DV412" s="16"/>
      <c r="DW412" s="16"/>
      <c r="DX412" s="16"/>
      <c r="DY412" s="16"/>
      <c r="DZ412" s="16"/>
      <c r="EA412" s="16"/>
      <c r="EB412" s="16"/>
      <c r="EC412" s="16"/>
      <c r="ED412" s="16"/>
      <c r="EE412" s="16"/>
      <c r="EF412" s="16"/>
      <c r="EG412" s="16"/>
      <c r="EH412" s="16"/>
      <c r="EI412" s="16"/>
      <c r="EJ412" s="16"/>
      <c r="EK412" s="16"/>
      <c r="EL412" s="16"/>
      <c r="EM412" s="16"/>
      <c r="EN412" s="16"/>
      <c r="EO412" s="16"/>
      <c r="EP412" s="16"/>
      <c r="EQ412" s="16"/>
      <c r="ER412" s="16"/>
      <c r="ES412" s="16"/>
      <c r="ET412" s="16"/>
      <c r="EU412" s="16"/>
      <c r="EV412" s="16"/>
      <c r="EW412" s="16"/>
    </row>
    <row r="413" spans="1:153" s="46" customFormat="1" ht="12.75" customHeight="1">
      <c r="A413" s="8"/>
      <c r="B413" s="65"/>
      <c r="C413" s="1259"/>
      <c r="D413" s="1257"/>
      <c r="E413" s="1242"/>
      <c r="F413" s="1257"/>
      <c r="G413" s="1244"/>
      <c r="H413" s="1244"/>
      <c r="I413" s="1244"/>
      <c r="J413" s="1244"/>
      <c r="K413" s="1244"/>
      <c r="L413" s="1244"/>
      <c r="M413" s="1244"/>
      <c r="N413" s="1244"/>
      <c r="O413" s="1244"/>
      <c r="P413" s="1244"/>
      <c r="Q413" s="1244"/>
      <c r="R413" s="1244"/>
      <c r="S413" s="1244"/>
      <c r="T413" s="1244"/>
      <c r="U413" s="1244"/>
      <c r="V413" s="1244"/>
      <c r="W413" s="1244"/>
      <c r="X413" s="1244"/>
      <c r="Y413" s="1244"/>
      <c r="Z413" s="1244"/>
      <c r="AA413" s="1244"/>
      <c r="AB413" s="1244"/>
      <c r="AC413" s="1244"/>
      <c r="AD413" s="1244"/>
      <c r="AE413" s="1257"/>
      <c r="AF413" s="1257"/>
      <c r="AG413" s="1257"/>
      <c r="AH413" s="1257"/>
      <c r="AI413" s="1257"/>
      <c r="AJ413" s="1257"/>
      <c r="AK413" s="1257"/>
      <c r="AL413" s="1258"/>
      <c r="AM413" s="16"/>
      <c r="AN413" s="457"/>
      <c r="BS413" s="16"/>
      <c r="BT413" s="16"/>
      <c r="BY413" s="16"/>
      <c r="BZ413" s="16"/>
      <c r="CA413" s="16"/>
      <c r="CB413" s="16"/>
      <c r="CC413" s="16"/>
      <c r="CD413" s="16"/>
      <c r="CE413" s="16"/>
      <c r="CF413" s="16"/>
      <c r="CG413" s="16"/>
      <c r="CH413" s="16"/>
      <c r="DM413" s="16"/>
      <c r="DN413" s="16"/>
      <c r="DO413" s="16"/>
      <c r="DP413" s="16"/>
      <c r="DQ413" s="16"/>
      <c r="DR413" s="16"/>
      <c r="DS413" s="16"/>
      <c r="DT413" s="16"/>
      <c r="DU413" s="16"/>
      <c r="DV413" s="16"/>
      <c r="DW413" s="16"/>
      <c r="DX413" s="16"/>
      <c r="DY413" s="16"/>
      <c r="DZ413" s="16"/>
      <c r="EA413" s="16"/>
      <c r="EB413" s="16"/>
      <c r="EC413" s="16"/>
      <c r="ED413" s="16"/>
      <c r="EE413" s="16"/>
      <c r="EF413" s="16"/>
      <c r="EG413" s="16"/>
      <c r="EH413" s="16"/>
      <c r="EI413" s="16"/>
      <c r="EJ413" s="16"/>
      <c r="EK413" s="16"/>
      <c r="EL413" s="16"/>
      <c r="EM413" s="16"/>
      <c r="EN413" s="16"/>
      <c r="EO413" s="16"/>
      <c r="EP413" s="16"/>
      <c r="EQ413" s="16"/>
      <c r="ER413" s="16"/>
      <c r="ES413" s="16"/>
      <c r="ET413" s="16"/>
      <c r="EU413" s="16"/>
      <c r="EV413" s="16"/>
      <c r="EW413" s="16"/>
    </row>
    <row r="414" spans="1:153" s="46" customFormat="1" ht="12.75" customHeight="1">
      <c r="A414" s="8"/>
      <c r="B414" s="65"/>
      <c r="C414" s="65"/>
      <c r="D414" s="65"/>
      <c r="E414" s="320"/>
      <c r="G414" s="560"/>
      <c r="H414" s="560"/>
      <c r="I414" s="560"/>
      <c r="J414" s="560"/>
      <c r="K414" s="560"/>
      <c r="L414" s="560"/>
      <c r="M414" s="560"/>
      <c r="N414" s="560"/>
      <c r="O414" s="560"/>
      <c r="P414" s="560"/>
      <c r="Q414" s="560"/>
      <c r="R414" s="560"/>
      <c r="S414" s="560"/>
      <c r="T414" s="560"/>
      <c r="U414" s="560"/>
      <c r="V414" s="560"/>
      <c r="W414" s="560"/>
      <c r="X414" s="560"/>
      <c r="Y414" s="560"/>
      <c r="Z414" s="560"/>
      <c r="AA414" s="560"/>
      <c r="AB414" s="560"/>
      <c r="AC414" s="560"/>
      <c r="AD414" s="560"/>
      <c r="AE414" s="8"/>
      <c r="AF414" s="63"/>
      <c r="AG414" s="8"/>
      <c r="AM414" s="16"/>
      <c r="AN414" s="457"/>
      <c r="BS414" s="16"/>
      <c r="BT414" s="16"/>
      <c r="BY414" s="16"/>
      <c r="BZ414" s="16"/>
      <c r="CA414" s="16"/>
      <c r="CB414" s="16"/>
      <c r="CC414" s="16"/>
      <c r="CD414" s="16"/>
      <c r="CE414" s="16"/>
      <c r="CF414" s="16"/>
      <c r="CG414" s="16"/>
      <c r="CH414" s="16"/>
      <c r="DM414" s="16"/>
      <c r="DN414" s="16"/>
      <c r="DO414" s="16"/>
      <c r="DP414" s="16"/>
      <c r="DQ414" s="16"/>
      <c r="DR414" s="16"/>
      <c r="DS414" s="16"/>
      <c r="DT414" s="16"/>
      <c r="DU414" s="16"/>
      <c r="DV414" s="16"/>
      <c r="DW414" s="16"/>
      <c r="DX414" s="16"/>
      <c r="DY414" s="16"/>
      <c r="DZ414" s="16"/>
      <c r="EA414" s="16"/>
      <c r="EB414" s="16"/>
      <c r="EC414" s="16"/>
      <c r="ED414" s="16"/>
      <c r="EE414" s="16"/>
      <c r="EF414" s="16"/>
      <c r="EG414" s="16"/>
      <c r="EH414" s="16"/>
      <c r="EI414" s="16"/>
      <c r="EJ414" s="16"/>
      <c r="EK414" s="16"/>
      <c r="EL414" s="16"/>
      <c r="EM414" s="16"/>
      <c r="EN414" s="16"/>
      <c r="EO414" s="16"/>
      <c r="EP414" s="16"/>
      <c r="EQ414" s="16"/>
      <c r="ER414" s="16"/>
      <c r="ES414" s="16"/>
      <c r="ET414" s="16"/>
      <c r="EU414" s="16"/>
      <c r="EV414" s="16"/>
      <c r="EW414" s="16"/>
    </row>
    <row r="415" spans="1:153" s="46" customFormat="1" ht="12.75" customHeight="1">
      <c r="A415" s="8"/>
      <c r="B415" s="65"/>
      <c r="C415" s="2251" t="s">
        <v>136</v>
      </c>
      <c r="D415" s="1630"/>
      <c r="E415" s="1238" t="s">
        <v>211</v>
      </c>
      <c r="F415" s="2225" t="s">
        <v>2080</v>
      </c>
      <c r="G415" s="2225"/>
      <c r="H415" s="2225"/>
      <c r="I415" s="2225"/>
      <c r="J415" s="2225"/>
      <c r="K415" s="2225"/>
      <c r="L415" s="2225"/>
      <c r="M415" s="2225"/>
      <c r="N415" s="2225"/>
      <c r="O415" s="2225"/>
      <c r="P415" s="2225"/>
      <c r="Q415" s="2225"/>
      <c r="R415" s="2225"/>
      <c r="S415" s="2225"/>
      <c r="T415" s="2225"/>
      <c r="U415" s="2225"/>
      <c r="V415" s="2225"/>
      <c r="W415" s="2225"/>
      <c r="X415" s="2225"/>
      <c r="Y415" s="2225"/>
      <c r="Z415" s="2225"/>
      <c r="AA415" s="2225"/>
      <c r="AB415" s="2225"/>
      <c r="AC415" s="2225"/>
      <c r="AD415" s="2225"/>
      <c r="AE415" s="2225"/>
      <c r="AF415" s="1294"/>
      <c r="AG415" s="1384"/>
      <c r="AH415" s="1237"/>
      <c r="AI415" s="1237"/>
      <c r="AJ415" s="1237"/>
      <c r="AK415" s="1237"/>
      <c r="AL415" s="1267"/>
      <c r="AM415" s="16"/>
      <c r="AN415" s="457"/>
      <c r="BS415" s="16"/>
      <c r="BT415" s="16"/>
      <c r="BY415" s="16"/>
      <c r="BZ415" s="16"/>
      <c r="CA415" s="16"/>
      <c r="CB415" s="16"/>
      <c r="CC415" s="16"/>
      <c r="CD415" s="16"/>
      <c r="CE415" s="16"/>
      <c r="CF415" s="16"/>
      <c r="CG415" s="16"/>
      <c r="CH415" s="16"/>
      <c r="DM415" s="16"/>
      <c r="DN415" s="16"/>
      <c r="DO415" s="16"/>
      <c r="DP415" s="16"/>
      <c r="DQ415" s="16"/>
      <c r="DR415" s="16"/>
      <c r="DS415" s="16"/>
      <c r="DT415" s="16"/>
      <c r="DU415" s="16"/>
      <c r="DV415" s="16"/>
      <c r="DW415" s="16"/>
      <c r="DX415" s="16"/>
      <c r="DY415" s="16"/>
      <c r="DZ415" s="16"/>
      <c r="EA415" s="16"/>
      <c r="EB415" s="16"/>
      <c r="EC415" s="16"/>
      <c r="ED415" s="16"/>
      <c r="EE415" s="16"/>
      <c r="EF415" s="16"/>
      <c r="EG415" s="16"/>
      <c r="EH415" s="16"/>
      <c r="EI415" s="16"/>
      <c r="EJ415" s="16"/>
      <c r="EK415" s="16"/>
      <c r="EL415" s="16"/>
      <c r="EM415" s="16"/>
      <c r="EN415" s="16"/>
      <c r="EO415" s="16"/>
      <c r="EP415" s="16"/>
      <c r="EQ415" s="16"/>
      <c r="ER415" s="16"/>
      <c r="ES415" s="16"/>
      <c r="ET415" s="16"/>
      <c r="EU415" s="16"/>
      <c r="EV415" s="16"/>
      <c r="EW415" s="16"/>
    </row>
    <row r="416" spans="1:153" s="46" customFormat="1" ht="12.75" customHeight="1">
      <c r="A416" s="8"/>
      <c r="B416" s="65"/>
      <c r="C416" s="1250"/>
      <c r="D416" s="174"/>
      <c r="E416" s="174"/>
      <c r="F416" s="2226"/>
      <c r="G416" s="2226"/>
      <c r="H416" s="2226"/>
      <c r="I416" s="2226"/>
      <c r="J416" s="2226"/>
      <c r="K416" s="2226"/>
      <c r="L416" s="2226"/>
      <c r="M416" s="2226"/>
      <c r="N416" s="2226"/>
      <c r="O416" s="2226"/>
      <c r="P416" s="2226"/>
      <c r="Q416" s="2226"/>
      <c r="R416" s="2226"/>
      <c r="S416" s="2226"/>
      <c r="T416" s="2226"/>
      <c r="U416" s="2226"/>
      <c r="V416" s="2226"/>
      <c r="W416" s="2226"/>
      <c r="X416" s="2226"/>
      <c r="Y416" s="2226"/>
      <c r="Z416" s="2226"/>
      <c r="AA416" s="2226"/>
      <c r="AB416" s="2226"/>
      <c r="AC416" s="2226"/>
      <c r="AD416" s="2226"/>
      <c r="AE416" s="2226"/>
      <c r="AF416" s="2013" t="s">
        <v>360</v>
      </c>
      <c r="AG416" s="2013"/>
      <c r="AH416" s="2013"/>
      <c r="AI416" s="2013"/>
      <c r="AJ416" s="2013"/>
      <c r="AK416" s="2013"/>
      <c r="AL416" s="2269"/>
      <c r="AM416" s="16"/>
      <c r="AN416" s="457"/>
      <c r="BS416" s="16"/>
      <c r="BT416" s="16"/>
      <c r="BY416" s="16"/>
      <c r="BZ416" s="16"/>
      <c r="CA416" s="16"/>
      <c r="CB416" s="16"/>
      <c r="CC416" s="16"/>
      <c r="CD416" s="16"/>
      <c r="CE416" s="16"/>
      <c r="CF416" s="16"/>
      <c r="CG416" s="16"/>
      <c r="CH416" s="16"/>
      <c r="DM416" s="16"/>
      <c r="DN416" s="16"/>
      <c r="DO416" s="16"/>
      <c r="DP416" s="16"/>
      <c r="DQ416" s="16"/>
      <c r="DR416" s="16"/>
      <c r="DS416" s="16"/>
      <c r="DT416" s="16"/>
      <c r="DU416" s="16"/>
      <c r="DV416" s="16"/>
      <c r="DW416" s="16"/>
      <c r="DX416" s="16"/>
      <c r="DY416" s="16"/>
      <c r="DZ416" s="16"/>
      <c r="EA416" s="16"/>
      <c r="EB416" s="16"/>
      <c r="EC416" s="16"/>
      <c r="ED416" s="16"/>
      <c r="EE416" s="16"/>
      <c r="EF416" s="16"/>
      <c r="EG416" s="16"/>
      <c r="EH416" s="16"/>
      <c r="EI416" s="16"/>
      <c r="EJ416" s="16"/>
      <c r="EK416" s="16"/>
      <c r="EL416" s="16"/>
      <c r="EM416" s="16"/>
      <c r="EN416" s="16"/>
      <c r="EO416" s="16"/>
      <c r="EP416" s="16"/>
      <c r="EQ416" s="16"/>
      <c r="ER416" s="16"/>
      <c r="ES416" s="16"/>
      <c r="ET416" s="16"/>
      <c r="EU416" s="16"/>
      <c r="EV416" s="16"/>
      <c r="EW416" s="16"/>
    </row>
    <row r="417" spans="1:153" s="46" customFormat="1" ht="12.75" customHeight="1">
      <c r="A417" s="8"/>
      <c r="B417" s="65"/>
      <c r="C417" s="1245"/>
      <c r="D417" s="129"/>
      <c r="E417" s="320"/>
      <c r="F417" s="2226"/>
      <c r="G417" s="2226"/>
      <c r="H417" s="2226"/>
      <c r="I417" s="2226"/>
      <c r="J417" s="2226"/>
      <c r="K417" s="2226"/>
      <c r="L417" s="2226"/>
      <c r="M417" s="2226"/>
      <c r="N417" s="2226"/>
      <c r="O417" s="2226"/>
      <c r="P417" s="2226"/>
      <c r="Q417" s="2226"/>
      <c r="R417" s="2226"/>
      <c r="S417" s="2226"/>
      <c r="T417" s="2226"/>
      <c r="U417" s="2226"/>
      <c r="V417" s="2226"/>
      <c r="W417" s="2226"/>
      <c r="X417" s="2226"/>
      <c r="Y417" s="2226"/>
      <c r="Z417" s="2226"/>
      <c r="AA417" s="2226"/>
      <c r="AB417" s="2226"/>
      <c r="AC417" s="2226"/>
      <c r="AD417" s="2226"/>
      <c r="AE417" s="2226"/>
      <c r="AF417" s="174"/>
      <c r="AG417" s="174"/>
      <c r="AH417" s="174"/>
      <c r="AI417" s="174"/>
      <c r="AJ417" s="174"/>
      <c r="AK417" s="174"/>
      <c r="AL417" s="1246"/>
      <c r="AM417" s="16"/>
      <c r="AN417" s="457"/>
      <c r="BS417" s="16"/>
      <c r="BT417" s="16"/>
      <c r="BU417" s="16"/>
      <c r="BV417" s="16"/>
      <c r="BW417" s="16"/>
      <c r="BX417" s="16"/>
      <c r="BY417" s="16"/>
      <c r="BZ417" s="16"/>
      <c r="CA417" s="16"/>
      <c r="CB417" s="16"/>
      <c r="CC417" s="16"/>
      <c r="CD417" s="16"/>
      <c r="CE417" s="16"/>
      <c r="CF417" s="16"/>
      <c r="CG417" s="16"/>
      <c r="CH417" s="16"/>
      <c r="DM417" s="16"/>
      <c r="DN417" s="16"/>
      <c r="DO417" s="16"/>
      <c r="DP417" s="16"/>
      <c r="DQ417" s="16"/>
      <c r="DR417" s="16"/>
      <c r="DS417" s="16"/>
      <c r="DT417" s="16"/>
      <c r="DU417" s="16"/>
      <c r="DV417" s="16"/>
      <c r="DW417" s="16"/>
      <c r="DX417" s="16"/>
      <c r="DY417" s="16"/>
      <c r="DZ417" s="16"/>
      <c r="EA417" s="16"/>
      <c r="EB417" s="16"/>
      <c r="EC417" s="16"/>
      <c r="ED417" s="16"/>
      <c r="EE417" s="16"/>
      <c r="EF417" s="16"/>
      <c r="EG417" s="16"/>
      <c r="EH417" s="16"/>
      <c r="EI417" s="16"/>
      <c r="EJ417" s="16"/>
      <c r="EK417" s="16"/>
      <c r="EL417" s="16"/>
      <c r="EM417" s="16"/>
      <c r="EN417" s="16"/>
      <c r="EO417" s="16"/>
      <c r="EP417" s="16"/>
      <c r="EQ417" s="16"/>
      <c r="ER417" s="16"/>
      <c r="ES417" s="16"/>
      <c r="ET417" s="16"/>
      <c r="EU417" s="16"/>
      <c r="EV417" s="16"/>
      <c r="EW417" s="16"/>
    </row>
    <row r="418" spans="1:153" s="46" customFormat="1" ht="12.75" customHeight="1">
      <c r="A418" s="8"/>
      <c r="B418" s="65"/>
      <c r="C418" s="1251"/>
      <c r="D418" s="1252"/>
      <c r="E418" s="1253"/>
      <c r="F418" s="2227"/>
      <c r="G418" s="2227"/>
      <c r="H418" s="2227"/>
      <c r="I418" s="2227"/>
      <c r="J418" s="2227"/>
      <c r="K418" s="2227"/>
      <c r="L418" s="2227"/>
      <c r="M418" s="2227"/>
      <c r="N418" s="2227"/>
      <c r="O418" s="2227"/>
      <c r="P418" s="2227"/>
      <c r="Q418" s="2227"/>
      <c r="R418" s="2227"/>
      <c r="S418" s="2227"/>
      <c r="T418" s="2227"/>
      <c r="U418" s="2227"/>
      <c r="V418" s="2227"/>
      <c r="W418" s="2227"/>
      <c r="X418" s="2227"/>
      <c r="Y418" s="2227"/>
      <c r="Z418" s="2227"/>
      <c r="AA418" s="2227"/>
      <c r="AB418" s="2227"/>
      <c r="AC418" s="2227"/>
      <c r="AD418" s="2227"/>
      <c r="AE418" s="2227"/>
      <c r="AF418" s="1256"/>
      <c r="AG418" s="1255"/>
      <c r="AH418" s="1257"/>
      <c r="AI418" s="1257"/>
      <c r="AJ418" s="1257"/>
      <c r="AK418" s="1257"/>
      <c r="AL418" s="1258"/>
      <c r="AM418" s="16"/>
      <c r="AN418" s="457"/>
    </row>
    <row r="419" spans="1:153">
      <c r="A419" s="8"/>
      <c r="E419" s="320"/>
      <c r="F419" s="560"/>
      <c r="G419" s="560"/>
      <c r="H419" s="560"/>
      <c r="I419" s="560"/>
      <c r="J419" s="560"/>
      <c r="K419" s="560"/>
      <c r="L419" s="560"/>
      <c r="M419" s="560"/>
      <c r="N419" s="560"/>
      <c r="O419" s="560"/>
      <c r="P419" s="560"/>
      <c r="Q419" s="560"/>
      <c r="R419" s="560"/>
      <c r="S419" s="560"/>
      <c r="T419" s="560"/>
      <c r="U419" s="560"/>
      <c r="V419" s="560"/>
      <c r="W419" s="560"/>
      <c r="X419" s="560"/>
      <c r="Y419" s="560"/>
      <c r="Z419" s="560"/>
      <c r="AA419" s="560"/>
      <c r="AB419" s="560"/>
      <c r="AC419" s="560"/>
      <c r="AD419" s="560"/>
      <c r="AE419" s="8"/>
      <c r="AF419" s="63"/>
      <c r="AG419" s="8"/>
      <c r="AH419" s="46"/>
      <c r="AI419" s="46"/>
      <c r="AJ419" s="46"/>
      <c r="AK419" s="46"/>
      <c r="AL419" s="46"/>
      <c r="AM419" s="16"/>
    </row>
    <row r="420" spans="1:153" ht="12.75" customHeight="1">
      <c r="A420" s="8"/>
      <c r="C420" s="1260"/>
      <c r="D420" s="1261"/>
      <c r="E420" s="1238" t="s">
        <v>212</v>
      </c>
      <c r="F420" s="2223" t="s">
        <v>2082</v>
      </c>
      <c r="G420" s="2223"/>
      <c r="H420" s="2223"/>
      <c r="I420" s="2223"/>
      <c r="J420" s="2223"/>
      <c r="K420" s="2223"/>
      <c r="L420" s="2223"/>
      <c r="M420" s="2223"/>
      <c r="N420" s="2223"/>
      <c r="O420" s="2223"/>
      <c r="P420" s="2223"/>
      <c r="Q420" s="2223"/>
      <c r="R420" s="2223"/>
      <c r="S420" s="2223"/>
      <c r="T420" s="2223"/>
      <c r="U420" s="2223"/>
      <c r="V420" s="2223"/>
      <c r="W420" s="2223"/>
      <c r="X420" s="2223"/>
      <c r="Y420" s="2223"/>
      <c r="Z420" s="2223"/>
      <c r="AA420" s="2223"/>
      <c r="AB420" s="2223"/>
      <c r="AC420" s="2223"/>
      <c r="AD420" s="2223"/>
      <c r="AE420" s="2223"/>
      <c r="AF420" s="1261"/>
      <c r="AG420" s="1261"/>
      <c r="AH420" s="1261"/>
      <c r="AI420" s="1261"/>
      <c r="AJ420" s="1261"/>
      <c r="AK420" s="1261"/>
      <c r="AL420" s="1262"/>
      <c r="AM420" s="16"/>
    </row>
    <row r="421" spans="1:153">
      <c r="A421" s="8"/>
      <c r="C421" s="1245"/>
      <c r="D421" s="129"/>
      <c r="E421" s="320"/>
      <c r="F421" s="2224"/>
      <c r="G421" s="2224"/>
      <c r="H421" s="2224"/>
      <c r="I421" s="2224"/>
      <c r="J421" s="2224"/>
      <c r="K421" s="2224"/>
      <c r="L421" s="2224"/>
      <c r="M421" s="2224"/>
      <c r="N421" s="2224"/>
      <c r="O421" s="2224"/>
      <c r="P421" s="2224"/>
      <c r="Q421" s="2224"/>
      <c r="R421" s="2224"/>
      <c r="S421" s="2224"/>
      <c r="T421" s="2224"/>
      <c r="U421" s="2224"/>
      <c r="V421" s="2224"/>
      <c r="W421" s="2224"/>
      <c r="X421" s="2224"/>
      <c r="Y421" s="2224"/>
      <c r="Z421" s="2224"/>
      <c r="AA421" s="2224"/>
      <c r="AB421" s="2224"/>
      <c r="AC421" s="2224"/>
      <c r="AD421" s="2224"/>
      <c r="AE421" s="2224"/>
      <c r="AF421" s="62"/>
      <c r="AG421" s="71"/>
      <c r="AH421" s="174"/>
      <c r="AI421" s="174"/>
      <c r="AJ421" s="174"/>
      <c r="AK421" s="174"/>
      <c r="AL421" s="1246"/>
      <c r="AM421" s="16"/>
    </row>
    <row r="422" spans="1:153" s="46" customFormat="1" ht="12.75" customHeight="1">
      <c r="A422" s="8"/>
      <c r="B422" s="65"/>
      <c r="C422" s="1245"/>
      <c r="D422" s="129"/>
      <c r="E422" s="320"/>
      <c r="F422" s="2224"/>
      <c r="G422" s="2224"/>
      <c r="H422" s="2224"/>
      <c r="I422" s="2224"/>
      <c r="J422" s="2224"/>
      <c r="K422" s="2224"/>
      <c r="L422" s="2224"/>
      <c r="M422" s="2224"/>
      <c r="N422" s="2224"/>
      <c r="O422" s="2224"/>
      <c r="P422" s="2224"/>
      <c r="Q422" s="2224"/>
      <c r="R422" s="2224"/>
      <c r="S422" s="2224"/>
      <c r="T422" s="2224"/>
      <c r="U422" s="2224"/>
      <c r="V422" s="2224"/>
      <c r="W422" s="2224"/>
      <c r="X422" s="2224"/>
      <c r="Y422" s="2224"/>
      <c r="Z422" s="2224"/>
      <c r="AA422" s="2224"/>
      <c r="AB422" s="2224"/>
      <c r="AC422" s="2224"/>
      <c r="AD422" s="2224"/>
      <c r="AE422" s="2224"/>
      <c r="AF422" s="174"/>
      <c r="AG422" s="174"/>
      <c r="AH422" s="174"/>
      <c r="AI422" s="174"/>
      <c r="AJ422" s="174"/>
      <c r="AK422" s="174"/>
      <c r="AL422" s="1246"/>
      <c r="AM422" s="16"/>
      <c r="AN422" s="457"/>
    </row>
    <row r="423" spans="1:153" s="46" customFormat="1" ht="12.75" customHeight="1">
      <c r="A423" s="8"/>
      <c r="B423" s="65"/>
      <c r="C423" s="1250"/>
      <c r="D423" s="174"/>
      <c r="E423" s="174"/>
      <c r="F423" s="2224"/>
      <c r="G423" s="2224"/>
      <c r="H423" s="2224"/>
      <c r="I423" s="2224"/>
      <c r="J423" s="2224"/>
      <c r="K423" s="2224"/>
      <c r="L423" s="2224"/>
      <c r="M423" s="2224"/>
      <c r="N423" s="2224"/>
      <c r="O423" s="2224"/>
      <c r="P423" s="2224"/>
      <c r="Q423" s="2224"/>
      <c r="R423" s="2224"/>
      <c r="S423" s="2224"/>
      <c r="T423" s="2224"/>
      <c r="U423" s="2224"/>
      <c r="V423" s="2224"/>
      <c r="W423" s="2224"/>
      <c r="X423" s="2224"/>
      <c r="Y423" s="2224"/>
      <c r="Z423" s="2224"/>
      <c r="AA423" s="2224"/>
      <c r="AB423" s="2224"/>
      <c r="AC423" s="2224"/>
      <c r="AD423" s="2224"/>
      <c r="AE423" s="2224"/>
      <c r="AF423" s="174"/>
      <c r="AG423" s="174"/>
      <c r="AH423" s="174"/>
      <c r="AI423" s="174"/>
      <c r="AJ423" s="174"/>
      <c r="AK423" s="174"/>
      <c r="AL423" s="1246"/>
      <c r="AM423" s="16"/>
      <c r="AN423" s="457"/>
    </row>
    <row r="424" spans="1:153" s="46" customFormat="1" ht="12.75" customHeight="1">
      <c r="A424" s="8"/>
      <c r="B424" s="65"/>
      <c r="C424" s="2251" t="s">
        <v>136</v>
      </c>
      <c r="D424" s="1630"/>
      <c r="E424" s="320"/>
      <c r="F424" s="1263" t="s">
        <v>2079</v>
      </c>
      <c r="G424" s="1264"/>
      <c r="H424" s="1264"/>
      <c r="I424" s="1264"/>
      <c r="J424" s="1264"/>
      <c r="K424" s="1264"/>
      <c r="L424" s="1264"/>
      <c r="M424" s="1264"/>
      <c r="N424" s="1264"/>
      <c r="O424" s="1264"/>
      <c r="P424" s="1264"/>
      <c r="Q424" s="1264"/>
      <c r="R424" s="1264"/>
      <c r="S424" s="1264"/>
      <c r="T424" s="1264"/>
      <c r="U424" s="1264"/>
      <c r="V424" s="1264"/>
      <c r="W424" s="1264"/>
      <c r="X424" s="1264"/>
      <c r="Y424" s="1264"/>
      <c r="Z424" s="1264"/>
      <c r="AA424" s="1264"/>
      <c r="AB424" s="1264"/>
      <c r="AC424" s="1264"/>
      <c r="AD424" s="1264"/>
      <c r="AE424" s="174"/>
      <c r="AF424" s="2013" t="s">
        <v>360</v>
      </c>
      <c r="AG424" s="2013"/>
      <c r="AH424" s="2013"/>
      <c r="AI424" s="2013"/>
      <c r="AJ424" s="2013"/>
      <c r="AK424" s="2013"/>
      <c r="AL424" s="2269"/>
      <c r="AM424" s="16"/>
      <c r="AN424" s="457"/>
      <c r="AO424" s="174"/>
      <c r="AP424" s="174"/>
    </row>
    <row r="425" spans="1:153" s="46" customFormat="1" ht="12.75" customHeight="1">
      <c r="A425" s="8"/>
      <c r="B425" s="65"/>
      <c r="C425" s="1250"/>
      <c r="D425" s="174"/>
      <c r="E425" s="174"/>
      <c r="F425" s="174"/>
      <c r="G425" s="174"/>
      <c r="H425" s="174"/>
      <c r="I425" s="174"/>
      <c r="J425" s="174"/>
      <c r="K425" s="174"/>
      <c r="L425" s="174"/>
      <c r="M425" s="174"/>
      <c r="N425" s="174"/>
      <c r="O425" s="174"/>
      <c r="P425" s="174"/>
      <c r="Q425" s="174"/>
      <c r="R425" s="174"/>
      <c r="S425" s="174"/>
      <c r="T425" s="174"/>
      <c r="U425" s="174"/>
      <c r="V425" s="174"/>
      <c r="W425" s="174"/>
      <c r="X425" s="174"/>
      <c r="Y425" s="174"/>
      <c r="Z425" s="174"/>
      <c r="AA425" s="174"/>
      <c r="AB425" s="174"/>
      <c r="AC425" s="174"/>
      <c r="AD425" s="174"/>
      <c r="AE425" s="174"/>
      <c r="AF425" s="174"/>
      <c r="AG425" s="174"/>
      <c r="AH425" s="174"/>
      <c r="AI425" s="174"/>
      <c r="AJ425" s="174"/>
      <c r="AK425" s="174"/>
      <c r="AL425" s="1246"/>
      <c r="AM425" s="16"/>
      <c r="AN425" s="457"/>
      <c r="AO425" s="174"/>
      <c r="AP425" s="174"/>
    </row>
    <row r="426" spans="1:153" s="46" customFormat="1" ht="12.75" customHeight="1">
      <c r="A426" s="8"/>
      <c r="B426" s="65"/>
      <c r="C426" s="2251" t="s">
        <v>119</v>
      </c>
      <c r="D426" s="1630"/>
      <c r="E426" s="368"/>
      <c r="F426" s="1263" t="s">
        <v>1087</v>
      </c>
      <c r="G426" s="1264"/>
      <c r="H426" s="1264"/>
      <c r="I426" s="1264"/>
      <c r="J426" s="1264"/>
      <c r="K426" s="1264"/>
      <c r="L426" s="1264"/>
      <c r="M426" s="1264"/>
      <c r="N426" s="1264"/>
      <c r="O426" s="1264"/>
      <c r="P426" s="1264"/>
      <c r="Q426" s="1264"/>
      <c r="R426" s="1264"/>
      <c r="S426" s="1264"/>
      <c r="T426" s="1264"/>
      <c r="U426" s="1264"/>
      <c r="V426" s="1264"/>
      <c r="W426" s="1264"/>
      <c r="X426" s="1264"/>
      <c r="Y426" s="1264"/>
      <c r="Z426" s="1264"/>
      <c r="AA426" s="1264"/>
      <c r="AB426" s="1264"/>
      <c r="AC426" s="1264"/>
      <c r="AD426" s="1264"/>
      <c r="AE426" s="174"/>
      <c r="AF426" s="2013" t="s">
        <v>1079</v>
      </c>
      <c r="AG426" s="2013"/>
      <c r="AH426" s="2013"/>
      <c r="AI426" s="2013"/>
      <c r="AJ426" s="2013"/>
      <c r="AK426" s="2013"/>
      <c r="AL426" s="2269"/>
      <c r="AM426" s="16"/>
      <c r="AN426" s="457"/>
      <c r="AO426" s="492"/>
      <c r="AP426" s="492"/>
      <c r="BC426" s="65"/>
    </row>
    <row r="427" spans="1:153" s="46" customFormat="1" ht="12.75" customHeight="1">
      <c r="A427" s="8"/>
      <c r="B427" s="65"/>
      <c r="C427" s="1250"/>
      <c r="D427" s="174"/>
      <c r="E427" s="174"/>
      <c r="F427" s="174"/>
      <c r="G427" s="174"/>
      <c r="H427" s="174"/>
      <c r="I427" s="174"/>
      <c r="J427" s="174"/>
      <c r="K427" s="174"/>
      <c r="L427" s="174"/>
      <c r="M427" s="174"/>
      <c r="N427" s="174"/>
      <c r="O427" s="174"/>
      <c r="P427" s="174"/>
      <c r="Q427" s="174"/>
      <c r="R427" s="174"/>
      <c r="S427" s="174"/>
      <c r="T427" s="174"/>
      <c r="U427" s="174"/>
      <c r="V427" s="174"/>
      <c r="W427" s="174"/>
      <c r="X427" s="174"/>
      <c r="Y427" s="174"/>
      <c r="Z427" s="174"/>
      <c r="AA427" s="174"/>
      <c r="AB427" s="174"/>
      <c r="AC427" s="174"/>
      <c r="AD427" s="174"/>
      <c r="AE427" s="174"/>
      <c r="AF427" s="174"/>
      <c r="AG427" s="174"/>
      <c r="AH427" s="174"/>
      <c r="AI427" s="174"/>
      <c r="AJ427" s="174"/>
      <c r="AK427" s="174"/>
      <c r="AL427" s="1246"/>
      <c r="AM427" s="16"/>
      <c r="AN427" s="457"/>
      <c r="AO427" s="174"/>
      <c r="AP427" s="174"/>
    </row>
    <row r="428" spans="1:153" s="46" customFormat="1" ht="12.75" customHeight="1">
      <c r="A428" s="8"/>
      <c r="B428" s="65"/>
      <c r="C428" s="2251" t="s">
        <v>136</v>
      </c>
      <c r="D428" s="1630"/>
      <c r="E428" s="1253"/>
      <c r="F428" s="1265" t="s">
        <v>1088</v>
      </c>
      <c r="G428" s="1266"/>
      <c r="H428" s="1266"/>
      <c r="I428" s="1266"/>
      <c r="J428" s="1266"/>
      <c r="K428" s="1266"/>
      <c r="L428" s="1266"/>
      <c r="M428" s="1266"/>
      <c r="N428" s="1266"/>
      <c r="O428" s="1266"/>
      <c r="P428" s="1266"/>
      <c r="Q428" s="1266"/>
      <c r="R428" s="1266"/>
      <c r="S428" s="1266"/>
      <c r="T428" s="1266"/>
      <c r="U428" s="1266"/>
      <c r="V428" s="1266"/>
      <c r="W428" s="1266"/>
      <c r="X428" s="1266"/>
      <c r="Y428" s="1266"/>
      <c r="Z428" s="1266"/>
      <c r="AA428" s="1266"/>
      <c r="AB428" s="1266"/>
      <c r="AC428" s="1266"/>
      <c r="AD428" s="1266"/>
      <c r="AE428" s="1257"/>
      <c r="AF428" s="2229" t="s">
        <v>1085</v>
      </c>
      <c r="AG428" s="2229"/>
      <c r="AH428" s="2229"/>
      <c r="AI428" s="2229"/>
      <c r="AJ428" s="2229"/>
      <c r="AK428" s="2229"/>
      <c r="AL428" s="2230"/>
      <c r="AM428" s="16"/>
      <c r="AN428" s="457"/>
      <c r="AO428" s="174"/>
      <c r="AP428" s="174"/>
    </row>
    <row r="429" spans="1:153" s="46" customFormat="1" ht="12.75" customHeight="1">
      <c r="A429" s="8"/>
      <c r="B429" s="65"/>
      <c r="C429" s="65"/>
      <c r="D429" s="65"/>
      <c r="E429" s="320"/>
      <c r="F429" s="574"/>
      <c r="G429" s="573"/>
      <c r="H429" s="573"/>
      <c r="I429" s="573"/>
      <c r="J429" s="573"/>
      <c r="K429" s="573"/>
      <c r="L429" s="573"/>
      <c r="M429" s="573"/>
      <c r="N429" s="573"/>
      <c r="O429" s="573"/>
      <c r="P429" s="573"/>
      <c r="Q429" s="573"/>
      <c r="R429" s="573"/>
      <c r="S429" s="573"/>
      <c r="T429" s="573"/>
      <c r="U429" s="573"/>
      <c r="V429" s="573"/>
      <c r="W429" s="573"/>
      <c r="X429" s="573"/>
      <c r="Y429" s="573"/>
      <c r="Z429" s="573"/>
      <c r="AA429" s="573"/>
      <c r="AB429" s="573"/>
      <c r="AC429" s="573"/>
      <c r="AD429" s="573"/>
      <c r="AE429" s="8"/>
      <c r="AF429" s="63"/>
      <c r="AG429" s="8"/>
      <c r="AM429" s="16"/>
      <c r="AN429" s="457"/>
      <c r="AO429" s="174"/>
      <c r="AP429" s="174"/>
    </row>
    <row r="430" spans="1:153" s="46" customFormat="1" ht="12.75" customHeight="1">
      <c r="A430" s="8"/>
      <c r="B430" s="65"/>
      <c r="C430" s="65"/>
      <c r="D430" s="65"/>
      <c r="E430" s="320"/>
      <c r="F430" s="574"/>
      <c r="G430" s="573"/>
      <c r="H430" s="573"/>
      <c r="I430" s="573"/>
      <c r="J430" s="573"/>
      <c r="K430" s="573"/>
      <c r="L430" s="573"/>
      <c r="M430" s="573"/>
      <c r="N430" s="573"/>
      <c r="O430" s="573"/>
      <c r="P430" s="573"/>
      <c r="Q430" s="573"/>
      <c r="R430" s="573"/>
      <c r="S430" s="573"/>
      <c r="T430" s="573"/>
      <c r="U430" s="573"/>
      <c r="V430" s="573"/>
      <c r="W430" s="573"/>
      <c r="X430" s="573"/>
      <c r="Y430" s="573"/>
      <c r="Z430" s="573"/>
      <c r="AA430" s="573"/>
      <c r="AB430" s="573"/>
      <c r="AC430" s="573"/>
      <c r="AD430" s="573"/>
      <c r="AE430" s="8"/>
      <c r="AF430" s="63"/>
      <c r="AG430" s="8"/>
      <c r="AM430" s="16"/>
      <c r="AN430" s="457"/>
      <c r="AO430" s="174"/>
      <c r="AP430" s="174"/>
    </row>
    <row r="431" spans="1:153" s="46" customFormat="1" ht="12.75" customHeight="1">
      <c r="A431" s="8"/>
      <c r="B431" s="65"/>
      <c r="C431" s="581" t="s">
        <v>1710</v>
      </c>
      <c r="D431" s="65"/>
      <c r="E431" s="320"/>
      <c r="F431" s="573"/>
      <c r="G431" s="573"/>
      <c r="H431" s="573"/>
      <c r="I431" s="573"/>
      <c r="J431" s="573"/>
      <c r="K431" s="573"/>
      <c r="L431" s="573"/>
      <c r="M431" s="573"/>
      <c r="N431" s="573"/>
      <c r="O431" s="573"/>
      <c r="P431" s="573"/>
      <c r="Q431" s="573"/>
      <c r="R431" s="573"/>
      <c r="S431" s="573"/>
      <c r="T431" s="573"/>
      <c r="U431" s="573"/>
      <c r="V431" s="573"/>
      <c r="W431" s="573"/>
      <c r="X431" s="573"/>
      <c r="Y431" s="573"/>
      <c r="Z431" s="573"/>
      <c r="AA431" s="573"/>
      <c r="AB431" s="573"/>
      <c r="AC431" s="573"/>
      <c r="AD431" s="573"/>
      <c r="AE431" s="8"/>
      <c r="AF431" s="63"/>
      <c r="AG431" s="8"/>
      <c r="AM431" s="16"/>
      <c r="AN431" s="457"/>
      <c r="AO431" s="174"/>
      <c r="AP431" s="174"/>
    </row>
    <row r="432" spans="1:153" s="46" customFormat="1" ht="12.75" customHeight="1">
      <c r="A432" s="8"/>
      <c r="B432" s="118"/>
      <c r="C432" s="1236"/>
      <c r="D432" s="1237"/>
      <c r="E432" s="1238" t="s">
        <v>744</v>
      </c>
      <c r="F432" s="2225" t="s">
        <v>2083</v>
      </c>
      <c r="G432" s="2225"/>
      <c r="H432" s="2225"/>
      <c r="I432" s="2225"/>
      <c r="J432" s="2225"/>
      <c r="K432" s="2225"/>
      <c r="L432" s="2225"/>
      <c r="M432" s="2225"/>
      <c r="N432" s="2225"/>
      <c r="O432" s="2225"/>
      <c r="P432" s="2225"/>
      <c r="Q432" s="2225"/>
      <c r="R432" s="2225"/>
      <c r="S432" s="2225"/>
      <c r="T432" s="2225"/>
      <c r="U432" s="2225"/>
      <c r="V432" s="2225"/>
      <c r="W432" s="2225"/>
      <c r="X432" s="2225"/>
      <c r="Y432" s="2225"/>
      <c r="Z432" s="2225"/>
      <c r="AA432" s="2225"/>
      <c r="AB432" s="2225"/>
      <c r="AC432" s="2225"/>
      <c r="AD432" s="2225"/>
      <c r="AE432" s="2225"/>
      <c r="AF432" s="1237"/>
      <c r="AG432" s="1237"/>
      <c r="AH432" s="1237"/>
      <c r="AI432" s="1237"/>
      <c r="AJ432" s="1237"/>
      <c r="AK432" s="1237"/>
      <c r="AL432" s="1267"/>
      <c r="AM432" s="16"/>
      <c r="AN432" s="457"/>
      <c r="AO432" s="174"/>
      <c r="AP432" s="174"/>
    </row>
    <row r="433" spans="1:60" s="149" customFormat="1" ht="12.75" customHeight="1">
      <c r="A433" s="8"/>
      <c r="B433" s="118"/>
      <c r="C433" s="1268"/>
      <c r="D433" s="1269"/>
      <c r="E433" s="320"/>
      <c r="F433" s="2226"/>
      <c r="G433" s="2226"/>
      <c r="H433" s="2226"/>
      <c r="I433" s="2226"/>
      <c r="J433" s="2226"/>
      <c r="K433" s="2226"/>
      <c r="L433" s="2226"/>
      <c r="M433" s="2226"/>
      <c r="N433" s="2226"/>
      <c r="O433" s="2226"/>
      <c r="P433" s="2226"/>
      <c r="Q433" s="2226"/>
      <c r="R433" s="2226"/>
      <c r="S433" s="2226"/>
      <c r="T433" s="2226"/>
      <c r="U433" s="2226"/>
      <c r="V433" s="2226"/>
      <c r="W433" s="2226"/>
      <c r="X433" s="2226"/>
      <c r="Y433" s="2226"/>
      <c r="Z433" s="2226"/>
      <c r="AA433" s="2226"/>
      <c r="AB433" s="2226"/>
      <c r="AC433" s="2226"/>
      <c r="AD433" s="2226"/>
      <c r="AE433" s="2226"/>
      <c r="AF433" s="62"/>
      <c r="AG433" s="71"/>
      <c r="AH433" s="174"/>
      <c r="AI433" s="174"/>
      <c r="AJ433" s="174"/>
      <c r="AK433" s="174"/>
      <c r="AL433" s="1246"/>
      <c r="AM433" s="16"/>
      <c r="AN433" s="1189"/>
      <c r="AO433" s="174"/>
      <c r="AP433" s="174"/>
    </row>
    <row r="434" spans="1:60" s="46" customFormat="1" ht="12.4" customHeight="1">
      <c r="A434" s="8"/>
      <c r="B434" s="118"/>
      <c r="C434" s="1268"/>
      <c r="D434" s="1269"/>
      <c r="E434" s="320"/>
      <c r="F434" s="2226"/>
      <c r="G434" s="2226"/>
      <c r="H434" s="2226"/>
      <c r="I434" s="2226"/>
      <c r="J434" s="2226"/>
      <c r="K434" s="2226"/>
      <c r="L434" s="2226"/>
      <c r="M434" s="2226"/>
      <c r="N434" s="2226"/>
      <c r="O434" s="2226"/>
      <c r="P434" s="2226"/>
      <c r="Q434" s="2226"/>
      <c r="R434" s="2226"/>
      <c r="S434" s="2226"/>
      <c r="T434" s="2226"/>
      <c r="U434" s="2226"/>
      <c r="V434" s="2226"/>
      <c r="W434" s="2226"/>
      <c r="X434" s="2226"/>
      <c r="Y434" s="2226"/>
      <c r="Z434" s="2226"/>
      <c r="AA434" s="2226"/>
      <c r="AB434" s="2226"/>
      <c r="AC434" s="2226"/>
      <c r="AD434" s="2226"/>
      <c r="AE434" s="2226"/>
      <c r="AF434" s="174"/>
      <c r="AG434" s="174"/>
      <c r="AH434" s="174"/>
      <c r="AI434" s="174"/>
      <c r="AJ434" s="174"/>
      <c r="AK434" s="174"/>
      <c r="AL434" s="1246"/>
      <c r="AM434" s="16"/>
      <c r="AN434" s="457"/>
      <c r="AO434" s="174"/>
      <c r="AP434" s="174"/>
    </row>
    <row r="435" spans="1:60" s="46" customFormat="1" ht="12.75" customHeight="1">
      <c r="A435" s="8"/>
      <c r="B435" s="118"/>
      <c r="C435" s="2251" t="s">
        <v>136</v>
      </c>
      <c r="D435" s="1630"/>
      <c r="E435" s="320"/>
      <c r="F435" s="1233" t="s">
        <v>2081</v>
      </c>
      <c r="G435" s="1270"/>
      <c r="H435" s="1270"/>
      <c r="I435" s="1270"/>
      <c r="J435" s="1270"/>
      <c r="K435" s="1270"/>
      <c r="L435" s="1270"/>
      <c r="M435" s="1270"/>
      <c r="N435" s="1270"/>
      <c r="O435" s="1270"/>
      <c r="P435" s="1270"/>
      <c r="Q435" s="1270"/>
      <c r="R435" s="1270"/>
      <c r="S435" s="1270"/>
      <c r="T435" s="1270"/>
      <c r="U435" s="1270"/>
      <c r="V435" s="1270"/>
      <c r="W435" s="1270"/>
      <c r="X435" s="1270"/>
      <c r="Y435" s="1270"/>
      <c r="Z435" s="1270"/>
      <c r="AA435" s="1270"/>
      <c r="AB435" s="1270"/>
      <c r="AC435" s="1270"/>
      <c r="AD435" s="1270"/>
      <c r="AE435" s="174"/>
      <c r="AF435" s="2013" t="s">
        <v>360</v>
      </c>
      <c r="AG435" s="2013"/>
      <c r="AH435" s="2013"/>
      <c r="AI435" s="2013"/>
      <c r="AJ435" s="2013"/>
      <c r="AK435" s="2013"/>
      <c r="AL435" s="2269"/>
      <c r="AM435" s="16"/>
      <c r="AN435" s="457"/>
      <c r="AO435" s="174"/>
      <c r="AP435" s="174"/>
    </row>
    <row r="436" spans="1:60" s="46" customFormat="1" ht="12.75" customHeight="1">
      <c r="A436" s="8"/>
      <c r="B436" s="118"/>
      <c r="C436" s="1250"/>
      <c r="D436" s="174"/>
      <c r="E436" s="368"/>
      <c r="F436" s="1235"/>
      <c r="G436" s="1234"/>
      <c r="H436" s="1234"/>
      <c r="I436" s="1234"/>
      <c r="J436" s="1234"/>
      <c r="K436" s="1234"/>
      <c r="L436" s="1234"/>
      <c r="M436" s="1234"/>
      <c r="N436" s="1234"/>
      <c r="O436" s="1234"/>
      <c r="P436" s="1234"/>
      <c r="Q436" s="1234"/>
      <c r="R436" s="1234"/>
      <c r="S436" s="1234"/>
      <c r="T436" s="1234"/>
      <c r="U436" s="1234"/>
      <c r="V436" s="1234"/>
      <c r="W436" s="1234"/>
      <c r="X436" s="1234"/>
      <c r="Y436" s="1234"/>
      <c r="Z436" s="1234"/>
      <c r="AA436" s="1234"/>
      <c r="AB436" s="1234"/>
      <c r="AC436" s="1234"/>
      <c r="AD436" s="1234"/>
      <c r="AE436" s="174"/>
      <c r="AF436" s="174"/>
      <c r="AG436" s="174"/>
      <c r="AH436" s="174"/>
      <c r="AI436" s="174"/>
      <c r="AJ436" s="174"/>
      <c r="AK436" s="174"/>
      <c r="AL436" s="1246"/>
      <c r="AM436" s="16"/>
      <c r="AN436" s="457"/>
      <c r="AO436" s="174"/>
      <c r="AP436" s="174"/>
    </row>
    <row r="437" spans="1:60" s="46" customFormat="1" ht="12.75" customHeight="1">
      <c r="A437" s="8"/>
      <c r="B437" s="118"/>
      <c r="C437" s="2251" t="s">
        <v>136</v>
      </c>
      <c r="D437" s="1630"/>
      <c r="E437" s="1242"/>
      <c r="F437" s="1243" t="s">
        <v>1089</v>
      </c>
      <c r="G437" s="1244"/>
      <c r="H437" s="1244"/>
      <c r="I437" s="1244"/>
      <c r="J437" s="1244"/>
      <c r="K437" s="1244"/>
      <c r="L437" s="1244"/>
      <c r="M437" s="1244"/>
      <c r="N437" s="1244"/>
      <c r="O437" s="1244"/>
      <c r="P437" s="1244"/>
      <c r="Q437" s="1244"/>
      <c r="R437" s="1244"/>
      <c r="S437" s="1244"/>
      <c r="T437" s="1244"/>
      <c r="U437" s="1244"/>
      <c r="V437" s="1244"/>
      <c r="W437" s="1244"/>
      <c r="X437" s="1244"/>
      <c r="Y437" s="1244"/>
      <c r="Z437" s="1244"/>
      <c r="AA437" s="1244"/>
      <c r="AB437" s="1244"/>
      <c r="AC437" s="1244"/>
      <c r="AD437" s="1244"/>
      <c r="AE437" s="1257"/>
      <c r="AF437" s="2229" t="s">
        <v>1079</v>
      </c>
      <c r="AG437" s="2229"/>
      <c r="AH437" s="2229"/>
      <c r="AI437" s="2229"/>
      <c r="AJ437" s="2229"/>
      <c r="AK437" s="2229"/>
      <c r="AL437" s="2230"/>
      <c r="AM437" s="16"/>
      <c r="AN437" s="457"/>
      <c r="AO437" s="174"/>
      <c r="AP437" s="174"/>
    </row>
    <row r="438" spans="1:60" s="46" customFormat="1" ht="12.75" customHeight="1">
      <c r="A438" s="8"/>
      <c r="B438" s="118"/>
      <c r="C438" s="408"/>
      <c r="D438" s="408"/>
      <c r="E438" s="368"/>
      <c r="F438" s="570"/>
      <c r="G438" s="560"/>
      <c r="H438" s="560"/>
      <c r="I438" s="560"/>
      <c r="J438" s="560"/>
      <c r="K438" s="560"/>
      <c r="L438" s="560"/>
      <c r="M438" s="560"/>
      <c r="N438" s="560"/>
      <c r="O438" s="560"/>
      <c r="P438" s="560"/>
      <c r="Q438" s="560"/>
      <c r="R438" s="560"/>
      <c r="S438" s="560"/>
      <c r="T438" s="560"/>
      <c r="U438" s="560"/>
      <c r="V438" s="560"/>
      <c r="W438" s="560"/>
      <c r="X438" s="560"/>
      <c r="Y438" s="560"/>
      <c r="Z438" s="560"/>
      <c r="AA438" s="560"/>
      <c r="AB438" s="560"/>
      <c r="AC438" s="560"/>
      <c r="AD438" s="560"/>
      <c r="AE438" s="8"/>
      <c r="AM438" s="16"/>
      <c r="AN438" s="457"/>
      <c r="AO438" s="174"/>
      <c r="AP438" s="174"/>
    </row>
    <row r="439" spans="1:60" ht="13.15" customHeight="1">
      <c r="A439" s="8"/>
      <c r="B439" s="118"/>
      <c r="C439" s="1260"/>
      <c r="D439" s="1261"/>
      <c r="E439" s="1238" t="s">
        <v>741</v>
      </c>
      <c r="F439" s="2225" t="s">
        <v>2084</v>
      </c>
      <c r="G439" s="2225"/>
      <c r="H439" s="2225"/>
      <c r="I439" s="2225"/>
      <c r="J439" s="2225"/>
      <c r="K439" s="2225"/>
      <c r="L439" s="2225"/>
      <c r="M439" s="2225"/>
      <c r="N439" s="2225"/>
      <c r="O439" s="2225"/>
      <c r="P439" s="2225"/>
      <c r="Q439" s="2225"/>
      <c r="R439" s="2225"/>
      <c r="S439" s="2225"/>
      <c r="T439" s="2225"/>
      <c r="U439" s="2225"/>
      <c r="V439" s="2225"/>
      <c r="W439" s="2225"/>
      <c r="X439" s="2225"/>
      <c r="Y439" s="2225"/>
      <c r="Z439" s="2225"/>
      <c r="AA439" s="2225"/>
      <c r="AB439" s="2225"/>
      <c r="AC439" s="2225"/>
      <c r="AD439" s="2225"/>
      <c r="AE439" s="2225"/>
      <c r="AF439" s="1261"/>
      <c r="AG439" s="1261"/>
      <c r="AH439" s="1261"/>
      <c r="AI439" s="1261"/>
      <c r="AJ439" s="1261"/>
      <c r="AK439" s="1261"/>
      <c r="AL439" s="1262"/>
      <c r="AM439" s="16"/>
      <c r="AO439" s="174"/>
      <c r="AP439" s="174"/>
      <c r="BD439" s="65"/>
      <c r="BE439" s="65"/>
      <c r="BF439" s="65"/>
      <c r="BG439" s="65"/>
      <c r="BH439" s="65"/>
    </row>
    <row r="440" spans="1:60">
      <c r="A440" s="8"/>
      <c r="B440" s="118"/>
      <c r="C440" s="1268"/>
      <c r="D440" s="1269"/>
      <c r="E440" s="320"/>
      <c r="F440" s="2226"/>
      <c r="G440" s="2226"/>
      <c r="H440" s="2226"/>
      <c r="I440" s="2226"/>
      <c r="J440" s="2226"/>
      <c r="K440" s="2226"/>
      <c r="L440" s="2226"/>
      <c r="M440" s="2226"/>
      <c r="N440" s="2226"/>
      <c r="O440" s="2226"/>
      <c r="P440" s="2226"/>
      <c r="Q440" s="2226"/>
      <c r="R440" s="2226"/>
      <c r="S440" s="2226"/>
      <c r="T440" s="2226"/>
      <c r="U440" s="2226"/>
      <c r="V440" s="2226"/>
      <c r="W440" s="2226"/>
      <c r="X440" s="2226"/>
      <c r="Y440" s="2226"/>
      <c r="Z440" s="2226"/>
      <c r="AA440" s="2226"/>
      <c r="AB440" s="2226"/>
      <c r="AC440" s="2226"/>
      <c r="AD440" s="2226"/>
      <c r="AE440" s="2226"/>
      <c r="AF440" s="1368"/>
      <c r="AG440" s="1368"/>
      <c r="AH440" s="1368"/>
      <c r="AI440" s="1368"/>
      <c r="AJ440" s="1368"/>
      <c r="AK440" s="1368"/>
      <c r="AL440" s="1375"/>
      <c r="AM440" s="16"/>
      <c r="AO440" s="174"/>
      <c r="AP440" s="174"/>
    </row>
    <row r="441" spans="1:60" s="46" customFormat="1" ht="12.75" customHeight="1">
      <c r="A441" s="8"/>
      <c r="B441" s="118"/>
      <c r="C441" s="1268"/>
      <c r="D441" s="1269"/>
      <c r="E441" s="320"/>
      <c r="F441" s="2226"/>
      <c r="G441" s="2226"/>
      <c r="H441" s="2226"/>
      <c r="I441" s="2226"/>
      <c r="J441" s="2226"/>
      <c r="K441" s="2226"/>
      <c r="L441" s="2226"/>
      <c r="M441" s="2226"/>
      <c r="N441" s="2226"/>
      <c r="O441" s="2226"/>
      <c r="P441" s="2226"/>
      <c r="Q441" s="2226"/>
      <c r="R441" s="2226"/>
      <c r="S441" s="2226"/>
      <c r="T441" s="2226"/>
      <c r="U441" s="2226"/>
      <c r="V441" s="2226"/>
      <c r="W441" s="2226"/>
      <c r="X441" s="2226"/>
      <c r="Y441" s="2226"/>
      <c r="Z441" s="2226"/>
      <c r="AA441" s="2226"/>
      <c r="AB441" s="2226"/>
      <c r="AC441" s="2226"/>
      <c r="AD441" s="2226"/>
      <c r="AE441" s="2226"/>
      <c r="AF441" s="1368"/>
      <c r="AG441" s="1368"/>
      <c r="AH441" s="1368"/>
      <c r="AI441" s="1368"/>
      <c r="AJ441" s="1368"/>
      <c r="AK441" s="1368"/>
      <c r="AL441" s="1375"/>
      <c r="AM441" s="16"/>
      <c r="AN441" s="457"/>
      <c r="AO441" s="174"/>
      <c r="AP441" s="174"/>
    </row>
    <row r="442" spans="1:60" s="46" customFormat="1" ht="12.75" customHeight="1">
      <c r="A442" s="8"/>
      <c r="B442" s="118"/>
      <c r="C442" s="1376"/>
      <c r="D442" s="1369"/>
      <c r="E442" s="368"/>
      <c r="F442" s="2226"/>
      <c r="G442" s="2226"/>
      <c r="H442" s="2226"/>
      <c r="I442" s="2226"/>
      <c r="J442" s="2226"/>
      <c r="K442" s="2226"/>
      <c r="L442" s="2226"/>
      <c r="M442" s="2226"/>
      <c r="N442" s="2226"/>
      <c r="O442" s="2226"/>
      <c r="P442" s="2226"/>
      <c r="Q442" s="2226"/>
      <c r="R442" s="2226"/>
      <c r="S442" s="2226"/>
      <c r="T442" s="2226"/>
      <c r="U442" s="2226"/>
      <c r="V442" s="2226"/>
      <c r="W442" s="2226"/>
      <c r="X442" s="2226"/>
      <c r="Y442" s="2226"/>
      <c r="Z442" s="2226"/>
      <c r="AA442" s="2226"/>
      <c r="AB442" s="2226"/>
      <c r="AC442" s="2226"/>
      <c r="AD442" s="2226"/>
      <c r="AE442" s="2226"/>
      <c r="AF442" s="1368"/>
      <c r="AG442" s="1368"/>
      <c r="AH442" s="1368"/>
      <c r="AI442" s="1368"/>
      <c r="AJ442" s="1368"/>
      <c r="AK442" s="1368"/>
      <c r="AL442" s="1375"/>
      <c r="AM442" s="16"/>
      <c r="AN442" s="457"/>
      <c r="AO442" s="580"/>
      <c r="AP442" s="129"/>
    </row>
    <row r="443" spans="1:60" s="46" customFormat="1" ht="12.75" customHeight="1">
      <c r="A443" s="8"/>
      <c r="B443" s="118"/>
      <c r="C443" s="1376"/>
      <c r="D443" s="1369"/>
      <c r="E443" s="368"/>
      <c r="F443" s="2226"/>
      <c r="G443" s="2226"/>
      <c r="H443" s="2226"/>
      <c r="I443" s="2226"/>
      <c r="J443" s="2226"/>
      <c r="K443" s="2226"/>
      <c r="L443" s="2226"/>
      <c r="M443" s="2226"/>
      <c r="N443" s="2226"/>
      <c r="O443" s="2226"/>
      <c r="P443" s="2226"/>
      <c r="Q443" s="2226"/>
      <c r="R443" s="2226"/>
      <c r="S443" s="2226"/>
      <c r="T443" s="2226"/>
      <c r="U443" s="2226"/>
      <c r="V443" s="2226"/>
      <c r="W443" s="2226"/>
      <c r="X443" s="2226"/>
      <c r="Y443" s="2226"/>
      <c r="Z443" s="2226"/>
      <c r="AA443" s="2226"/>
      <c r="AB443" s="2226"/>
      <c r="AC443" s="2226"/>
      <c r="AD443" s="2226"/>
      <c r="AE443" s="2226"/>
      <c r="AF443" s="1368"/>
      <c r="AG443" s="1368"/>
      <c r="AH443" s="1368"/>
      <c r="AI443" s="1368"/>
      <c r="AJ443" s="1368"/>
      <c r="AK443" s="1368"/>
      <c r="AL443" s="1375"/>
      <c r="AM443" s="16"/>
      <c r="AN443" s="457"/>
      <c r="AO443" s="174"/>
      <c r="AP443" s="174"/>
    </row>
    <row r="444" spans="1:60" s="46" customFormat="1" ht="12.75" customHeight="1">
      <c r="A444" s="8"/>
      <c r="B444" s="118"/>
      <c r="C444" s="1376"/>
      <c r="D444" s="1369"/>
      <c r="E444" s="368"/>
      <c r="F444" s="2226"/>
      <c r="G444" s="2226"/>
      <c r="H444" s="2226"/>
      <c r="I444" s="2226"/>
      <c r="J444" s="2226"/>
      <c r="K444" s="2226"/>
      <c r="L444" s="2226"/>
      <c r="M444" s="2226"/>
      <c r="N444" s="2226"/>
      <c r="O444" s="2226"/>
      <c r="P444" s="2226"/>
      <c r="Q444" s="2226"/>
      <c r="R444" s="2226"/>
      <c r="S444" s="2226"/>
      <c r="T444" s="2226"/>
      <c r="U444" s="2226"/>
      <c r="V444" s="2226"/>
      <c r="W444" s="2226"/>
      <c r="X444" s="2226"/>
      <c r="Y444" s="2226"/>
      <c r="Z444" s="2226"/>
      <c r="AA444" s="2226"/>
      <c r="AB444" s="2226"/>
      <c r="AC444" s="2226"/>
      <c r="AD444" s="2226"/>
      <c r="AE444" s="2226"/>
      <c r="AF444" s="1368"/>
      <c r="AG444" s="1368"/>
      <c r="AH444" s="1368"/>
      <c r="AI444" s="1368"/>
      <c r="AJ444" s="1368"/>
      <c r="AK444" s="1368"/>
      <c r="AL444" s="1375"/>
      <c r="AM444" s="16"/>
      <c r="AN444" s="457"/>
    </row>
    <row r="445" spans="1:60" s="46" customFormat="1" ht="12.75" customHeight="1">
      <c r="A445" s="8"/>
      <c r="B445" s="118"/>
      <c r="C445" s="1376"/>
      <c r="D445" s="1369"/>
      <c r="E445" s="368"/>
      <c r="F445" s="2226"/>
      <c r="G445" s="2226"/>
      <c r="H445" s="2226"/>
      <c r="I445" s="2226"/>
      <c r="J445" s="2226"/>
      <c r="K445" s="2226"/>
      <c r="L445" s="2226"/>
      <c r="M445" s="2226"/>
      <c r="N445" s="2226"/>
      <c r="O445" s="2226"/>
      <c r="P445" s="2226"/>
      <c r="Q445" s="2226"/>
      <c r="R445" s="2226"/>
      <c r="S445" s="2226"/>
      <c r="T445" s="2226"/>
      <c r="U445" s="2226"/>
      <c r="V445" s="2226"/>
      <c r="W445" s="2226"/>
      <c r="X445" s="2226"/>
      <c r="Y445" s="2226"/>
      <c r="Z445" s="2226"/>
      <c r="AA445" s="2226"/>
      <c r="AB445" s="2226"/>
      <c r="AC445" s="2226"/>
      <c r="AD445" s="2226"/>
      <c r="AE445" s="2226"/>
      <c r="AF445" s="1368"/>
      <c r="AG445" s="1368"/>
      <c r="AH445" s="1368"/>
      <c r="AI445" s="1368"/>
      <c r="AJ445" s="1368"/>
      <c r="AK445" s="1368"/>
      <c r="AL445" s="1375"/>
      <c r="AM445" s="16"/>
      <c r="AN445" s="457"/>
    </row>
    <row r="446" spans="1:60" s="46" customFormat="1" ht="12.75" customHeight="1">
      <c r="A446" s="8"/>
      <c r="B446" s="118"/>
      <c r="C446" s="1376"/>
      <c r="D446" s="1369"/>
      <c r="E446" s="368"/>
      <c r="F446" s="2226"/>
      <c r="G446" s="2226"/>
      <c r="H446" s="2226"/>
      <c r="I446" s="2226"/>
      <c r="J446" s="2226"/>
      <c r="K446" s="2226"/>
      <c r="L446" s="2226"/>
      <c r="M446" s="2226"/>
      <c r="N446" s="2226"/>
      <c r="O446" s="2226"/>
      <c r="P446" s="2226"/>
      <c r="Q446" s="2226"/>
      <c r="R446" s="2226"/>
      <c r="S446" s="2226"/>
      <c r="T446" s="2226"/>
      <c r="U446" s="2226"/>
      <c r="V446" s="2226"/>
      <c r="W446" s="2226"/>
      <c r="X446" s="2226"/>
      <c r="Y446" s="2226"/>
      <c r="Z446" s="2226"/>
      <c r="AA446" s="2226"/>
      <c r="AB446" s="2226"/>
      <c r="AC446" s="2226"/>
      <c r="AD446" s="2226"/>
      <c r="AE446" s="2226"/>
      <c r="AF446" s="1368"/>
      <c r="AG446" s="1368"/>
      <c r="AH446" s="1368"/>
      <c r="AI446" s="1368"/>
      <c r="AJ446" s="1368"/>
      <c r="AK446" s="1368"/>
      <c r="AL446" s="1375"/>
      <c r="AM446" s="16"/>
      <c r="AN446" s="457"/>
    </row>
    <row r="447" spans="1:60" s="46" customFormat="1" ht="17.25" customHeight="1">
      <c r="A447" s="8"/>
      <c r="B447" s="118"/>
      <c r="C447" s="1376"/>
      <c r="D447" s="1369"/>
      <c r="E447" s="368"/>
      <c r="F447" s="2226"/>
      <c r="G447" s="2226"/>
      <c r="H447" s="2226"/>
      <c r="I447" s="2226"/>
      <c r="J447" s="2226"/>
      <c r="K447" s="2226"/>
      <c r="L447" s="2226"/>
      <c r="M447" s="2226"/>
      <c r="N447" s="2226"/>
      <c r="O447" s="2226"/>
      <c r="P447" s="2226"/>
      <c r="Q447" s="2226"/>
      <c r="R447" s="2226"/>
      <c r="S447" s="2226"/>
      <c r="T447" s="2226"/>
      <c r="U447" s="2226"/>
      <c r="V447" s="2226"/>
      <c r="W447" s="2226"/>
      <c r="X447" s="2226"/>
      <c r="Y447" s="2226"/>
      <c r="Z447" s="2226"/>
      <c r="AA447" s="2226"/>
      <c r="AB447" s="2226"/>
      <c r="AC447" s="2226"/>
      <c r="AD447" s="2226"/>
      <c r="AE447" s="2226"/>
      <c r="AF447" s="174"/>
      <c r="AG447" s="174"/>
      <c r="AH447" s="174"/>
      <c r="AI447" s="174"/>
      <c r="AJ447" s="174"/>
      <c r="AK447" s="174"/>
      <c r="AL447" s="1246"/>
      <c r="AM447" s="16"/>
      <c r="AN447" s="457"/>
    </row>
    <row r="448" spans="1:60" s="46" customFormat="1" ht="12.75" customHeight="1">
      <c r="A448" s="8"/>
      <c r="B448" s="65"/>
      <c r="C448" s="2251" t="s">
        <v>136</v>
      </c>
      <c r="D448" s="1630"/>
      <c r="E448" s="368"/>
      <c r="F448" s="492" t="s">
        <v>2085</v>
      </c>
      <c r="G448" s="84"/>
      <c r="H448" s="84"/>
      <c r="I448" s="84"/>
      <c r="J448" s="84"/>
      <c r="K448" s="84"/>
      <c r="L448" s="84"/>
      <c r="M448" s="84"/>
      <c r="N448" s="84"/>
      <c r="O448" s="84"/>
      <c r="P448" s="84"/>
      <c r="Q448" s="84"/>
      <c r="R448" s="84"/>
      <c r="S448" s="84"/>
      <c r="T448" s="84"/>
      <c r="U448" s="84"/>
      <c r="V448" s="84"/>
      <c r="W448" s="84"/>
      <c r="X448" s="84"/>
      <c r="Y448" s="84"/>
      <c r="Z448" s="84"/>
      <c r="AA448" s="84"/>
      <c r="AB448" s="84"/>
      <c r="AC448" s="84"/>
      <c r="AD448" s="84"/>
      <c r="AE448" s="174"/>
      <c r="AF448" s="2013" t="s">
        <v>360</v>
      </c>
      <c r="AG448" s="2013"/>
      <c r="AH448" s="2013"/>
      <c r="AI448" s="2013"/>
      <c r="AJ448" s="2013"/>
      <c r="AK448" s="2013"/>
      <c r="AL448" s="2269"/>
      <c r="AM448" s="16"/>
      <c r="AN448" s="457"/>
    </row>
    <row r="449" spans="1:49" s="46" customFormat="1" ht="12.75" customHeight="1">
      <c r="A449" s="8"/>
      <c r="B449" s="118"/>
      <c r="C449" s="1250"/>
      <c r="D449" s="174"/>
      <c r="E449" s="368"/>
      <c r="F449" s="1235"/>
      <c r="G449" s="1234"/>
      <c r="H449" s="1234"/>
      <c r="I449" s="1234"/>
      <c r="J449" s="1234"/>
      <c r="K449" s="1234"/>
      <c r="L449" s="1234"/>
      <c r="M449" s="1234"/>
      <c r="N449" s="1234"/>
      <c r="O449" s="1234"/>
      <c r="P449" s="1234"/>
      <c r="Q449" s="1234"/>
      <c r="R449" s="1234"/>
      <c r="S449" s="1234"/>
      <c r="T449" s="1234"/>
      <c r="U449" s="1234"/>
      <c r="V449" s="1234"/>
      <c r="W449" s="1234"/>
      <c r="X449" s="1234"/>
      <c r="Y449" s="1234"/>
      <c r="Z449" s="1234"/>
      <c r="AA449" s="1234"/>
      <c r="AB449" s="1234"/>
      <c r="AC449" s="1234"/>
      <c r="AD449" s="1234"/>
      <c r="AE449" s="174"/>
      <c r="AF449" s="174"/>
      <c r="AG449" s="174"/>
      <c r="AH449" s="174"/>
      <c r="AI449" s="174"/>
      <c r="AJ449" s="174"/>
      <c r="AK449" s="174"/>
      <c r="AL449" s="1246"/>
      <c r="AM449" s="16"/>
      <c r="AN449" s="457"/>
    </row>
    <row r="450" spans="1:49" s="46" customFormat="1" ht="12.75" customHeight="1">
      <c r="A450" s="8"/>
      <c r="B450" s="118"/>
      <c r="C450" s="2251" t="s">
        <v>136</v>
      </c>
      <c r="D450" s="1630"/>
      <c r="E450" s="1242"/>
      <c r="F450" s="1243" t="s">
        <v>2086</v>
      </c>
      <c r="G450" s="1244"/>
      <c r="H450" s="1244"/>
      <c r="I450" s="1244"/>
      <c r="J450" s="1244"/>
      <c r="K450" s="1244"/>
      <c r="L450" s="1244"/>
      <c r="M450" s="1244"/>
      <c r="N450" s="1244"/>
      <c r="O450" s="1244"/>
      <c r="P450" s="1244"/>
      <c r="Q450" s="1244"/>
      <c r="R450" s="1244"/>
      <c r="S450" s="1244"/>
      <c r="T450" s="1244"/>
      <c r="U450" s="1244"/>
      <c r="V450" s="1244"/>
      <c r="W450" s="1244"/>
      <c r="X450" s="1244"/>
      <c r="Y450" s="1244"/>
      <c r="Z450" s="1244"/>
      <c r="AA450" s="1244"/>
      <c r="AB450" s="1244"/>
      <c r="AC450" s="1244"/>
      <c r="AD450" s="1244"/>
      <c r="AE450" s="1257"/>
      <c r="AF450" s="2267" t="s">
        <v>1079</v>
      </c>
      <c r="AG450" s="2267"/>
      <c r="AH450" s="2267"/>
      <c r="AI450" s="2267"/>
      <c r="AJ450" s="2267"/>
      <c r="AK450" s="2267"/>
      <c r="AL450" s="2268"/>
      <c r="AM450" s="16"/>
      <c r="AN450" s="457"/>
    </row>
    <row r="451" spans="1:49" s="46" customFormat="1" ht="12.75" customHeight="1">
      <c r="A451" s="8"/>
      <c r="B451" s="118"/>
      <c r="C451" s="408"/>
      <c r="D451" s="408"/>
      <c r="E451" s="368"/>
      <c r="F451" s="570"/>
      <c r="G451" s="560"/>
      <c r="H451" s="560"/>
      <c r="I451" s="560"/>
      <c r="J451" s="560"/>
      <c r="K451" s="560"/>
      <c r="L451" s="560"/>
      <c r="M451" s="560"/>
      <c r="N451" s="560"/>
      <c r="O451" s="560"/>
      <c r="P451" s="560"/>
      <c r="Q451" s="560"/>
      <c r="R451" s="560"/>
      <c r="S451" s="560"/>
      <c r="T451" s="560"/>
      <c r="U451" s="560"/>
      <c r="V451" s="560"/>
      <c r="W451" s="560"/>
      <c r="X451" s="560"/>
      <c r="Y451" s="560"/>
      <c r="Z451" s="560"/>
      <c r="AA451" s="560"/>
      <c r="AB451" s="560"/>
      <c r="AC451" s="560"/>
      <c r="AD451" s="560"/>
      <c r="AE451" s="33"/>
      <c r="AF451" s="33"/>
      <c r="AG451" s="33"/>
      <c r="AH451" s="33"/>
      <c r="AI451" s="33"/>
      <c r="AJ451" s="33"/>
      <c r="AK451" s="33"/>
      <c r="AL451" s="1357"/>
      <c r="AM451" s="16"/>
      <c r="AN451" s="457"/>
    </row>
    <row r="452" spans="1:49" s="46" customFormat="1" ht="12.75" customHeight="1">
      <c r="A452" s="8"/>
      <c r="B452" s="118"/>
      <c r="C452" s="1236"/>
      <c r="D452" s="1237"/>
      <c r="E452" s="1238" t="s">
        <v>742</v>
      </c>
      <c r="F452" s="2225" t="s">
        <v>2088</v>
      </c>
      <c r="G452" s="2225"/>
      <c r="H452" s="2225"/>
      <c r="I452" s="2225"/>
      <c r="J452" s="2225"/>
      <c r="K452" s="2225"/>
      <c r="L452" s="2225"/>
      <c r="M452" s="2225"/>
      <c r="N452" s="2225"/>
      <c r="O452" s="2225"/>
      <c r="P452" s="2225"/>
      <c r="Q452" s="2225"/>
      <c r="R452" s="2225"/>
      <c r="S452" s="2225"/>
      <c r="T452" s="2225"/>
      <c r="U452" s="2225"/>
      <c r="V452" s="2225"/>
      <c r="W452" s="2225"/>
      <c r="X452" s="2225"/>
      <c r="Y452" s="2225"/>
      <c r="Z452" s="2225"/>
      <c r="AA452" s="2225"/>
      <c r="AB452" s="2225"/>
      <c r="AC452" s="2225"/>
      <c r="AD452" s="2225"/>
      <c r="AE452" s="2225"/>
      <c r="AF452" s="1237"/>
      <c r="AG452" s="1237"/>
      <c r="AH452" s="1237"/>
      <c r="AI452" s="1237"/>
      <c r="AJ452" s="1237"/>
      <c r="AK452" s="1237"/>
      <c r="AL452" s="1267"/>
      <c r="AM452" s="16"/>
      <c r="AN452" s="457"/>
    </row>
    <row r="453" spans="1:49" s="46" customFormat="1" ht="12.75" customHeight="1">
      <c r="A453" s="8"/>
      <c r="B453" s="118"/>
      <c r="C453" s="1376"/>
      <c r="D453" s="1369"/>
      <c r="E453" s="368"/>
      <c r="F453" s="2226"/>
      <c r="G453" s="2226"/>
      <c r="H453" s="2226"/>
      <c r="I453" s="2226"/>
      <c r="J453" s="2226"/>
      <c r="K453" s="2226"/>
      <c r="L453" s="2226"/>
      <c r="M453" s="2226"/>
      <c r="N453" s="2226"/>
      <c r="O453" s="2226"/>
      <c r="P453" s="2226"/>
      <c r="Q453" s="2226"/>
      <c r="R453" s="2226"/>
      <c r="S453" s="2226"/>
      <c r="T453" s="2226"/>
      <c r="U453" s="2226"/>
      <c r="V453" s="2226"/>
      <c r="W453" s="2226"/>
      <c r="X453" s="2226"/>
      <c r="Y453" s="2226"/>
      <c r="Z453" s="2226"/>
      <c r="AA453" s="2226"/>
      <c r="AB453" s="2226"/>
      <c r="AC453" s="2226"/>
      <c r="AD453" s="2226"/>
      <c r="AE453" s="2226"/>
      <c r="AF453" s="1370"/>
      <c r="AG453" s="1370"/>
      <c r="AH453" s="1370"/>
      <c r="AI453" s="1370"/>
      <c r="AJ453" s="1370"/>
      <c r="AK453" s="1370"/>
      <c r="AL453" s="1371"/>
      <c r="AM453" s="16"/>
      <c r="AN453" s="457"/>
    </row>
    <row r="454" spans="1:49" s="46" customFormat="1" ht="12.75" customHeight="1">
      <c r="A454" s="8"/>
      <c r="B454" s="118"/>
      <c r="C454" s="1376"/>
      <c r="D454" s="1369"/>
      <c r="E454" s="368"/>
      <c r="F454" s="2226"/>
      <c r="G454" s="2226"/>
      <c r="H454" s="2226"/>
      <c r="I454" s="2226"/>
      <c r="J454" s="2226"/>
      <c r="K454" s="2226"/>
      <c r="L454" s="2226"/>
      <c r="M454" s="2226"/>
      <c r="N454" s="2226"/>
      <c r="O454" s="2226"/>
      <c r="P454" s="2226"/>
      <c r="Q454" s="2226"/>
      <c r="R454" s="2226"/>
      <c r="S454" s="2226"/>
      <c r="T454" s="2226"/>
      <c r="U454" s="2226"/>
      <c r="V454" s="2226"/>
      <c r="W454" s="2226"/>
      <c r="X454" s="2226"/>
      <c r="Y454" s="2226"/>
      <c r="Z454" s="2226"/>
      <c r="AA454" s="2226"/>
      <c r="AB454" s="2226"/>
      <c r="AC454" s="2226"/>
      <c r="AD454" s="2226"/>
      <c r="AE454" s="2226"/>
      <c r="AF454" s="1370"/>
      <c r="AG454" s="1370"/>
      <c r="AH454" s="1370"/>
      <c r="AI454" s="1370"/>
      <c r="AJ454" s="1370"/>
      <c r="AK454" s="1370"/>
      <c r="AL454" s="1371"/>
      <c r="AM454" s="16"/>
      <c r="AN454" s="457"/>
    </row>
    <row r="455" spans="1:49" s="46" customFormat="1" ht="12.75" customHeight="1">
      <c r="A455" s="8"/>
      <c r="B455" s="118"/>
      <c r="C455" s="1376"/>
      <c r="D455" s="1369"/>
      <c r="E455" s="368"/>
      <c r="F455" s="2226"/>
      <c r="G455" s="2226"/>
      <c r="H455" s="2226"/>
      <c r="I455" s="2226"/>
      <c r="J455" s="2226"/>
      <c r="K455" s="2226"/>
      <c r="L455" s="2226"/>
      <c r="M455" s="2226"/>
      <c r="N455" s="2226"/>
      <c r="O455" s="2226"/>
      <c r="P455" s="2226"/>
      <c r="Q455" s="2226"/>
      <c r="R455" s="2226"/>
      <c r="S455" s="2226"/>
      <c r="T455" s="2226"/>
      <c r="U455" s="2226"/>
      <c r="V455" s="2226"/>
      <c r="W455" s="2226"/>
      <c r="X455" s="2226"/>
      <c r="Y455" s="2226"/>
      <c r="Z455" s="2226"/>
      <c r="AA455" s="2226"/>
      <c r="AB455" s="2226"/>
      <c r="AC455" s="2226"/>
      <c r="AD455" s="2226"/>
      <c r="AE455" s="2226"/>
      <c r="AF455" s="174"/>
      <c r="AG455" s="174"/>
      <c r="AH455" s="174"/>
      <c r="AI455" s="174"/>
      <c r="AJ455" s="174"/>
      <c r="AK455" s="174"/>
      <c r="AL455" s="1246"/>
      <c r="AM455" s="16"/>
      <c r="AN455" s="457"/>
    </row>
    <row r="456" spans="1:49" s="174" customFormat="1" ht="12.75" customHeight="1">
      <c r="A456" s="8"/>
      <c r="B456" s="118"/>
      <c r="C456" s="2251" t="s">
        <v>136</v>
      </c>
      <c r="D456" s="1630"/>
      <c r="E456" s="368"/>
      <c r="F456" s="1233" t="s">
        <v>2087</v>
      </c>
      <c r="G456" s="1234"/>
      <c r="H456" s="1234"/>
      <c r="I456" s="1234"/>
      <c r="J456" s="1234"/>
      <c r="K456" s="1234"/>
      <c r="L456" s="1234"/>
      <c r="M456" s="1234"/>
      <c r="N456" s="1234"/>
      <c r="O456" s="1234"/>
      <c r="P456" s="1234"/>
      <c r="Q456" s="1234"/>
      <c r="R456" s="1234"/>
      <c r="S456" s="1234"/>
      <c r="T456" s="1234"/>
      <c r="U456" s="1234"/>
      <c r="V456" s="1234"/>
      <c r="W456" s="1234"/>
      <c r="X456" s="1234"/>
      <c r="Y456" s="1234"/>
      <c r="Z456" s="1234"/>
      <c r="AA456" s="1234"/>
      <c r="AB456" s="1234"/>
      <c r="AC456" s="1234"/>
      <c r="AD456" s="1234"/>
      <c r="AF456" s="2013" t="s">
        <v>360</v>
      </c>
      <c r="AG456" s="2013"/>
      <c r="AH456" s="2013"/>
      <c r="AI456" s="2013"/>
      <c r="AJ456" s="2013"/>
      <c r="AK456" s="2013"/>
      <c r="AL456" s="2269"/>
      <c r="AM456" s="16"/>
      <c r="AN456" s="1194"/>
      <c r="AP456" s="129"/>
      <c r="AQ456" s="261"/>
      <c r="AR456" s="261"/>
      <c r="AS456" s="261"/>
      <c r="AT456" s="261"/>
      <c r="AU456" s="261"/>
      <c r="AV456" s="261"/>
      <c r="AW456" s="261"/>
    </row>
    <row r="457" spans="1:49" s="46" customFormat="1" ht="12.75" customHeight="1">
      <c r="A457" s="8"/>
      <c r="B457" s="118"/>
      <c r="C457" s="1376"/>
      <c r="D457" s="1369"/>
      <c r="E457" s="368"/>
      <c r="F457" s="1233"/>
      <c r="G457" s="1234"/>
      <c r="H457" s="1234"/>
      <c r="I457" s="1234"/>
      <c r="J457" s="1234"/>
      <c r="K457" s="1234"/>
      <c r="L457" s="1234"/>
      <c r="M457" s="1234"/>
      <c r="N457" s="1234"/>
      <c r="O457" s="1234"/>
      <c r="P457" s="1234"/>
      <c r="Q457" s="1234"/>
      <c r="R457" s="1234"/>
      <c r="S457" s="1234"/>
      <c r="T457" s="1234"/>
      <c r="U457" s="1234"/>
      <c r="V457" s="1234"/>
      <c r="W457" s="1234"/>
      <c r="X457" s="1234"/>
      <c r="Y457" s="1234"/>
      <c r="Z457" s="1234"/>
      <c r="AA457" s="1234"/>
      <c r="AB457" s="1234"/>
      <c r="AC457" s="1234"/>
      <c r="AD457" s="1234"/>
      <c r="AE457" s="1370"/>
      <c r="AF457" s="174"/>
      <c r="AG457" s="174"/>
      <c r="AH457" s="174"/>
      <c r="AI457" s="174"/>
      <c r="AJ457" s="174"/>
      <c r="AK457" s="174"/>
      <c r="AL457" s="1246"/>
      <c r="AM457" s="16"/>
      <c r="AN457" s="1194"/>
      <c r="AO457" s="580"/>
      <c r="AP457" s="129"/>
      <c r="AQ457" s="261"/>
      <c r="AR457" s="261"/>
      <c r="AS457" s="261"/>
      <c r="AT457" s="261"/>
      <c r="AU457" s="261"/>
      <c r="AV457" s="261"/>
      <c r="AW457" s="261"/>
    </row>
    <row r="458" spans="1:49" s="46" customFormat="1" ht="12.75" customHeight="1">
      <c r="A458" s="8"/>
      <c r="B458" s="118"/>
      <c r="C458" s="2251" t="s">
        <v>136</v>
      </c>
      <c r="D458" s="1630"/>
      <c r="E458" s="320"/>
      <c r="F458" s="1249" t="s">
        <v>1255</v>
      </c>
      <c r="G458" s="1372"/>
      <c r="H458" s="1372"/>
      <c r="I458" s="1372"/>
      <c r="J458" s="1372"/>
      <c r="K458" s="1372"/>
      <c r="L458" s="1372"/>
      <c r="M458" s="1372"/>
      <c r="N458" s="1372"/>
      <c r="O458" s="1372"/>
      <c r="P458" s="1372"/>
      <c r="Q458" s="1372"/>
      <c r="R458" s="1372"/>
      <c r="S458" s="1372"/>
      <c r="T458" s="1372"/>
      <c r="U458" s="1372"/>
      <c r="V458" s="1372"/>
      <c r="W458" s="1372"/>
      <c r="X458" s="1372"/>
      <c r="Y458" s="1372"/>
      <c r="Z458" s="1372"/>
      <c r="AA458" s="1372"/>
      <c r="AB458" s="1372"/>
      <c r="AC458" s="1372"/>
      <c r="AD458" s="1372"/>
      <c r="AE458" s="174"/>
      <c r="AF458" s="2232" t="s">
        <v>1079</v>
      </c>
      <c r="AG458" s="2232"/>
      <c r="AH458" s="2232"/>
      <c r="AI458" s="2232"/>
      <c r="AJ458" s="2232"/>
      <c r="AK458" s="2232"/>
      <c r="AL458" s="2233"/>
      <c r="AM458" s="16"/>
      <c r="AN458" s="1194"/>
      <c r="AO458" s="174"/>
      <c r="AP458" s="174"/>
      <c r="AQ458" s="261"/>
      <c r="AR458" s="261"/>
      <c r="AS458" s="261"/>
      <c r="AT458" s="261"/>
      <c r="AU458" s="261"/>
      <c r="AV458" s="261"/>
      <c r="AW458" s="261"/>
    </row>
    <row r="459" spans="1:49" s="46" customFormat="1" ht="12.75" customHeight="1">
      <c r="A459" s="8"/>
      <c r="B459" s="118"/>
      <c r="C459" s="1268"/>
      <c r="D459" s="1269"/>
      <c r="E459" s="320"/>
      <c r="F459" s="1249"/>
      <c r="G459" s="1249"/>
      <c r="H459" s="1249"/>
      <c r="I459" s="1249"/>
      <c r="J459" s="1249"/>
      <c r="K459" s="1249"/>
      <c r="L459" s="1249"/>
      <c r="M459" s="1249"/>
      <c r="N459" s="1249"/>
      <c r="O459" s="1249"/>
      <c r="P459" s="1249"/>
      <c r="Q459" s="1249"/>
      <c r="R459" s="1249"/>
      <c r="S459" s="1249"/>
      <c r="T459" s="1249"/>
      <c r="U459" s="1249"/>
      <c r="V459" s="1249"/>
      <c r="W459" s="1249"/>
      <c r="X459" s="1249"/>
      <c r="Y459" s="1249"/>
      <c r="Z459" s="1249"/>
      <c r="AA459" s="1249"/>
      <c r="AB459" s="1249"/>
      <c r="AC459" s="1249"/>
      <c r="AD459" s="1249"/>
      <c r="AE459" s="71"/>
      <c r="AF459" s="174"/>
      <c r="AG459" s="174"/>
      <c r="AH459" s="174"/>
      <c r="AI459" s="174"/>
      <c r="AJ459" s="174"/>
      <c r="AK459" s="174"/>
      <c r="AL459" s="1246"/>
      <c r="AM459" s="16"/>
      <c r="AN459" s="1194"/>
      <c r="AO459" s="174"/>
      <c r="AP459" s="174"/>
      <c r="AQ459" s="261"/>
      <c r="AR459" s="261"/>
      <c r="AS459" s="261"/>
      <c r="AT459" s="261"/>
      <c r="AU459" s="261"/>
      <c r="AV459" s="261"/>
      <c r="AW459" s="261"/>
    </row>
    <row r="460" spans="1:49" s="46" customFormat="1" ht="12.75" customHeight="1">
      <c r="A460" s="8"/>
      <c r="B460" s="118"/>
      <c r="C460" s="2251" t="s">
        <v>136</v>
      </c>
      <c r="D460" s="1630"/>
      <c r="E460" s="320"/>
      <c r="F460" s="1249" t="s">
        <v>1083</v>
      </c>
      <c r="G460" s="1249"/>
      <c r="H460" s="1249"/>
      <c r="I460" s="1249"/>
      <c r="J460" s="1249"/>
      <c r="K460" s="1249"/>
      <c r="L460" s="1249"/>
      <c r="M460" s="1249"/>
      <c r="N460" s="1249"/>
      <c r="O460" s="1249"/>
      <c r="P460" s="1249"/>
      <c r="Q460" s="1249"/>
      <c r="R460" s="1249"/>
      <c r="S460" s="1249"/>
      <c r="T460" s="1249"/>
      <c r="U460" s="1249"/>
      <c r="V460" s="1249"/>
      <c r="W460" s="1249"/>
      <c r="X460" s="1249"/>
      <c r="Y460" s="1249"/>
      <c r="Z460" s="1249"/>
      <c r="AA460" s="1249"/>
      <c r="AB460" s="1249"/>
      <c r="AC460" s="1249"/>
      <c r="AD460" s="1249"/>
      <c r="AE460" s="174"/>
      <c r="AF460" s="2232" t="s">
        <v>1085</v>
      </c>
      <c r="AG460" s="2232"/>
      <c r="AH460" s="2232"/>
      <c r="AI460" s="2232"/>
      <c r="AJ460" s="2232"/>
      <c r="AK460" s="2232"/>
      <c r="AL460" s="2233"/>
      <c r="AM460" s="16"/>
      <c r="AN460" s="1194"/>
      <c r="AO460" s="174"/>
      <c r="AP460" s="174"/>
      <c r="AQ460" s="261"/>
      <c r="AR460" s="261"/>
      <c r="AS460" s="261"/>
      <c r="AT460" s="261"/>
      <c r="AU460" s="261"/>
      <c r="AV460" s="261"/>
      <c r="AW460" s="261"/>
    </row>
    <row r="461" spans="1:49" s="46" customFormat="1" ht="12.75" customHeight="1">
      <c r="A461" s="8"/>
      <c r="B461" s="118"/>
      <c r="C461" s="1250"/>
      <c r="D461" s="174"/>
      <c r="E461" s="320"/>
      <c r="F461" s="1272"/>
      <c r="G461" s="1372"/>
      <c r="H461" s="1372"/>
      <c r="I461" s="1372"/>
      <c r="J461" s="1372"/>
      <c r="K461" s="1372"/>
      <c r="L461" s="1372"/>
      <c r="M461" s="1372"/>
      <c r="N461" s="1372"/>
      <c r="O461" s="1372"/>
      <c r="P461" s="1372"/>
      <c r="Q461" s="1372"/>
      <c r="R461" s="1372"/>
      <c r="S461" s="1372"/>
      <c r="T461" s="1372"/>
      <c r="U461" s="1372"/>
      <c r="V461" s="1372"/>
      <c r="W461" s="1372"/>
      <c r="X461" s="1372"/>
      <c r="Y461" s="1372"/>
      <c r="Z461" s="1372"/>
      <c r="AA461" s="1372"/>
      <c r="AB461" s="1372"/>
      <c r="AC461" s="1372"/>
      <c r="AD461" s="1372"/>
      <c r="AE461" s="174"/>
      <c r="AF461" s="174"/>
      <c r="AG461" s="174"/>
      <c r="AH461" s="174"/>
      <c r="AI461" s="174"/>
      <c r="AJ461" s="174"/>
      <c r="AK461" s="174"/>
      <c r="AL461" s="1246"/>
      <c r="AM461" s="16"/>
      <c r="AN461" s="1194"/>
      <c r="AO461" s="174"/>
      <c r="AP461" s="174"/>
      <c r="AQ461" s="261"/>
      <c r="AR461" s="261"/>
      <c r="AS461" s="261"/>
      <c r="AT461" s="261"/>
      <c r="AU461" s="261"/>
      <c r="AV461" s="261"/>
      <c r="AW461" s="261"/>
    </row>
    <row r="462" spans="1:49" s="46" customFormat="1" ht="12.75" customHeight="1">
      <c r="A462" s="8"/>
      <c r="B462" s="118"/>
      <c r="C462" s="1273"/>
      <c r="D462" s="1274"/>
      <c r="E462" s="1253"/>
      <c r="F462" s="1257" t="s">
        <v>2070</v>
      </c>
      <c r="G462" s="1247"/>
      <c r="H462" s="1247"/>
      <c r="I462" s="1247"/>
      <c r="J462" s="1247"/>
      <c r="K462" s="1247"/>
      <c r="L462" s="1247"/>
      <c r="M462" s="1247"/>
      <c r="N462" s="1247"/>
      <c r="O462" s="1247"/>
      <c r="P462" s="1247"/>
      <c r="Q462" s="1247"/>
      <c r="R462" s="1247"/>
      <c r="S462" s="1247"/>
      <c r="T462" s="1247"/>
      <c r="U462" s="1247"/>
      <c r="V462" s="1247"/>
      <c r="W462" s="1247"/>
      <c r="X462" s="1247"/>
      <c r="Y462" s="1247"/>
      <c r="Z462" s="1247"/>
      <c r="AA462" s="1247"/>
      <c r="AB462" s="1247"/>
      <c r="AC462" s="1247"/>
      <c r="AD462" s="1247"/>
      <c r="AE462" s="1255"/>
      <c r="AF462" s="1256"/>
      <c r="AG462" s="1255"/>
      <c r="AH462" s="1257"/>
      <c r="AI462" s="1257"/>
      <c r="AJ462" s="1257"/>
      <c r="AK462" s="1257"/>
      <c r="AL462" s="1258"/>
      <c r="AM462" s="16"/>
      <c r="AN462" s="1194"/>
      <c r="AO462" s="174"/>
      <c r="AP462" s="174"/>
      <c r="AQ462" s="261"/>
      <c r="AR462" s="261"/>
      <c r="AS462" s="261"/>
      <c r="AT462" s="261"/>
      <c r="AU462" s="261"/>
      <c r="AV462" s="261"/>
      <c r="AW462" s="261"/>
    </row>
    <row r="463" spans="1:49" s="46" customFormat="1" ht="12.75" customHeight="1">
      <c r="A463" s="8"/>
      <c r="B463" s="118"/>
      <c r="C463" s="408"/>
      <c r="D463" s="408"/>
      <c r="E463" s="368"/>
      <c r="F463" s="570"/>
      <c r="G463" s="560"/>
      <c r="H463" s="560"/>
      <c r="I463" s="560"/>
      <c r="J463" s="560"/>
      <c r="K463" s="560"/>
      <c r="L463" s="560"/>
      <c r="M463" s="560"/>
      <c r="N463" s="560"/>
      <c r="O463" s="560"/>
      <c r="P463" s="560"/>
      <c r="Q463" s="560"/>
      <c r="R463" s="560"/>
      <c r="S463" s="560"/>
      <c r="T463" s="560"/>
      <c r="U463" s="560"/>
      <c r="V463" s="560"/>
      <c r="W463" s="560"/>
      <c r="X463" s="560"/>
      <c r="Y463" s="560"/>
      <c r="Z463" s="560"/>
      <c r="AA463" s="560"/>
      <c r="AB463" s="560"/>
      <c r="AC463" s="560"/>
      <c r="AD463" s="560"/>
      <c r="AE463" s="33"/>
      <c r="AM463" s="16"/>
      <c r="AN463" s="1194"/>
      <c r="AO463" s="174"/>
      <c r="AP463" s="174"/>
      <c r="AQ463" s="261"/>
      <c r="AR463" s="261"/>
      <c r="AS463" s="261"/>
      <c r="AT463" s="261"/>
      <c r="AU463" s="261"/>
      <c r="AV463" s="261"/>
      <c r="AW463" s="261"/>
    </row>
    <row r="464" spans="1:49" s="149" customFormat="1" ht="12.75" customHeight="1">
      <c r="A464" s="8"/>
      <c r="B464" s="118"/>
      <c r="C464" s="2251" t="s">
        <v>136</v>
      </c>
      <c r="D464" s="1630"/>
      <c r="E464" s="1238" t="s">
        <v>1091</v>
      </c>
      <c r="F464" s="2225" t="s">
        <v>1093</v>
      </c>
      <c r="G464" s="2225"/>
      <c r="H464" s="2225"/>
      <c r="I464" s="2225"/>
      <c r="J464" s="2225"/>
      <c r="K464" s="2225"/>
      <c r="L464" s="2225"/>
      <c r="M464" s="2225"/>
      <c r="N464" s="2225"/>
      <c r="O464" s="2225"/>
      <c r="P464" s="2225"/>
      <c r="Q464" s="2225"/>
      <c r="R464" s="2225"/>
      <c r="S464" s="2225"/>
      <c r="T464" s="2225"/>
      <c r="U464" s="2225"/>
      <c r="V464" s="2225"/>
      <c r="W464" s="2225"/>
      <c r="X464" s="2225"/>
      <c r="Y464" s="2225"/>
      <c r="Z464" s="2225"/>
      <c r="AA464" s="2225"/>
      <c r="AB464" s="2225"/>
      <c r="AC464" s="2225"/>
      <c r="AD464" s="2225"/>
      <c r="AE464" s="2225"/>
      <c r="AF464" s="2443" t="s">
        <v>360</v>
      </c>
      <c r="AG464" s="2443"/>
      <c r="AH464" s="2443"/>
      <c r="AI464" s="2443"/>
      <c r="AJ464" s="2443"/>
      <c r="AK464" s="2443"/>
      <c r="AL464" s="2444"/>
      <c r="AM464" s="16"/>
      <c r="AN464" s="1194"/>
      <c r="AO464" s="174"/>
      <c r="AP464" s="174"/>
      <c r="AQ464" s="261"/>
    </row>
    <row r="465" spans="1:54" s="149" customFormat="1" ht="12.75" customHeight="1">
      <c r="A465" s="8"/>
      <c r="B465" s="118"/>
      <c r="C465" s="1376"/>
      <c r="D465" s="1369"/>
      <c r="E465" s="368"/>
      <c r="F465" s="2226"/>
      <c r="G465" s="2226"/>
      <c r="H465" s="2226"/>
      <c r="I465" s="2226"/>
      <c r="J465" s="2226"/>
      <c r="K465" s="2226"/>
      <c r="L465" s="2226"/>
      <c r="M465" s="2226"/>
      <c r="N465" s="2226"/>
      <c r="O465" s="2226"/>
      <c r="P465" s="2226"/>
      <c r="Q465" s="2226"/>
      <c r="R465" s="2226"/>
      <c r="S465" s="2226"/>
      <c r="T465" s="2226"/>
      <c r="U465" s="2226"/>
      <c r="V465" s="2226"/>
      <c r="W465" s="2226"/>
      <c r="X465" s="2226"/>
      <c r="Y465" s="2226"/>
      <c r="Z465" s="2226"/>
      <c r="AA465" s="2226"/>
      <c r="AB465" s="2226"/>
      <c r="AC465" s="2226"/>
      <c r="AD465" s="2226"/>
      <c r="AE465" s="2226"/>
      <c r="AF465" s="1370"/>
      <c r="AG465" s="1370"/>
      <c r="AH465" s="1370"/>
      <c r="AI465" s="1370"/>
      <c r="AJ465" s="1370"/>
      <c r="AK465" s="1370"/>
      <c r="AL465" s="1371"/>
      <c r="AM465" s="16"/>
      <c r="AN465" s="1195"/>
      <c r="AO465" s="46" t="s">
        <v>136</v>
      </c>
      <c r="AP465" s="174">
        <v>0</v>
      </c>
      <c r="AQ465" s="261"/>
    </row>
    <row r="466" spans="1:54" s="46" customFormat="1" ht="17.649999999999999" customHeight="1">
      <c r="A466" s="8"/>
      <c r="B466" s="118"/>
      <c r="C466" s="1240"/>
      <c r="D466" s="1241"/>
      <c r="E466" s="1242"/>
      <c r="F466" s="2227"/>
      <c r="G466" s="2227"/>
      <c r="H466" s="2227"/>
      <c r="I466" s="2227"/>
      <c r="J466" s="2227"/>
      <c r="K466" s="2227"/>
      <c r="L466" s="2227"/>
      <c r="M466" s="2227"/>
      <c r="N466" s="2227"/>
      <c r="O466" s="2227"/>
      <c r="P466" s="2227"/>
      <c r="Q466" s="2227"/>
      <c r="R466" s="2227"/>
      <c r="S466" s="2227"/>
      <c r="T466" s="2227"/>
      <c r="U466" s="2227"/>
      <c r="V466" s="2227"/>
      <c r="W466" s="2227"/>
      <c r="X466" s="2227"/>
      <c r="Y466" s="2227"/>
      <c r="Z466" s="2227"/>
      <c r="AA466" s="2227"/>
      <c r="AB466" s="2227"/>
      <c r="AC466" s="2227"/>
      <c r="AD466" s="2227"/>
      <c r="AE466" s="2227"/>
      <c r="AF466" s="1373"/>
      <c r="AG466" s="1373"/>
      <c r="AH466" s="1373"/>
      <c r="AI466" s="1373"/>
      <c r="AJ466" s="1373"/>
      <c r="AK466" s="1373"/>
      <c r="AL466" s="1374"/>
      <c r="AM466" s="16"/>
      <c r="AN466" s="1196"/>
      <c r="AO466" s="46" t="s">
        <v>1094</v>
      </c>
      <c r="AP466" s="46">
        <v>5</v>
      </c>
      <c r="AQ466" s="261"/>
    </row>
    <row r="467" spans="1:54" s="46" customFormat="1" ht="12.75" customHeight="1">
      <c r="A467" s="8"/>
      <c r="B467" s="118"/>
      <c r="C467" s="408"/>
      <c r="D467" s="408"/>
      <c r="E467" s="368"/>
      <c r="F467" s="570"/>
      <c r="G467" s="560"/>
      <c r="H467" s="560"/>
      <c r="I467" s="560"/>
      <c r="J467" s="560"/>
      <c r="K467" s="560"/>
      <c r="L467" s="560"/>
      <c r="M467" s="560"/>
      <c r="N467" s="560"/>
      <c r="O467" s="560"/>
      <c r="P467" s="560"/>
      <c r="Q467" s="560"/>
      <c r="R467" s="560"/>
      <c r="S467" s="560"/>
      <c r="T467" s="560"/>
      <c r="U467" s="560"/>
      <c r="V467" s="560"/>
      <c r="W467" s="560"/>
      <c r="X467" s="560"/>
      <c r="Y467" s="560"/>
      <c r="Z467" s="560"/>
      <c r="AA467" s="560"/>
      <c r="AB467" s="560"/>
      <c r="AC467" s="560"/>
      <c r="AD467" s="560"/>
      <c r="AE467" s="33"/>
      <c r="AM467" s="16"/>
      <c r="AN467" s="1197"/>
      <c r="AO467" s="46" t="s">
        <v>1095</v>
      </c>
      <c r="AP467" s="46">
        <v>5</v>
      </c>
      <c r="AQ467" s="262"/>
    </row>
    <row r="468" spans="1:54" s="46" customFormat="1" ht="12.75" customHeight="1">
      <c r="A468" s="8"/>
      <c r="B468" s="65"/>
      <c r="C468" s="2251" t="s">
        <v>136</v>
      </c>
      <c r="D468" s="1630"/>
      <c r="E468" s="1238" t="s">
        <v>1092</v>
      </c>
      <c r="F468" s="2225" t="s">
        <v>2138</v>
      </c>
      <c r="G468" s="2225"/>
      <c r="H468" s="2225"/>
      <c r="I468" s="2225"/>
      <c r="J468" s="2225"/>
      <c r="K468" s="2225"/>
      <c r="L468" s="2225"/>
      <c r="M468" s="2225"/>
      <c r="N468" s="2225"/>
      <c r="O468" s="2225"/>
      <c r="P468" s="2225"/>
      <c r="Q468" s="2225"/>
      <c r="R468" s="2225"/>
      <c r="S468" s="2225"/>
      <c r="T468" s="2225"/>
      <c r="U468" s="2225"/>
      <c r="V468" s="2225"/>
      <c r="W468" s="2225"/>
      <c r="X468" s="2225"/>
      <c r="Y468" s="2225"/>
      <c r="Z468" s="2225"/>
      <c r="AA468" s="2225"/>
      <c r="AB468" s="2225"/>
      <c r="AC468" s="2225"/>
      <c r="AD468" s="2225"/>
      <c r="AE468" s="2225"/>
      <c r="AF468" s="2443" t="s">
        <v>360</v>
      </c>
      <c r="AG468" s="2443"/>
      <c r="AH468" s="2443"/>
      <c r="AI468" s="2443"/>
      <c r="AJ468" s="2443"/>
      <c r="AK468" s="2443"/>
      <c r="AL468" s="2444"/>
      <c r="AM468" s="16"/>
      <c r="AN468" s="1197"/>
      <c r="AO468" s="46" t="s">
        <v>1504</v>
      </c>
      <c r="AP468" s="46">
        <v>5</v>
      </c>
      <c r="AQ468" s="263"/>
    </row>
    <row r="469" spans="1:54" s="46" customFormat="1" ht="12.75" customHeight="1">
      <c r="A469" s="8"/>
      <c r="B469" s="65"/>
      <c r="C469" s="1245"/>
      <c r="D469" s="129"/>
      <c r="E469" s="320"/>
      <c r="F469" s="2226"/>
      <c r="G469" s="2226"/>
      <c r="H469" s="2226"/>
      <c r="I469" s="2226"/>
      <c r="J469" s="2226"/>
      <c r="K469" s="2226"/>
      <c r="L469" s="2226"/>
      <c r="M469" s="2226"/>
      <c r="N469" s="2226"/>
      <c r="O469" s="2226"/>
      <c r="P469" s="2226"/>
      <c r="Q469" s="2226"/>
      <c r="R469" s="2226"/>
      <c r="S469" s="2226"/>
      <c r="T469" s="2226"/>
      <c r="U469" s="2226"/>
      <c r="V469" s="2226"/>
      <c r="W469" s="2226"/>
      <c r="X469" s="2226"/>
      <c r="Y469" s="2226"/>
      <c r="Z469" s="2226"/>
      <c r="AA469" s="2226"/>
      <c r="AB469" s="2226"/>
      <c r="AC469" s="2226"/>
      <c r="AD469" s="2226"/>
      <c r="AE469" s="2226"/>
      <c r="AF469" s="62"/>
      <c r="AG469" s="71"/>
      <c r="AH469" s="174"/>
      <c r="AI469" s="174"/>
      <c r="AJ469" s="174"/>
      <c r="AK469" s="174"/>
      <c r="AL469" s="1246"/>
      <c r="AM469" s="16"/>
      <c r="AN469" s="1197"/>
      <c r="AO469" s="46" t="s">
        <v>1500</v>
      </c>
      <c r="AP469" s="46">
        <v>5</v>
      </c>
    </row>
    <row r="470" spans="1:54" s="46" customFormat="1" ht="12.75" customHeight="1">
      <c r="A470" s="8"/>
      <c r="B470" s="65"/>
      <c r="C470" s="1245"/>
      <c r="D470" s="129"/>
      <c r="E470" s="320"/>
      <c r="F470" s="2226"/>
      <c r="G470" s="2226"/>
      <c r="H470" s="2226"/>
      <c r="I470" s="2226"/>
      <c r="J470" s="2226"/>
      <c r="K470" s="2226"/>
      <c r="L470" s="2226"/>
      <c r="M470" s="2226"/>
      <c r="N470" s="2226"/>
      <c r="O470" s="2226"/>
      <c r="P470" s="2226"/>
      <c r="Q470" s="2226"/>
      <c r="R470" s="2226"/>
      <c r="S470" s="2226"/>
      <c r="T470" s="2226"/>
      <c r="U470" s="2226"/>
      <c r="V470" s="2226"/>
      <c r="W470" s="2226"/>
      <c r="X470" s="2226"/>
      <c r="Y470" s="2226"/>
      <c r="Z470" s="2226"/>
      <c r="AA470" s="2226"/>
      <c r="AB470" s="2226"/>
      <c r="AC470" s="2226"/>
      <c r="AD470" s="2226"/>
      <c r="AE470" s="2226"/>
      <c r="AF470" s="62"/>
      <c r="AG470" s="71"/>
      <c r="AH470" s="174"/>
      <c r="AI470" s="174"/>
      <c r="AJ470" s="174"/>
      <c r="AK470" s="174"/>
      <c r="AL470" s="1246"/>
      <c r="AM470" s="16"/>
      <c r="AN470" s="1197"/>
      <c r="AO470" s="46" t="s">
        <v>1501</v>
      </c>
      <c r="AP470" s="46">
        <v>5</v>
      </c>
    </row>
    <row r="471" spans="1:54" s="46" customFormat="1" ht="12.75" customHeight="1">
      <c r="A471" s="8"/>
      <c r="B471" s="118"/>
      <c r="C471" s="1240"/>
      <c r="D471" s="1241"/>
      <c r="E471" s="1242"/>
      <c r="F471" s="2227"/>
      <c r="G471" s="2227"/>
      <c r="H471" s="2227"/>
      <c r="I471" s="2227"/>
      <c r="J471" s="2227"/>
      <c r="K471" s="2227"/>
      <c r="L471" s="2227"/>
      <c r="M471" s="2227"/>
      <c r="N471" s="2227"/>
      <c r="O471" s="2227"/>
      <c r="P471" s="2227"/>
      <c r="Q471" s="2227"/>
      <c r="R471" s="2227"/>
      <c r="S471" s="2227"/>
      <c r="T471" s="2227"/>
      <c r="U471" s="2227"/>
      <c r="V471" s="2227"/>
      <c r="W471" s="2227"/>
      <c r="X471" s="2227"/>
      <c r="Y471" s="2227"/>
      <c r="Z471" s="2227"/>
      <c r="AA471" s="2227"/>
      <c r="AB471" s="2227"/>
      <c r="AC471" s="2227"/>
      <c r="AD471" s="2227"/>
      <c r="AE471" s="2227"/>
      <c r="AF471" s="1373"/>
      <c r="AG471" s="1373"/>
      <c r="AH471" s="1373"/>
      <c r="AI471" s="1373"/>
      <c r="AJ471" s="1373"/>
      <c r="AK471" s="1373"/>
      <c r="AL471" s="1374"/>
      <c r="AM471" s="16"/>
      <c r="AN471" s="457"/>
      <c r="AO471" s="46" t="s">
        <v>1502</v>
      </c>
      <c r="AP471" s="46">
        <v>5</v>
      </c>
    </row>
    <row r="472" spans="1:54" s="46" customFormat="1" ht="12.75" customHeight="1">
      <c r="A472" s="8"/>
      <c r="B472" s="65"/>
      <c r="C472" s="174"/>
      <c r="D472" s="174"/>
      <c r="E472" s="174"/>
      <c r="F472" s="174"/>
      <c r="G472" s="1264"/>
      <c r="H472" s="1264"/>
      <c r="I472" s="1264"/>
      <c r="J472" s="1264"/>
      <c r="K472" s="1264"/>
      <c r="L472" s="1264"/>
      <c r="M472" s="1264"/>
      <c r="N472" s="1264"/>
      <c r="O472" s="1264"/>
      <c r="P472" s="1264"/>
      <c r="Q472" s="1264"/>
      <c r="R472" s="1264"/>
      <c r="S472" s="1264"/>
      <c r="T472" s="1264"/>
      <c r="U472" s="1264"/>
      <c r="V472" s="1264"/>
      <c r="W472" s="1264"/>
      <c r="X472" s="1264"/>
      <c r="Y472" s="1264"/>
      <c r="Z472" s="1264"/>
      <c r="AA472" s="1264"/>
      <c r="AB472" s="1264"/>
      <c r="AC472" s="1264"/>
      <c r="AD472" s="1264"/>
      <c r="AE472" s="174"/>
      <c r="AF472" s="174"/>
      <c r="AG472" s="174"/>
      <c r="AH472" s="174"/>
      <c r="AI472" s="174"/>
      <c r="AJ472" s="174"/>
      <c r="AK472" s="174"/>
      <c r="AL472" s="174"/>
      <c r="AM472" s="16"/>
      <c r="AN472" s="457"/>
      <c r="AO472" s="46" t="s">
        <v>1379</v>
      </c>
      <c r="AP472" s="46">
        <v>5</v>
      </c>
    </row>
    <row r="473" spans="1:54" s="46" customFormat="1" ht="12.75" customHeight="1">
      <c r="A473" s="8"/>
      <c r="B473" s="65"/>
      <c r="C473" s="1385"/>
      <c r="D473" s="1308"/>
      <c r="E473" s="1238" t="s">
        <v>1090</v>
      </c>
      <c r="F473" s="2223" t="s">
        <v>2139</v>
      </c>
      <c r="G473" s="2223"/>
      <c r="H473" s="2223"/>
      <c r="I473" s="2223"/>
      <c r="J473" s="2223"/>
      <c r="K473" s="2223"/>
      <c r="L473" s="2223"/>
      <c r="M473" s="2223"/>
      <c r="N473" s="2223"/>
      <c r="O473" s="2223"/>
      <c r="P473" s="2223"/>
      <c r="Q473" s="2223"/>
      <c r="R473" s="2223"/>
      <c r="S473" s="2223"/>
      <c r="T473" s="2223"/>
      <c r="U473" s="2223"/>
      <c r="V473" s="2223"/>
      <c r="W473" s="2223"/>
      <c r="X473" s="2223"/>
      <c r="Y473" s="2223"/>
      <c r="Z473" s="2223"/>
      <c r="AA473" s="2223"/>
      <c r="AB473" s="2223"/>
      <c r="AC473" s="2223"/>
      <c r="AD473" s="2223"/>
      <c r="AE473" s="2223"/>
      <c r="AF473" s="2223"/>
      <c r="AG473" s="1384"/>
      <c r="AH473" s="1237"/>
      <c r="AI473" s="1237"/>
      <c r="AJ473" s="1237"/>
      <c r="AK473" s="1237"/>
      <c r="AL473" s="1267"/>
      <c r="AM473" s="16"/>
      <c r="AN473" s="457"/>
      <c r="AO473" s="46" t="s">
        <v>1503</v>
      </c>
      <c r="AP473" s="46">
        <v>1</v>
      </c>
    </row>
    <row r="474" spans="1:54" s="46" customFormat="1" ht="12.75" customHeight="1">
      <c r="A474" s="8"/>
      <c r="B474" s="65"/>
      <c r="C474" s="1245"/>
      <c r="D474" s="129"/>
      <c r="E474" s="320"/>
      <c r="F474" s="2224"/>
      <c r="G474" s="2224"/>
      <c r="H474" s="2224"/>
      <c r="I474" s="2224"/>
      <c r="J474" s="2224"/>
      <c r="K474" s="2224"/>
      <c r="L474" s="2224"/>
      <c r="M474" s="2224"/>
      <c r="N474" s="2224"/>
      <c r="O474" s="2224"/>
      <c r="P474" s="2224"/>
      <c r="Q474" s="2224"/>
      <c r="R474" s="2224"/>
      <c r="S474" s="2224"/>
      <c r="T474" s="2224"/>
      <c r="U474" s="2224"/>
      <c r="V474" s="2224"/>
      <c r="W474" s="2224"/>
      <c r="X474" s="2224"/>
      <c r="Y474" s="2224"/>
      <c r="Z474" s="2224"/>
      <c r="AA474" s="2224"/>
      <c r="AB474" s="2224"/>
      <c r="AC474" s="2224"/>
      <c r="AD474" s="2224"/>
      <c r="AE474" s="2224"/>
      <c r="AF474" s="2224"/>
      <c r="AG474" s="174"/>
      <c r="AH474" s="174"/>
      <c r="AI474" s="174"/>
      <c r="AJ474" s="174"/>
      <c r="AK474" s="174"/>
      <c r="AL474" s="1246"/>
      <c r="AM474" s="16"/>
      <c r="AN474" s="457"/>
      <c r="AS474" s="569"/>
      <c r="AW474" s="569" t="s">
        <v>1099</v>
      </c>
      <c r="BA474" s="569" t="s">
        <v>1100</v>
      </c>
    </row>
    <row r="475" spans="1:54" s="46" customFormat="1" ht="12.75" customHeight="1">
      <c r="A475" s="8"/>
      <c r="B475" s="65"/>
      <c r="C475" s="1250"/>
      <c r="D475" s="174"/>
      <c r="E475" s="174"/>
      <c r="F475" s="2224"/>
      <c r="G475" s="2224"/>
      <c r="H475" s="2224"/>
      <c r="I475" s="2224"/>
      <c r="J475" s="2224"/>
      <c r="K475" s="2224"/>
      <c r="L475" s="2224"/>
      <c r="M475" s="2224"/>
      <c r="N475" s="2224"/>
      <c r="O475" s="2224"/>
      <c r="P475" s="2224"/>
      <c r="Q475" s="2224"/>
      <c r="R475" s="2224"/>
      <c r="S475" s="2224"/>
      <c r="T475" s="2224"/>
      <c r="U475" s="2224"/>
      <c r="V475" s="2224"/>
      <c r="W475" s="2224"/>
      <c r="X475" s="2224"/>
      <c r="Y475" s="2224"/>
      <c r="Z475" s="2224"/>
      <c r="AA475" s="2224"/>
      <c r="AB475" s="2224"/>
      <c r="AC475" s="2224"/>
      <c r="AD475" s="2224"/>
      <c r="AE475" s="2224"/>
      <c r="AF475" s="2224"/>
      <c r="AG475" s="174"/>
      <c r="AH475" s="174"/>
      <c r="AI475" s="174"/>
      <c r="AJ475" s="174"/>
      <c r="AK475" s="174"/>
      <c r="AL475" s="1246"/>
      <c r="AM475" s="16"/>
      <c r="AN475" s="457"/>
      <c r="AO475" s="46" t="s">
        <v>136</v>
      </c>
      <c r="AP475" s="64">
        <v>0</v>
      </c>
      <c r="AR475" s="46" t="s">
        <v>136</v>
      </c>
      <c r="AS475" s="64">
        <v>0</v>
      </c>
      <c r="AT475" s="43"/>
      <c r="AW475" s="46" t="s">
        <v>136</v>
      </c>
      <c r="AX475" s="43">
        <v>0</v>
      </c>
      <c r="BA475" s="46" t="s">
        <v>136</v>
      </c>
      <c r="BB475" s="43">
        <v>0</v>
      </c>
    </row>
    <row r="476" spans="1:54" s="46" customFormat="1" ht="12.75" customHeight="1">
      <c r="A476" s="8"/>
      <c r="B476" s="65"/>
      <c r="C476" s="1250"/>
      <c r="D476" s="174"/>
      <c r="E476" s="174"/>
      <c r="F476" s="2224"/>
      <c r="G476" s="2224"/>
      <c r="H476" s="2224"/>
      <c r="I476" s="2224"/>
      <c r="J476" s="2224"/>
      <c r="K476" s="2224"/>
      <c r="L476" s="2224"/>
      <c r="M476" s="2224"/>
      <c r="N476" s="2224"/>
      <c r="O476" s="2224"/>
      <c r="P476" s="2224"/>
      <c r="Q476" s="2224"/>
      <c r="R476" s="2224"/>
      <c r="S476" s="2224"/>
      <c r="T476" s="2224"/>
      <c r="U476" s="2224"/>
      <c r="V476" s="2224"/>
      <c r="W476" s="2224"/>
      <c r="X476" s="2224"/>
      <c r="Y476" s="2224"/>
      <c r="Z476" s="2224"/>
      <c r="AA476" s="2224"/>
      <c r="AB476" s="2224"/>
      <c r="AC476" s="2224"/>
      <c r="AD476" s="2224"/>
      <c r="AE476" s="2224"/>
      <c r="AF476" s="2224"/>
      <c r="AG476" s="174"/>
      <c r="AH476" s="174"/>
      <c r="AI476" s="174"/>
      <c r="AJ476" s="174"/>
      <c r="AK476" s="174"/>
      <c r="AL476" s="1246"/>
      <c r="AM476" s="16"/>
      <c r="AN476" s="457"/>
      <c r="AO476" s="578">
        <v>7.0000000000000007E-2</v>
      </c>
      <c r="AP476" s="64">
        <v>3</v>
      </c>
      <c r="AR476" s="46" t="s">
        <v>2259</v>
      </c>
      <c r="AS476" s="64">
        <v>3</v>
      </c>
      <c r="AT476" s="43"/>
      <c r="AW476" s="578">
        <v>0.4</v>
      </c>
      <c r="AX476" s="43">
        <v>3</v>
      </c>
      <c r="BA476" s="578">
        <v>0.4</v>
      </c>
      <c r="BB476" s="43">
        <v>4</v>
      </c>
    </row>
    <row r="477" spans="1:54" s="46" customFormat="1" ht="12.75" customHeight="1">
      <c r="A477" s="8"/>
      <c r="B477" s="65"/>
      <c r="C477" s="2251" t="s">
        <v>136</v>
      </c>
      <c r="D477" s="1630"/>
      <c r="E477" s="368"/>
      <c r="F477" s="1263" t="s">
        <v>2079</v>
      </c>
      <c r="G477" s="1264"/>
      <c r="H477" s="1264"/>
      <c r="I477" s="1264"/>
      <c r="J477" s="1264"/>
      <c r="K477" s="1264"/>
      <c r="L477" s="1264"/>
      <c r="M477" s="1264"/>
      <c r="N477" s="1264"/>
      <c r="O477" s="1264"/>
      <c r="P477" s="1264"/>
      <c r="Q477" s="1264"/>
      <c r="R477" s="1264"/>
      <c r="S477" s="1264"/>
      <c r="T477" s="1264"/>
      <c r="U477" s="1264"/>
      <c r="V477" s="1264"/>
      <c r="W477" s="1264"/>
      <c r="X477" s="1264"/>
      <c r="Y477" s="1264"/>
      <c r="Z477" s="1264"/>
      <c r="AA477" s="1264"/>
      <c r="AB477" s="1264"/>
      <c r="AC477" s="1264"/>
      <c r="AD477" s="1264"/>
      <c r="AE477" s="174"/>
      <c r="AF477" s="2232" t="s">
        <v>360</v>
      </c>
      <c r="AG477" s="2232"/>
      <c r="AH477" s="2232"/>
      <c r="AI477" s="2232"/>
      <c r="AJ477" s="2232"/>
      <c r="AK477" s="2232"/>
      <c r="AL477" s="2233"/>
      <c r="AM477" s="16"/>
      <c r="AN477" s="457"/>
      <c r="AO477" s="578">
        <v>0.12</v>
      </c>
      <c r="AP477" s="64">
        <v>5</v>
      </c>
      <c r="AR477" s="46" t="s">
        <v>2260</v>
      </c>
      <c r="AS477" s="64">
        <v>5</v>
      </c>
      <c r="AT477" s="43"/>
      <c r="AW477" s="578">
        <v>0.6</v>
      </c>
      <c r="AX477" s="43">
        <v>4</v>
      </c>
      <c r="BA477" s="578">
        <v>0.6</v>
      </c>
      <c r="BB477" s="43">
        <v>5</v>
      </c>
    </row>
    <row r="478" spans="1:54" s="46" customFormat="1" ht="12.75" customHeight="1">
      <c r="A478" s="8"/>
      <c r="B478" s="65"/>
      <c r="C478" s="1245"/>
      <c r="D478" s="129"/>
      <c r="E478" s="320"/>
      <c r="F478" s="174"/>
      <c r="G478" s="174"/>
      <c r="H478" s="174"/>
      <c r="I478" s="174"/>
      <c r="J478" s="174"/>
      <c r="K478" s="174"/>
      <c r="L478" s="174"/>
      <c r="M478" s="174"/>
      <c r="N478" s="174"/>
      <c r="O478" s="174"/>
      <c r="P478" s="174"/>
      <c r="Q478" s="174"/>
      <c r="R478" s="174"/>
      <c r="S478" s="174"/>
      <c r="T478" s="174"/>
      <c r="U478" s="174"/>
      <c r="V478" s="174"/>
      <c r="W478" s="174"/>
      <c r="X478" s="174"/>
      <c r="Y478" s="174"/>
      <c r="Z478" s="174"/>
      <c r="AA478" s="174"/>
      <c r="AB478" s="174"/>
      <c r="AC478" s="174"/>
      <c r="AD478" s="174"/>
      <c r="AE478" s="174"/>
      <c r="AF478" s="174"/>
      <c r="AG478" s="174"/>
      <c r="AH478" s="174"/>
      <c r="AI478" s="174"/>
      <c r="AJ478" s="174"/>
      <c r="AK478" s="174"/>
      <c r="AL478" s="1246"/>
      <c r="AN478" s="457"/>
      <c r="AO478" s="578"/>
      <c r="AP478" s="43"/>
      <c r="AS478" s="578"/>
      <c r="AT478" s="43"/>
      <c r="AW478" s="578">
        <v>0.8</v>
      </c>
      <c r="AX478" s="43">
        <v>5</v>
      </c>
      <c r="BA478" s="578"/>
      <c r="BB478" s="43"/>
    </row>
    <row r="479" spans="1:54" s="46" customFormat="1" ht="12.75" customHeight="1">
      <c r="A479" s="8"/>
      <c r="B479" s="65"/>
      <c r="C479" s="2251" t="s">
        <v>136</v>
      </c>
      <c r="D479" s="1630"/>
      <c r="E479" s="174"/>
      <c r="F479" s="1263" t="s">
        <v>1087</v>
      </c>
      <c r="G479" s="1264"/>
      <c r="H479" s="1264"/>
      <c r="I479" s="1264"/>
      <c r="J479" s="1264"/>
      <c r="K479" s="1264"/>
      <c r="L479" s="1264"/>
      <c r="M479" s="1264"/>
      <c r="N479" s="1264"/>
      <c r="O479" s="1264"/>
      <c r="P479" s="1264"/>
      <c r="Q479" s="1264"/>
      <c r="R479" s="1264"/>
      <c r="S479" s="1264"/>
      <c r="T479" s="1264"/>
      <c r="U479" s="1264"/>
      <c r="V479" s="1264"/>
      <c r="W479" s="1264"/>
      <c r="X479" s="1264"/>
      <c r="Y479" s="1264"/>
      <c r="Z479" s="1264"/>
      <c r="AA479" s="1264"/>
      <c r="AB479" s="1264"/>
      <c r="AC479" s="1264"/>
      <c r="AD479" s="1264"/>
      <c r="AE479" s="174"/>
      <c r="AF479" s="2013" t="s">
        <v>1079</v>
      </c>
      <c r="AG479" s="2013"/>
      <c r="AH479" s="2013"/>
      <c r="AI479" s="2013"/>
      <c r="AJ479" s="2013"/>
      <c r="AK479" s="2013"/>
      <c r="AL479" s="2269"/>
      <c r="AN479" s="457"/>
      <c r="AO479" s="46" t="s">
        <v>136</v>
      </c>
      <c r="AP479" s="64">
        <v>0</v>
      </c>
      <c r="AW479" s="578"/>
      <c r="AX479" s="43"/>
    </row>
    <row r="480" spans="1:54" s="46" customFormat="1" ht="12.75" customHeight="1">
      <c r="A480" s="8"/>
      <c r="B480" s="65"/>
      <c r="C480" s="1250"/>
      <c r="D480" s="174"/>
      <c r="E480" s="368"/>
      <c r="F480" s="174"/>
      <c r="G480" s="1264"/>
      <c r="H480" s="1264"/>
      <c r="I480" s="1264"/>
      <c r="J480" s="1264"/>
      <c r="K480" s="1264"/>
      <c r="L480" s="1264"/>
      <c r="M480" s="1264"/>
      <c r="N480" s="1264"/>
      <c r="O480" s="1264"/>
      <c r="P480" s="1264"/>
      <c r="Q480" s="1264"/>
      <c r="R480" s="1264"/>
      <c r="S480" s="1264"/>
      <c r="T480" s="1264"/>
      <c r="U480" s="1264"/>
      <c r="V480" s="1264"/>
      <c r="W480" s="1264"/>
      <c r="X480" s="1264"/>
      <c r="Y480" s="1264"/>
      <c r="Z480" s="1264"/>
      <c r="AA480" s="1264"/>
      <c r="AB480" s="1264"/>
      <c r="AC480" s="1264"/>
      <c r="AD480" s="1264"/>
      <c r="AE480" s="174"/>
      <c r="AF480" s="174"/>
      <c r="AG480" s="174"/>
      <c r="AH480" s="174"/>
      <c r="AI480" s="174"/>
      <c r="AJ480" s="174"/>
      <c r="AK480" s="174"/>
      <c r="AL480" s="1246"/>
      <c r="AM480" s="16"/>
      <c r="AN480" s="457"/>
      <c r="AO480" s="578">
        <v>0.09</v>
      </c>
      <c r="AP480" s="64">
        <v>3</v>
      </c>
      <c r="AS480" s="569"/>
    </row>
    <row r="481" spans="1:50" s="46" customFormat="1" ht="12.75" customHeight="1">
      <c r="A481" s="8"/>
      <c r="B481" s="65"/>
      <c r="C481" s="2251" t="s">
        <v>136</v>
      </c>
      <c r="D481" s="1630"/>
      <c r="E481" s="1253"/>
      <c r="F481" s="1265" t="s">
        <v>1088</v>
      </c>
      <c r="G481" s="1266"/>
      <c r="H481" s="1266"/>
      <c r="I481" s="1266"/>
      <c r="J481" s="1266"/>
      <c r="K481" s="1266"/>
      <c r="L481" s="1266"/>
      <c r="M481" s="1266"/>
      <c r="N481" s="1266"/>
      <c r="O481" s="1266"/>
      <c r="P481" s="1266"/>
      <c r="Q481" s="1266"/>
      <c r="R481" s="1266"/>
      <c r="S481" s="1266"/>
      <c r="T481" s="1266"/>
      <c r="U481" s="1266"/>
      <c r="V481" s="1266"/>
      <c r="W481" s="1266"/>
      <c r="X481" s="1266"/>
      <c r="Y481" s="1266"/>
      <c r="Z481" s="1266"/>
      <c r="AA481" s="1266"/>
      <c r="AB481" s="1266"/>
      <c r="AC481" s="1266"/>
      <c r="AD481" s="1266"/>
      <c r="AE481" s="1257"/>
      <c r="AF481" s="2229" t="s">
        <v>1085</v>
      </c>
      <c r="AG481" s="2229"/>
      <c r="AH481" s="2229"/>
      <c r="AI481" s="2229"/>
      <c r="AJ481" s="2229"/>
      <c r="AK481" s="2229"/>
      <c r="AL481" s="2230"/>
      <c r="AM481" s="16"/>
      <c r="AN481" s="457"/>
      <c r="AO481" s="578">
        <v>0.15</v>
      </c>
      <c r="AP481" s="64">
        <v>5</v>
      </c>
    </row>
    <row r="482" spans="1:50" s="46" customFormat="1" ht="12.75" customHeight="1">
      <c r="A482" s="8"/>
      <c r="B482" s="65"/>
      <c r="C482" s="15"/>
      <c r="D482" s="65"/>
      <c r="E482" s="320"/>
      <c r="G482" s="573"/>
      <c r="H482" s="573"/>
      <c r="I482" s="573"/>
      <c r="J482" s="573"/>
      <c r="K482" s="573"/>
      <c r="L482" s="573"/>
      <c r="M482" s="573"/>
      <c r="N482" s="573"/>
      <c r="O482" s="573"/>
      <c r="P482" s="573"/>
      <c r="Q482" s="573"/>
      <c r="R482" s="573"/>
      <c r="S482" s="573"/>
      <c r="T482" s="573"/>
      <c r="U482" s="573"/>
      <c r="V482" s="573"/>
      <c r="W482" s="573"/>
      <c r="X482" s="573"/>
      <c r="Y482" s="573"/>
      <c r="Z482" s="573"/>
      <c r="AA482" s="573"/>
      <c r="AB482" s="573"/>
      <c r="AC482" s="573"/>
      <c r="AD482" s="573"/>
      <c r="AE482" s="8"/>
      <c r="AF482" s="63"/>
      <c r="AG482" s="8"/>
      <c r="AM482" s="16"/>
      <c r="AN482" s="457"/>
    </row>
    <row r="483" spans="1:50" s="46" customFormat="1" ht="12.75" customHeight="1">
      <c r="A483" s="117"/>
      <c r="B483" s="1022" t="s">
        <v>2159</v>
      </c>
      <c r="D483" s="205"/>
      <c r="E483" s="158"/>
      <c r="F483" s="158"/>
      <c r="G483" s="158"/>
      <c r="H483" s="158"/>
      <c r="I483" s="158"/>
      <c r="J483" s="158"/>
      <c r="K483" s="158"/>
      <c r="L483" s="158"/>
      <c r="M483" s="158"/>
      <c r="N483" s="158"/>
      <c r="O483" s="158"/>
      <c r="P483" s="158"/>
      <c r="Q483" s="158"/>
      <c r="R483" s="158"/>
      <c r="S483" s="158"/>
      <c r="T483" s="158"/>
      <c r="U483" s="158"/>
      <c r="V483" s="158"/>
      <c r="W483" s="158"/>
      <c r="X483" s="158"/>
      <c r="Y483" s="158"/>
      <c r="Z483" s="158"/>
      <c r="AA483" s="158"/>
      <c r="AB483" s="158"/>
      <c r="AC483" s="158"/>
      <c r="AD483" s="158"/>
      <c r="AE483" s="169"/>
      <c r="AF483" s="169"/>
      <c r="AG483" s="169"/>
      <c r="AH483" s="169"/>
      <c r="AI483" s="151"/>
      <c r="AJ483" s="1351" t="s">
        <v>798</v>
      </c>
      <c r="AK483" s="2043">
        <f>IF(AS355=0,AS353,AS355)</f>
        <v>10</v>
      </c>
      <c r="AL483" s="2044"/>
      <c r="AM483" s="2045"/>
      <c r="AN483" s="457"/>
    </row>
    <row r="484" spans="1:50" s="46" customFormat="1" ht="12.75" customHeight="1" thickBot="1">
      <c r="A484" s="235"/>
      <c r="B484" s="235"/>
      <c r="C484" s="235"/>
      <c r="D484" s="235"/>
      <c r="E484" s="235"/>
      <c r="F484" s="235"/>
      <c r="G484" s="235"/>
      <c r="H484" s="235"/>
      <c r="I484" s="235"/>
      <c r="J484" s="235"/>
      <c r="K484" s="235"/>
      <c r="L484" s="235"/>
      <c r="M484" s="235"/>
      <c r="N484" s="235"/>
      <c r="O484" s="235"/>
      <c r="P484" s="235"/>
      <c r="Q484" s="235"/>
      <c r="R484" s="235"/>
      <c r="S484" s="235"/>
      <c r="T484" s="235"/>
      <c r="U484" s="235"/>
      <c r="V484" s="235"/>
      <c r="W484" s="235"/>
      <c r="X484" s="235"/>
      <c r="Y484" s="235"/>
      <c r="Z484" s="235"/>
      <c r="AA484" s="235"/>
      <c r="AB484" s="235"/>
      <c r="AC484" s="235"/>
      <c r="AD484" s="235"/>
      <c r="AE484" s="235"/>
      <c r="AF484" s="235"/>
      <c r="AG484" s="235"/>
      <c r="AH484" s="235"/>
      <c r="AI484" s="235"/>
      <c r="AJ484" s="235"/>
      <c r="AK484" s="235"/>
      <c r="AL484" s="235"/>
      <c r="AM484" s="236"/>
      <c r="AN484" s="457"/>
    </row>
    <row r="485" spans="1:50" s="46" customFormat="1" ht="12.75" customHeight="1" thickTop="1">
      <c r="A485" s="141"/>
      <c r="B485" s="306"/>
      <c r="C485" s="307"/>
      <c r="D485" s="307"/>
      <c r="E485" s="307"/>
      <c r="F485" s="307"/>
      <c r="G485" s="307"/>
      <c r="H485" s="307"/>
      <c r="I485" s="186"/>
      <c r="J485" s="186"/>
      <c r="K485" s="186"/>
      <c r="L485" s="186"/>
      <c r="M485" s="186"/>
      <c r="N485" s="186"/>
      <c r="O485" s="186"/>
      <c r="P485" s="186"/>
      <c r="Q485" s="186"/>
      <c r="R485" s="35"/>
      <c r="S485" s="63"/>
      <c r="T485" s="63"/>
      <c r="U485" s="63"/>
      <c r="V485" s="63"/>
      <c r="W485" s="63"/>
      <c r="X485" s="63"/>
      <c r="Y485" s="63"/>
      <c r="Z485" s="63"/>
      <c r="AA485" s="63"/>
      <c r="AB485" s="63"/>
      <c r="AC485" s="63"/>
      <c r="AD485" s="63"/>
      <c r="AE485" s="63"/>
      <c r="AF485" s="35"/>
      <c r="AG485" s="63"/>
      <c r="AH485" s="63"/>
      <c r="AI485" s="63"/>
      <c r="AJ485" s="63"/>
      <c r="AM485" s="65"/>
      <c r="AN485" s="457"/>
      <c r="AO485" s="46" t="s">
        <v>136</v>
      </c>
      <c r="AP485" s="174">
        <v>0</v>
      </c>
    </row>
    <row r="486" spans="1:50" s="46" customFormat="1" ht="12.75" customHeight="1">
      <c r="A486" s="164" t="s">
        <v>1671</v>
      </c>
      <c r="B486" s="165"/>
      <c r="C486" s="164"/>
      <c r="D486" s="165"/>
      <c r="E486" s="29"/>
      <c r="F486" s="165"/>
      <c r="G486" s="165"/>
      <c r="H486" s="165"/>
      <c r="I486" s="165"/>
      <c r="J486" s="165"/>
      <c r="K486" s="165"/>
      <c r="L486" s="165"/>
      <c r="M486" s="165"/>
      <c r="N486" s="165"/>
      <c r="O486" s="165"/>
      <c r="P486" s="165"/>
      <c r="Q486" s="165"/>
      <c r="R486" s="165"/>
      <c r="S486" s="165"/>
      <c r="T486" s="165"/>
      <c r="U486" s="165"/>
      <c r="V486" s="165"/>
      <c r="W486" s="165"/>
      <c r="X486" s="165"/>
      <c r="Y486" s="165"/>
      <c r="Z486" s="165"/>
      <c r="AA486" s="165"/>
      <c r="AB486" s="165"/>
      <c r="AE486" s="2292" t="s">
        <v>1420</v>
      </c>
      <c r="AF486" s="2292"/>
      <c r="AG486" s="2292"/>
      <c r="AH486" s="2292"/>
      <c r="AI486" s="2292"/>
      <c r="AJ486" s="2292"/>
      <c r="AK486" s="2292"/>
      <c r="AL486" s="1353"/>
      <c r="AM486" s="165"/>
      <c r="AN486" s="457"/>
      <c r="AO486" s="46" t="s">
        <v>1094</v>
      </c>
      <c r="AP486" s="46">
        <v>5</v>
      </c>
      <c r="AQ486" s="174"/>
      <c r="AR486" s="174"/>
      <c r="AS486" s="174"/>
      <c r="AT486" s="174"/>
      <c r="AU486" s="174"/>
      <c r="AV486" s="174"/>
      <c r="AW486" s="174"/>
    </row>
    <row r="487" spans="1:50" s="46" customFormat="1" ht="12.75" customHeight="1">
      <c r="A487" s="164"/>
      <c r="B487" s="74" t="s">
        <v>1711</v>
      </c>
      <c r="C487" s="164"/>
      <c r="D487" s="165"/>
      <c r="E487" s="29"/>
      <c r="F487" s="165"/>
      <c r="G487" s="165"/>
      <c r="H487" s="165"/>
      <c r="I487" s="165"/>
      <c r="J487" s="165"/>
      <c r="K487" s="165"/>
      <c r="L487" s="165"/>
      <c r="M487" s="165"/>
      <c r="N487" s="165"/>
      <c r="O487" s="165"/>
      <c r="P487" s="165"/>
      <c r="Q487" s="165"/>
      <c r="R487" s="165"/>
      <c r="S487" s="165"/>
      <c r="T487" s="165"/>
      <c r="U487" s="165"/>
      <c r="V487" s="165"/>
      <c r="W487" s="165"/>
      <c r="X487" s="165"/>
      <c r="Y487" s="165"/>
      <c r="Z487" s="165"/>
      <c r="AA487" s="165"/>
      <c r="AB487" s="165"/>
      <c r="AE487" s="26"/>
      <c r="AF487" s="26"/>
      <c r="AG487" s="26"/>
      <c r="AH487" s="26"/>
      <c r="AI487" s="26"/>
      <c r="AJ487" s="26"/>
      <c r="AK487" s="26"/>
      <c r="AL487" s="1353"/>
      <c r="AM487" s="165"/>
      <c r="AN487" s="457"/>
      <c r="AO487" s="46" t="s">
        <v>1311</v>
      </c>
      <c r="AP487" s="46">
        <v>5</v>
      </c>
      <c r="AQ487" s="174"/>
      <c r="AR487" s="174"/>
      <c r="AS487" s="174"/>
      <c r="AT487" s="174"/>
      <c r="AU487" s="174"/>
      <c r="AV487" s="174"/>
      <c r="AW487" s="174"/>
    </row>
    <row r="488" spans="1:50" s="46" customFormat="1" ht="12.75" customHeight="1">
      <c r="A488" s="164"/>
      <c r="B488" s="48" t="s">
        <v>1148</v>
      </c>
      <c r="C488" s="164"/>
      <c r="D488" s="165"/>
      <c r="E488" s="29"/>
      <c r="F488" s="165"/>
      <c r="G488" s="165"/>
      <c r="H488" s="165"/>
      <c r="I488" s="165"/>
      <c r="J488" s="165"/>
      <c r="K488" s="165"/>
      <c r="L488" s="165"/>
      <c r="M488" s="165"/>
      <c r="N488" s="165"/>
      <c r="O488" s="165"/>
      <c r="P488" s="165"/>
      <c r="Q488" s="165"/>
      <c r="R488" s="165"/>
      <c r="S488" s="165"/>
      <c r="T488" s="165"/>
      <c r="U488" s="165"/>
      <c r="V488" s="165"/>
      <c r="W488" s="165"/>
      <c r="X488" s="165"/>
      <c r="Y488" s="165"/>
      <c r="Z488" s="165"/>
      <c r="AA488" s="165"/>
      <c r="AB488" s="165"/>
      <c r="AE488" s="26"/>
      <c r="AF488" s="26"/>
      <c r="AG488" s="26"/>
      <c r="AH488" s="26"/>
      <c r="AI488" s="26"/>
      <c r="AJ488" s="26"/>
      <c r="AK488" s="26"/>
      <c r="AL488" s="1353"/>
      <c r="AM488" s="165"/>
      <c r="AN488" s="457"/>
      <c r="AO488" s="46" t="s">
        <v>1504</v>
      </c>
      <c r="AP488" s="46">
        <v>5</v>
      </c>
      <c r="AQ488" s="709"/>
      <c r="AR488" s="709"/>
      <c r="AS488" s="569"/>
      <c r="AW488" s="569"/>
    </row>
    <row r="489" spans="1:50" s="46" customFormat="1" ht="12.75" customHeight="1">
      <c r="A489" s="164"/>
      <c r="B489" s="48" t="s">
        <v>1104</v>
      </c>
      <c r="C489" s="164"/>
      <c r="D489" s="165"/>
      <c r="E489" s="29"/>
      <c r="F489" s="165"/>
      <c r="G489" s="165"/>
      <c r="H489" s="165"/>
      <c r="I489" s="165"/>
      <c r="J489" s="165"/>
      <c r="K489" s="165"/>
      <c r="L489" s="165"/>
      <c r="M489" s="165"/>
      <c r="N489" s="165"/>
      <c r="O489" s="165"/>
      <c r="P489" s="165"/>
      <c r="Q489" s="165"/>
      <c r="R489" s="165"/>
      <c r="S489" s="165"/>
      <c r="T489" s="165"/>
      <c r="U489" s="165"/>
      <c r="V489" s="165"/>
      <c r="W489" s="165"/>
      <c r="X489" s="165"/>
      <c r="Y489" s="165"/>
      <c r="Z489" s="165"/>
      <c r="AA489" s="165"/>
      <c r="AB489" s="165"/>
      <c r="AE489" s="26"/>
      <c r="AF489" s="26"/>
      <c r="AG489" s="26"/>
      <c r="AH489" s="26"/>
      <c r="AI489" s="26"/>
      <c r="AJ489" s="26"/>
      <c r="AK489" s="26"/>
      <c r="AL489" s="1353"/>
      <c r="AM489" s="165"/>
      <c r="AN489" s="457"/>
      <c r="AO489" s="46" t="s">
        <v>1500</v>
      </c>
      <c r="AP489" s="46">
        <v>5</v>
      </c>
      <c r="AQ489" s="709"/>
      <c r="AR489" s="709"/>
      <c r="AW489" s="767"/>
    </row>
    <row r="490" spans="1:50" s="46" customFormat="1" ht="12.75" customHeight="1">
      <c r="A490" s="164"/>
      <c r="B490" s="165"/>
      <c r="C490" s="164"/>
      <c r="D490" s="165"/>
      <c r="E490" s="29"/>
      <c r="F490" s="165"/>
      <c r="G490" s="165"/>
      <c r="H490" s="165"/>
      <c r="I490" s="165"/>
      <c r="J490" s="165"/>
      <c r="K490" s="165"/>
      <c r="L490" s="165"/>
      <c r="M490" s="165"/>
      <c r="N490" s="165"/>
      <c r="O490" s="165"/>
      <c r="P490" s="165"/>
      <c r="Q490" s="165"/>
      <c r="R490" s="165"/>
      <c r="S490" s="165"/>
      <c r="T490" s="165"/>
      <c r="U490" s="165"/>
      <c r="V490" s="165"/>
      <c r="W490" s="165"/>
      <c r="X490" s="165"/>
      <c r="Y490" s="165"/>
      <c r="Z490" s="165"/>
      <c r="AA490" s="165"/>
      <c r="AB490" s="165"/>
      <c r="AE490" s="26"/>
      <c r="AF490" s="26"/>
      <c r="AG490" s="26"/>
      <c r="AH490" s="26"/>
      <c r="AI490" s="26"/>
      <c r="AJ490" s="26"/>
      <c r="AK490" s="26"/>
      <c r="AL490" s="1353"/>
      <c r="AM490" s="165"/>
      <c r="AN490" s="457"/>
      <c r="AO490" s="46" t="s">
        <v>1501</v>
      </c>
      <c r="AP490" s="46">
        <v>5</v>
      </c>
      <c r="AQ490" s="709"/>
      <c r="AR490" s="709"/>
      <c r="AW490" s="767"/>
    </row>
    <row r="491" spans="1:50" s="46" customFormat="1" ht="12.75" customHeight="1">
      <c r="A491" s="164"/>
      <c r="B491" s="165"/>
      <c r="C491" s="577" t="s">
        <v>1672</v>
      </c>
      <c r="D491" s="16"/>
      <c r="F491" s="165"/>
      <c r="G491" s="165"/>
      <c r="H491" s="165"/>
      <c r="I491" s="165"/>
      <c r="J491" s="165"/>
      <c r="K491" s="165"/>
      <c r="L491" s="165"/>
      <c r="M491" s="165"/>
      <c r="N491" s="165"/>
      <c r="O491" s="165"/>
      <c r="P491" s="165"/>
      <c r="Q491" s="165"/>
      <c r="R491" s="165"/>
      <c r="S491" s="165"/>
      <c r="T491" s="165"/>
      <c r="U491" s="165"/>
      <c r="V491" s="165"/>
      <c r="W491" s="165"/>
      <c r="X491" s="165"/>
      <c r="Y491" s="165"/>
      <c r="Z491" s="165"/>
      <c r="AA491" s="165"/>
      <c r="AB491" s="165"/>
      <c r="AE491" s="26"/>
      <c r="AF491" s="26"/>
      <c r="AG491" s="29"/>
      <c r="AH491" s="29"/>
      <c r="AI491" s="29"/>
      <c r="AJ491" s="29"/>
      <c r="AK491" s="29"/>
      <c r="AL491" s="29"/>
      <c r="AM491" s="165"/>
      <c r="AN491" s="457"/>
      <c r="AO491" s="46" t="s">
        <v>1502</v>
      </c>
      <c r="AP491" s="46">
        <v>5</v>
      </c>
      <c r="AW491" s="767"/>
    </row>
    <row r="492" spans="1:50" s="46" customFormat="1" ht="12.75" customHeight="1">
      <c r="A492" s="164"/>
      <c r="C492" s="2187" t="s">
        <v>136</v>
      </c>
      <c r="D492" s="2188"/>
      <c r="E492" s="1306" t="s">
        <v>213</v>
      </c>
      <c r="F492" s="2265" t="s">
        <v>1096</v>
      </c>
      <c r="G492" s="2265"/>
      <c r="H492" s="2265"/>
      <c r="I492" s="2265"/>
      <c r="J492" s="2265"/>
      <c r="K492" s="2265"/>
      <c r="L492" s="2265"/>
      <c r="M492" s="2265"/>
      <c r="N492" s="2265"/>
      <c r="O492" s="2265"/>
      <c r="P492" s="2265"/>
      <c r="Q492" s="2265"/>
      <c r="R492" s="2265"/>
      <c r="S492" s="2265"/>
      <c r="T492" s="2265"/>
      <c r="U492" s="2265"/>
      <c r="V492" s="2265"/>
      <c r="W492" s="2265"/>
      <c r="X492" s="2265"/>
      <c r="Y492" s="2265"/>
      <c r="Z492" s="2265"/>
      <c r="AA492" s="2265"/>
      <c r="AB492" s="2265"/>
      <c r="AC492" s="2265"/>
      <c r="AD492" s="2265"/>
      <c r="AE492" s="2265"/>
      <c r="AF492" s="1237"/>
      <c r="AG492" s="1237"/>
      <c r="AH492" s="1237"/>
      <c r="AI492" s="1237"/>
      <c r="AJ492" s="1237"/>
      <c r="AK492" s="1267"/>
      <c r="AL492" s="174"/>
      <c r="AN492" s="457"/>
      <c r="AO492" s="46" t="s">
        <v>2261</v>
      </c>
      <c r="AP492" s="46">
        <v>5</v>
      </c>
      <c r="AS492" s="578"/>
      <c r="AT492" s="43"/>
      <c r="AW492" s="767"/>
      <c r="AX492" s="64"/>
    </row>
    <row r="493" spans="1:50" s="46" customFormat="1" ht="12.75" customHeight="1">
      <c r="A493" s="28"/>
      <c r="C493" s="1275"/>
      <c r="D493" s="174"/>
      <c r="E493" s="237"/>
      <c r="F493" s="2266"/>
      <c r="G493" s="2266"/>
      <c r="H493" s="2266"/>
      <c r="I493" s="2266"/>
      <c r="J493" s="2266"/>
      <c r="K493" s="2266"/>
      <c r="L493" s="2266"/>
      <c r="M493" s="2266"/>
      <c r="N493" s="2266"/>
      <c r="O493" s="2266"/>
      <c r="P493" s="2266"/>
      <c r="Q493" s="2266"/>
      <c r="R493" s="2266"/>
      <c r="S493" s="2266"/>
      <c r="T493" s="2266"/>
      <c r="U493" s="2266"/>
      <c r="V493" s="2266"/>
      <c r="W493" s="2266"/>
      <c r="X493" s="2266"/>
      <c r="Y493" s="2266"/>
      <c r="Z493" s="2266"/>
      <c r="AA493" s="2266"/>
      <c r="AB493" s="2266"/>
      <c r="AC493" s="2266"/>
      <c r="AD493" s="2266"/>
      <c r="AE493" s="2266"/>
      <c r="AF493" s="174"/>
      <c r="AG493" s="27"/>
      <c r="AH493" s="27"/>
      <c r="AI493" s="27"/>
      <c r="AJ493" s="27"/>
      <c r="AK493" s="1246"/>
      <c r="AL493" s="174"/>
      <c r="AN493" s="457"/>
      <c r="AO493" s="46" t="s">
        <v>1503</v>
      </c>
      <c r="AP493" s="46">
        <v>1</v>
      </c>
    </row>
    <row r="494" spans="1:50" s="46" customFormat="1" ht="12.75" customHeight="1">
      <c r="A494" s="28"/>
      <c r="C494" s="1276"/>
      <c r="D494" s="1257"/>
      <c r="E494" s="1277"/>
      <c r="F494" s="2192" t="s">
        <v>136</v>
      </c>
      <c r="G494" s="2192"/>
      <c r="H494" s="2192"/>
      <c r="I494" s="2192"/>
      <c r="J494" s="2192"/>
      <c r="K494" s="2192"/>
      <c r="L494" s="2192"/>
      <c r="M494" s="2192"/>
      <c r="N494" s="2192"/>
      <c r="O494" s="2192"/>
      <c r="P494" s="2192"/>
      <c r="Q494" s="2192"/>
      <c r="R494" s="2192"/>
      <c r="S494" s="2192"/>
      <c r="T494" s="2192"/>
      <c r="U494" s="2192"/>
      <c r="V494" s="2192"/>
      <c r="W494" s="2192"/>
      <c r="X494" s="2192"/>
      <c r="Y494" s="2192"/>
      <c r="Z494" s="2192"/>
      <c r="AA494" s="1278"/>
      <c r="AB494" s="1279"/>
      <c r="AC494" s="1279"/>
      <c r="AD494" s="1257"/>
      <c r="AE494" s="1257"/>
      <c r="AF494" s="1257"/>
      <c r="AG494" s="1280">
        <f>IF($C$492="Yes",(VLOOKUP($F$494,$AO$465:$AP$473,2,FALSE)),0)</f>
        <v>0</v>
      </c>
      <c r="AH494" s="1281" t="s">
        <v>1098</v>
      </c>
      <c r="AI494" s="1280"/>
      <c r="AJ494" s="1280"/>
      <c r="AK494" s="1258"/>
      <c r="AL494" s="174"/>
      <c r="AN494" s="457"/>
      <c r="AS494" s="569"/>
      <c r="AW494" s="569"/>
    </row>
    <row r="495" spans="1:50" s="46" customFormat="1" ht="12.75" customHeight="1">
      <c r="A495" s="28"/>
      <c r="C495" s="27"/>
      <c r="E495" s="237"/>
      <c r="F495" s="59"/>
      <c r="G495" s="59"/>
      <c r="H495" s="59"/>
      <c r="I495" s="59"/>
      <c r="J495" s="59"/>
      <c r="K495" s="59"/>
      <c r="L495" s="59"/>
      <c r="M495" s="59"/>
      <c r="N495" s="59"/>
      <c r="O495" s="59"/>
      <c r="P495" s="59"/>
      <c r="Q495" s="59"/>
      <c r="R495" s="59"/>
      <c r="S495" s="59"/>
      <c r="T495" s="59"/>
      <c r="U495" s="59"/>
      <c r="V495" s="59"/>
      <c r="W495" s="59"/>
      <c r="X495" s="59"/>
      <c r="Y495" s="59"/>
      <c r="Z495" s="59"/>
      <c r="AA495" s="102"/>
      <c r="AB495" s="27"/>
      <c r="AC495" s="27"/>
      <c r="AG495" s="27"/>
      <c r="AH495" s="27"/>
      <c r="AI495" s="27"/>
      <c r="AJ495" s="27"/>
      <c r="AN495" s="457"/>
      <c r="AO495" s="46" t="s">
        <v>136</v>
      </c>
      <c r="AP495" s="64">
        <v>0</v>
      </c>
    </row>
    <row r="496" spans="1:50" s="46" customFormat="1" ht="12.75" customHeight="1">
      <c r="A496" s="28"/>
      <c r="C496" s="2259" t="s">
        <v>136</v>
      </c>
      <c r="D496" s="2260"/>
      <c r="E496" s="1306" t="s">
        <v>341</v>
      </c>
      <c r="F496" s="1282" t="s">
        <v>1508</v>
      </c>
      <c r="G496" s="1283"/>
      <c r="H496" s="1283"/>
      <c r="I496" s="1283"/>
      <c r="J496" s="1283"/>
      <c r="K496" s="1283"/>
      <c r="L496" s="1283"/>
      <c r="M496" s="1283"/>
      <c r="N496" s="1283"/>
      <c r="O496" s="1283"/>
      <c r="P496" s="1283"/>
      <c r="Q496" s="1283"/>
      <c r="R496" s="1283"/>
      <c r="S496" s="1283"/>
      <c r="T496" s="1283"/>
      <c r="U496" s="1283"/>
      <c r="V496" s="1283"/>
      <c r="W496" s="1283"/>
      <c r="X496" s="1283"/>
      <c r="Y496" s="1283"/>
      <c r="Z496" s="1283"/>
      <c r="AA496" s="1283"/>
      <c r="AB496" s="1283"/>
      <c r="AC496" s="1283"/>
      <c r="AD496" s="1237"/>
      <c r="AE496" s="1237"/>
      <c r="AF496" s="1237"/>
      <c r="AG496" s="1283"/>
      <c r="AH496" s="1283"/>
      <c r="AI496" s="1283"/>
      <c r="AJ496" s="1283"/>
      <c r="AK496" s="1267"/>
      <c r="AL496" s="174"/>
      <c r="AN496" s="457"/>
      <c r="AO496" s="578">
        <v>0.15</v>
      </c>
      <c r="AP496" s="64">
        <v>3</v>
      </c>
    </row>
    <row r="497" spans="1:147" s="46" customFormat="1" ht="12.75" customHeight="1">
      <c r="A497" s="28"/>
      <c r="C497" s="1284" t="s">
        <v>1380</v>
      </c>
      <c r="D497" s="174"/>
      <c r="E497" s="174"/>
      <c r="F497" s="943" t="s">
        <v>1712</v>
      </c>
      <c r="G497" s="27"/>
      <c r="H497" s="27"/>
      <c r="I497" s="27"/>
      <c r="J497" s="27"/>
      <c r="K497" s="27"/>
      <c r="L497" s="27"/>
      <c r="M497" s="27"/>
      <c r="N497" s="27"/>
      <c r="O497" s="27"/>
      <c r="P497" s="27"/>
      <c r="Q497" s="27"/>
      <c r="R497" s="27"/>
      <c r="S497" s="27"/>
      <c r="T497" s="27"/>
      <c r="U497" s="27"/>
      <c r="V497" s="27"/>
      <c r="W497" s="27"/>
      <c r="X497" s="27"/>
      <c r="Y497" s="27"/>
      <c r="Z497" s="27"/>
      <c r="AA497" s="27"/>
      <c r="AB497" s="27"/>
      <c r="AC497" s="1207"/>
      <c r="AD497" s="174"/>
      <c r="AE497" s="174"/>
      <c r="AF497" s="174"/>
      <c r="AG497" s="187"/>
      <c r="AH497" s="187"/>
      <c r="AI497" s="187"/>
      <c r="AJ497" s="187"/>
      <c r="AK497" s="1246"/>
      <c r="AL497" s="174"/>
      <c r="AN497" s="457"/>
      <c r="AO497" s="578">
        <v>0.2</v>
      </c>
      <c r="AP497" s="64">
        <v>5</v>
      </c>
    </row>
    <row r="498" spans="1:147" s="46" customFormat="1" ht="12.75" customHeight="1">
      <c r="A498" s="28"/>
      <c r="C498" s="1271"/>
      <c r="D498" s="1211"/>
      <c r="E498" s="309"/>
      <c r="F498" s="943" t="s">
        <v>2281</v>
      </c>
      <c r="G498" s="943"/>
      <c r="H498" s="943"/>
      <c r="I498" s="943"/>
      <c r="J498" s="943"/>
      <c r="K498" s="943"/>
      <c r="L498" s="943"/>
      <c r="M498" s="943"/>
      <c r="N498" s="943"/>
      <c r="O498" s="943"/>
      <c r="P498" s="943"/>
      <c r="Q498" s="943"/>
      <c r="R498" s="943"/>
      <c r="S498" s="943"/>
      <c r="T498" s="943"/>
      <c r="U498" s="943"/>
      <c r="V498" s="943"/>
      <c r="W498" s="943"/>
      <c r="X498" s="943"/>
      <c r="Y498" s="943"/>
      <c r="Z498" s="943"/>
      <c r="AA498" s="943"/>
      <c r="AB498" s="943"/>
      <c r="AC498" s="944"/>
      <c r="AD498" s="1019"/>
      <c r="AE498" s="1019"/>
      <c r="AF498" s="1019"/>
      <c r="AG498" s="945"/>
      <c r="AH498" s="187"/>
      <c r="AI498" s="187"/>
      <c r="AJ498" s="187"/>
      <c r="AK498" s="1246"/>
      <c r="AL498" s="174"/>
      <c r="AN498" s="493"/>
      <c r="AO498" s="578"/>
      <c r="AP498" s="43"/>
    </row>
    <row r="499" spans="1:147" s="217" customFormat="1" ht="12.75" customHeight="1">
      <c r="A499" s="57"/>
      <c r="B499" s="46"/>
      <c r="C499" s="1275"/>
      <c r="D499" s="174"/>
      <c r="E499" s="237"/>
      <c r="F499" s="1285" t="s">
        <v>1097</v>
      </c>
      <c r="G499" s="174"/>
      <c r="H499" s="174"/>
      <c r="I499" s="943"/>
      <c r="J499" s="943"/>
      <c r="K499" s="943"/>
      <c r="L499" s="943"/>
      <c r="M499" s="943"/>
      <c r="N499" s="943"/>
      <c r="O499" s="943"/>
      <c r="P499" s="943"/>
      <c r="Q499" s="943"/>
      <c r="R499" s="943"/>
      <c r="S499" s="943"/>
      <c r="T499" s="943"/>
      <c r="U499" s="943"/>
      <c r="V499" s="2189" t="s">
        <v>136</v>
      </c>
      <c r="W499" s="2189"/>
      <c r="X499" s="2189"/>
      <c r="Y499" s="943"/>
      <c r="Z499" s="943"/>
      <c r="AA499" s="943"/>
      <c r="AB499" s="943"/>
      <c r="AC499" s="943"/>
      <c r="AD499" s="1019"/>
      <c r="AE499" s="1019"/>
      <c r="AF499" s="1019"/>
      <c r="AG499" s="187">
        <f>IF(AND($C$496="Yes",$V$501="N/A",$V$506="N/A",$V$510="N/A",$V$512="N/A"),(VLOOKUP(V499,$AR$475:$AS$477,2,FALSE)),0)</f>
        <v>0</v>
      </c>
      <c r="AH499" s="1210" t="s">
        <v>1098</v>
      </c>
      <c r="AI499" s="27"/>
      <c r="AJ499" s="27"/>
      <c r="AK499" s="1246"/>
      <c r="AL499" s="174"/>
      <c r="AM499" s="46"/>
      <c r="AN499" s="457"/>
    </row>
    <row r="500" spans="1:147" s="217" customFormat="1" ht="12.75" customHeight="1">
      <c r="A500" s="57"/>
      <c r="B500" s="46"/>
      <c r="C500" s="1275"/>
      <c r="D500" s="174"/>
      <c r="E500" s="237"/>
      <c r="F500" s="1285"/>
      <c r="G500" s="174"/>
      <c r="H500" s="174"/>
      <c r="I500" s="943"/>
      <c r="J500" s="943"/>
      <c r="K500" s="943"/>
      <c r="L500" s="943"/>
      <c r="M500" s="943"/>
      <c r="N500" s="943"/>
      <c r="O500" s="943"/>
      <c r="P500" s="943"/>
      <c r="Q500" s="943"/>
      <c r="R500" s="943"/>
      <c r="S500" s="943"/>
      <c r="T500" s="943"/>
      <c r="U500" s="943"/>
      <c r="V500" s="943"/>
      <c r="W500" s="943"/>
      <c r="X500" s="943"/>
      <c r="Y500" s="943"/>
      <c r="Z500" s="943"/>
      <c r="AA500" s="943"/>
      <c r="AB500" s="943"/>
      <c r="AC500" s="943"/>
      <c r="AD500" s="1019"/>
      <c r="AE500" s="1019"/>
      <c r="AF500" s="1019"/>
      <c r="AG500" s="187"/>
      <c r="AH500" s="1409"/>
      <c r="AI500" s="27"/>
      <c r="AJ500" s="27"/>
      <c r="AK500" s="1246"/>
      <c r="AL500" s="174"/>
      <c r="AM500" s="46"/>
      <c r="AN500" s="457"/>
    </row>
    <row r="501" spans="1:147" s="217" customFormat="1" ht="12.75" customHeight="1">
      <c r="A501" s="57"/>
      <c r="B501" s="46"/>
      <c r="C501" s="1275"/>
      <c r="D501" s="174"/>
      <c r="E501" s="237"/>
      <c r="F501" s="1285" t="s">
        <v>2289</v>
      </c>
      <c r="G501" s="174"/>
      <c r="H501" s="174"/>
      <c r="I501" s="943"/>
      <c r="J501" s="943"/>
      <c r="K501" s="943"/>
      <c r="L501" s="943"/>
      <c r="M501" s="943"/>
      <c r="N501" s="943"/>
      <c r="O501" s="943"/>
      <c r="P501" s="943"/>
      <c r="Q501" s="943"/>
      <c r="R501" s="943"/>
      <c r="S501" s="943"/>
      <c r="T501" s="943"/>
      <c r="U501" s="943"/>
      <c r="V501" s="2189" t="s">
        <v>136</v>
      </c>
      <c r="W501" s="2189"/>
      <c r="X501" s="2189"/>
      <c r="Y501" s="943"/>
      <c r="Z501" s="943"/>
      <c r="AA501" s="943"/>
      <c r="AB501" s="943"/>
      <c r="AC501" s="943"/>
      <c r="AD501" s="1019"/>
      <c r="AE501" s="1019"/>
      <c r="AF501" s="1019"/>
      <c r="AG501" s="187">
        <f>IF(AND($C$496="Yes",$V$499="N/A", $V$506="N/A",$V$510="N/A",$V$512="N/A"),(VLOOKUP(V501,$AO$475:$AP$477,2,FALSE)),0)</f>
        <v>0</v>
      </c>
      <c r="AH501" s="1409" t="s">
        <v>1098</v>
      </c>
      <c r="AI501" s="27"/>
      <c r="AJ501" s="27"/>
      <c r="AK501" s="1246"/>
      <c r="AL501" s="174"/>
      <c r="AM501" s="46"/>
      <c r="AN501" s="457"/>
    </row>
    <row r="502" spans="1:147" s="46" customFormat="1" ht="12.75" customHeight="1">
      <c r="A502" s="28"/>
      <c r="C502" s="1275"/>
      <c r="D502" s="174"/>
      <c r="E502" s="237"/>
      <c r="F502" s="492"/>
      <c r="G502" s="402"/>
      <c r="H502" s="402"/>
      <c r="I502" s="402"/>
      <c r="J502" s="402"/>
      <c r="K502" s="402"/>
      <c r="L502" s="402"/>
      <c r="M502" s="402"/>
      <c r="N502" s="402"/>
      <c r="O502" s="402"/>
      <c r="P502" s="402"/>
      <c r="Q502" s="27"/>
      <c r="R502" s="27"/>
      <c r="S502" s="27"/>
      <c r="T502" s="27"/>
      <c r="U502" s="27"/>
      <c r="V502" s="27"/>
      <c r="W502" s="27"/>
      <c r="X502" s="27"/>
      <c r="Y502" s="27"/>
      <c r="Z502" s="27"/>
      <c r="AA502" s="27"/>
      <c r="AB502" s="27"/>
      <c r="AC502" s="27"/>
      <c r="AD502" s="174"/>
      <c r="AE502" s="174"/>
      <c r="AF502" s="174"/>
      <c r="AG502" s="492"/>
      <c r="AH502" s="492"/>
      <c r="AI502" s="492"/>
      <c r="AJ502" s="492"/>
      <c r="AK502" s="1246"/>
      <c r="AL502" s="174"/>
      <c r="AN502" s="457"/>
      <c r="AO502" s="46" t="s">
        <v>136</v>
      </c>
      <c r="AP502" s="46">
        <v>0</v>
      </c>
    </row>
    <row r="503" spans="1:147" s="46" customFormat="1" ht="12.75" customHeight="1">
      <c r="A503" s="28"/>
      <c r="C503" s="1275"/>
      <c r="D503" s="174"/>
      <c r="E503" s="237"/>
      <c r="F503" s="402" t="s">
        <v>1507</v>
      </c>
      <c r="G503" s="174"/>
      <c r="H503" s="174"/>
      <c r="I503" s="237"/>
      <c r="J503" s="237"/>
      <c r="K503" s="237"/>
      <c r="L503" s="237"/>
      <c r="M503" s="237"/>
      <c r="N503" s="237"/>
      <c r="O503" s="237"/>
      <c r="P503" s="237"/>
      <c r="Q503" s="27"/>
      <c r="R503" s="27"/>
      <c r="S503" s="27"/>
      <c r="T503" s="27"/>
      <c r="U503" s="27"/>
      <c r="V503" s="27"/>
      <c r="W503" s="27"/>
      <c r="X503" s="27"/>
      <c r="Y503" s="27"/>
      <c r="Z503" s="27"/>
      <c r="AA503" s="27"/>
      <c r="AB503" s="27"/>
      <c r="AC503" s="27"/>
      <c r="AD503" s="174"/>
      <c r="AE503" s="174"/>
      <c r="AF503" s="174"/>
      <c r="AG503" s="174"/>
      <c r="AH503" s="174"/>
      <c r="AI503" s="174"/>
      <c r="AJ503" s="27"/>
      <c r="AK503" s="1246"/>
      <c r="AL503" s="174"/>
      <c r="AN503" s="457"/>
      <c r="AO503" s="46" t="s">
        <v>1510</v>
      </c>
      <c r="AP503" s="64">
        <v>2</v>
      </c>
    </row>
    <row r="504" spans="1:147" s="46" customFormat="1" ht="12.75" customHeight="1">
      <c r="A504" s="28"/>
      <c r="C504" s="1275"/>
      <c r="D504" s="28"/>
      <c r="E504" s="28"/>
      <c r="F504" s="1019" t="s">
        <v>2257</v>
      </c>
      <c r="G504" s="28"/>
      <c r="H504" s="28"/>
      <c r="I504" s="28"/>
      <c r="J504" s="28"/>
      <c r="K504" s="28"/>
      <c r="L504" s="28"/>
      <c r="M504" s="237"/>
      <c r="N504" s="237"/>
      <c r="O504" s="237"/>
      <c r="P504" s="237"/>
      <c r="Q504" s="27"/>
      <c r="R504" s="27"/>
      <c r="S504" s="27"/>
      <c r="T504" s="27"/>
      <c r="U504" s="27"/>
      <c r="V504" s="27"/>
      <c r="W504" s="27"/>
      <c r="X504" s="27"/>
      <c r="Y504" s="27"/>
      <c r="Z504" s="27"/>
      <c r="AA504" s="27"/>
      <c r="AB504" s="27"/>
      <c r="AC504" s="27"/>
      <c r="AD504" s="174"/>
      <c r="AE504" s="174"/>
      <c r="AF504" s="174"/>
      <c r="AG504" s="187"/>
      <c r="AH504" s="1210"/>
      <c r="AI504" s="27"/>
      <c r="AJ504" s="27"/>
      <c r="AK504" s="1246"/>
      <c r="AL504" s="174"/>
      <c r="AN504" s="457"/>
      <c r="AO504" s="46" t="s">
        <v>1105</v>
      </c>
      <c r="AP504" s="46">
        <v>2</v>
      </c>
    </row>
    <row r="505" spans="1:147" s="217" customFormat="1" ht="12.75" customHeight="1">
      <c r="A505" s="28"/>
      <c r="B505" s="46"/>
      <c r="C505" s="1250"/>
      <c r="D505" s="102"/>
      <c r="E505" s="102"/>
      <c r="F505" s="1019" t="s">
        <v>2258</v>
      </c>
      <c r="G505" s="28"/>
      <c r="H505" s="28"/>
      <c r="I505" s="28"/>
      <c r="J505" s="28"/>
      <c r="K505" s="28"/>
      <c r="L505" s="28"/>
      <c r="M505" s="237"/>
      <c r="N505" s="237"/>
      <c r="O505" s="237"/>
      <c r="P505" s="237"/>
      <c r="Q505" s="27"/>
      <c r="R505" s="27"/>
      <c r="S505" s="27"/>
      <c r="T505" s="27"/>
      <c r="U505" s="27"/>
      <c r="V505" s="27"/>
      <c r="W505" s="27"/>
      <c r="X505" s="27"/>
      <c r="Y505" s="27"/>
      <c r="Z505" s="27"/>
      <c r="AA505" s="27"/>
      <c r="AB505" s="27"/>
      <c r="AC505" s="27"/>
      <c r="AD505" s="174"/>
      <c r="AE505" s="174"/>
      <c r="AF505" s="174"/>
      <c r="AG505" s="187"/>
      <c r="AH505" s="1210"/>
      <c r="AI505" s="27"/>
      <c r="AJ505" s="27"/>
      <c r="AK505" s="1246"/>
      <c r="AL505" s="174"/>
      <c r="AM505" s="46"/>
      <c r="AN505" s="493"/>
      <c r="AO505" s="46" t="s">
        <v>1106</v>
      </c>
      <c r="AP505" s="46">
        <v>2</v>
      </c>
    </row>
    <row r="506" spans="1:147" s="46" customFormat="1" ht="12.75" customHeight="1">
      <c r="A506" s="28"/>
      <c r="C506" s="1286"/>
      <c r="D506" s="28"/>
      <c r="E506" s="28"/>
      <c r="F506" s="1285" t="s">
        <v>1509</v>
      </c>
      <c r="G506" s="28"/>
      <c r="H506" s="28"/>
      <c r="I506" s="28"/>
      <c r="J506" s="28"/>
      <c r="K506" s="28"/>
      <c r="L506" s="28"/>
      <c r="M506" s="237"/>
      <c r="N506" s="237"/>
      <c r="O506" s="237"/>
      <c r="P506" s="237"/>
      <c r="Q506" s="27"/>
      <c r="R506" s="27"/>
      <c r="S506" s="27"/>
      <c r="T506" s="27"/>
      <c r="U506" s="27"/>
      <c r="V506" s="2189" t="s">
        <v>136</v>
      </c>
      <c r="W506" s="2189"/>
      <c r="X506" s="2189"/>
      <c r="Y506" s="27"/>
      <c r="Z506" s="27"/>
      <c r="AA506" s="27"/>
      <c r="AB506" s="27"/>
      <c r="AC506" s="27"/>
      <c r="AD506" s="174"/>
      <c r="AE506" s="174"/>
      <c r="AF506" s="174"/>
      <c r="AG506" s="187">
        <f>IF(AND($C$496="Yes",$V$499="N/A",$V$501="N/A", $V$510="N/A",$V$512="N/A"),(VLOOKUP($V$506,$AO$479:$AP$481,2,FALSE)),0)</f>
        <v>0</v>
      </c>
      <c r="AH506" s="1210" t="s">
        <v>1098</v>
      </c>
      <c r="AI506" s="27"/>
      <c r="AJ506" s="27"/>
      <c r="AK506" s="1246"/>
      <c r="AL506" s="174"/>
      <c r="AN506" s="1185"/>
    </row>
    <row r="507" spans="1:147" s="46" customFormat="1" ht="12.75" customHeight="1">
      <c r="A507" s="28"/>
      <c r="C507" s="1275"/>
      <c r="D507" s="28"/>
      <c r="E507" s="28"/>
      <c r="F507" s="174"/>
      <c r="G507" s="174"/>
      <c r="H507" s="174"/>
      <c r="I507" s="28"/>
      <c r="J507" s="28"/>
      <c r="K507" s="28"/>
      <c r="L507" s="28"/>
      <c r="M507" s="237"/>
      <c r="N507" s="237"/>
      <c r="O507" s="237"/>
      <c r="P507" s="237"/>
      <c r="Q507" s="27"/>
      <c r="R507" s="27"/>
      <c r="S507" s="27"/>
      <c r="T507" s="27"/>
      <c r="U507" s="27"/>
      <c r="V507" s="27"/>
      <c r="W507" s="27"/>
      <c r="X507" s="27"/>
      <c r="Y507" s="27"/>
      <c r="Z507" s="27"/>
      <c r="AA507" s="27"/>
      <c r="AB507" s="27"/>
      <c r="AC507" s="27"/>
      <c r="AD507" s="174"/>
      <c r="AE507" s="174"/>
      <c r="AF507" s="174"/>
      <c r="AG507" s="174"/>
      <c r="AH507" s="174"/>
      <c r="AI507" s="174"/>
      <c r="AJ507" s="27"/>
      <c r="AK507" s="1246"/>
      <c r="AL507" s="174"/>
      <c r="AN507" s="1198"/>
    </row>
    <row r="508" spans="1:147" s="217" customFormat="1" ht="12.75" customHeight="1">
      <c r="A508" s="28"/>
      <c r="B508" s="165"/>
      <c r="C508" s="1290" t="s">
        <v>1381</v>
      </c>
      <c r="D508" s="1291"/>
      <c r="E508" s="1291"/>
      <c r="F508" s="1292" t="s">
        <v>1506</v>
      </c>
      <c r="G508" s="1237"/>
      <c r="H508" s="1237"/>
      <c r="I508" s="1291"/>
      <c r="J508" s="1291"/>
      <c r="K508" s="1291"/>
      <c r="L508" s="1291"/>
      <c r="M508" s="1291"/>
      <c r="N508" s="1291"/>
      <c r="O508" s="1291"/>
      <c r="P508" s="1291"/>
      <c r="Q508" s="1291"/>
      <c r="R508" s="1291"/>
      <c r="S508" s="1291"/>
      <c r="T508" s="1291"/>
      <c r="U508" s="1291"/>
      <c r="V508" s="1291"/>
      <c r="W508" s="1291"/>
      <c r="X508" s="1291"/>
      <c r="Y508" s="1291"/>
      <c r="Z508" s="1291"/>
      <c r="AA508" s="1291"/>
      <c r="AB508" s="1291"/>
      <c r="AC508" s="1291"/>
      <c r="AD508" s="1237"/>
      <c r="AE508" s="1237"/>
      <c r="AF508" s="1237"/>
      <c r="AG508" s="1237"/>
      <c r="AH508" s="1237"/>
      <c r="AI508" s="1237"/>
      <c r="AJ508" s="1291"/>
      <c r="AK508" s="1267"/>
      <c r="AL508" s="174"/>
      <c r="AM508" s="46"/>
      <c r="AN508" s="1186"/>
      <c r="AO508" s="46" t="s">
        <v>136</v>
      </c>
      <c r="AP508" s="46">
        <v>0</v>
      </c>
      <c r="AQ508" s="62"/>
    </row>
    <row r="509" spans="1:147" s="217" customFormat="1" ht="12.75" customHeight="1">
      <c r="A509" s="28"/>
      <c r="B509" s="165"/>
      <c r="C509" s="1287"/>
      <c r="D509" s="2264"/>
      <c r="E509" s="2264"/>
      <c r="F509" s="943" t="s">
        <v>1505</v>
      </c>
      <c r="G509" s="492"/>
      <c r="H509" s="492"/>
      <c r="I509" s="174"/>
      <c r="J509" s="174"/>
      <c r="K509" s="174"/>
      <c r="L509" s="174"/>
      <c r="M509" s="174"/>
      <c r="N509" s="174"/>
      <c r="O509" s="174"/>
      <c r="P509" s="174"/>
      <c r="Q509" s="174"/>
      <c r="R509" s="174"/>
      <c r="S509" s="174"/>
      <c r="T509" s="174"/>
      <c r="U509" s="174"/>
      <c r="V509" s="492"/>
      <c r="W509" s="492"/>
      <c r="X509" s="492"/>
      <c r="Y509" s="174"/>
      <c r="Z509" s="174"/>
      <c r="AA509" s="174"/>
      <c r="AB509" s="174"/>
      <c r="AC509" s="174"/>
      <c r="AD509" s="174"/>
      <c r="AE509" s="174"/>
      <c r="AF509" s="174"/>
      <c r="AG509" s="492"/>
      <c r="AH509" s="492"/>
      <c r="AI509" s="492"/>
      <c r="AJ509" s="492"/>
      <c r="AK509" s="1246"/>
      <c r="AL509" s="174"/>
      <c r="AM509" s="46"/>
      <c r="AN509" s="1186"/>
      <c r="AO509" s="46" t="s">
        <v>1518</v>
      </c>
      <c r="AP509" s="64">
        <v>5</v>
      </c>
      <c r="AQ509" s="63"/>
    </row>
    <row r="510" spans="1:147" s="16" customFormat="1" ht="12.75" customHeight="1">
      <c r="A510" s="207"/>
      <c r="B510" s="165"/>
      <c r="C510" s="1275"/>
      <c r="D510" s="174"/>
      <c r="E510" s="174"/>
      <c r="F510" s="946" t="s">
        <v>1097</v>
      </c>
      <c r="G510" s="174"/>
      <c r="H510" s="174"/>
      <c r="I510" s="174"/>
      <c r="J510" s="174"/>
      <c r="K510" s="174"/>
      <c r="L510" s="174"/>
      <c r="M510" s="174"/>
      <c r="N510" s="174"/>
      <c r="O510" s="174"/>
      <c r="P510" s="174"/>
      <c r="Q510" s="174"/>
      <c r="R510" s="174"/>
      <c r="S510" s="174"/>
      <c r="T510" s="174"/>
      <c r="U510" s="174"/>
      <c r="V510" s="2189" t="s">
        <v>136</v>
      </c>
      <c r="W510" s="2189"/>
      <c r="X510" s="2189"/>
      <c r="Y510" s="174"/>
      <c r="Z510" s="174"/>
      <c r="AA510" s="174"/>
      <c r="AB510" s="174"/>
      <c r="AC510" s="174"/>
      <c r="AD510" s="174"/>
      <c r="AE510" s="174"/>
      <c r="AF510" s="174"/>
      <c r="AG510" s="187">
        <f>IF(AND($C$496="Yes",$V$499="N/A",V501="N/A",$V$506="N/A",$V$512="N/A"),(VLOOKUP($V$510,$AW$475:$AX$478,2,FALSE)),0)</f>
        <v>0</v>
      </c>
      <c r="AH510" s="1210" t="s">
        <v>1098</v>
      </c>
      <c r="AI510" s="27"/>
      <c r="AJ510" s="174"/>
      <c r="AK510" s="1246"/>
      <c r="AL510" s="174"/>
      <c r="AM510" s="46"/>
      <c r="AN510" s="331"/>
      <c r="AO510" s="46" t="s">
        <v>1519</v>
      </c>
      <c r="AP510" s="46">
        <v>5</v>
      </c>
      <c r="AS510" s="46"/>
      <c r="AT510" s="46"/>
      <c r="AU510" s="46"/>
      <c r="AV510" s="46"/>
      <c r="AW510" s="46"/>
      <c r="AX510" s="46"/>
      <c r="AY510" s="46"/>
      <c r="AZ510" s="46"/>
      <c r="BA510" s="46"/>
      <c r="BB510" s="46"/>
      <c r="BO510" s="46"/>
      <c r="BP510" s="46"/>
      <c r="BQ510" s="46"/>
      <c r="BR510" s="46"/>
      <c r="BS510" s="46"/>
      <c r="BT510" s="46"/>
      <c r="BU510" s="46"/>
      <c r="BV510" s="46"/>
      <c r="BW510" s="46"/>
      <c r="BX510" s="46"/>
      <c r="BY510" s="46"/>
      <c r="BZ510" s="46"/>
      <c r="CA510" s="46"/>
      <c r="CB510" s="46"/>
      <c r="CC510" s="46"/>
      <c r="DN510" s="65"/>
      <c r="DO510" s="65"/>
      <c r="DP510" s="65"/>
      <c r="DQ510" s="65"/>
      <c r="DR510" s="65"/>
      <c r="DS510" s="65"/>
      <c r="DT510" s="65"/>
      <c r="DU510" s="65"/>
      <c r="DV510" s="65"/>
      <c r="DW510" s="65"/>
      <c r="DX510" s="65"/>
      <c r="DY510" s="65"/>
      <c r="DZ510" s="65"/>
      <c r="EA510" s="65"/>
      <c r="EB510" s="65"/>
      <c r="EC510" s="65"/>
      <c r="ED510" s="65"/>
      <c r="EE510" s="65"/>
      <c r="EF510" s="65"/>
      <c r="EG510" s="65"/>
      <c r="EH510" s="65"/>
      <c r="EI510" s="65"/>
      <c r="EJ510" s="65"/>
      <c r="EK510" s="65"/>
      <c r="EL510" s="65"/>
      <c r="EM510" s="65"/>
      <c r="EN510" s="65"/>
      <c r="EO510" s="65"/>
      <c r="EP510" s="65"/>
      <c r="EQ510" s="65"/>
    </row>
    <row r="511" spans="1:147" s="16" customFormat="1" ht="12.75" customHeight="1">
      <c r="A511" s="207"/>
      <c r="B511" s="165"/>
      <c r="C511" s="1275"/>
      <c r="D511" s="174"/>
      <c r="E511" s="174"/>
      <c r="F511" s="35"/>
      <c r="G511" s="35"/>
      <c r="H511" s="35"/>
      <c r="I511" s="174"/>
      <c r="J511" s="174"/>
      <c r="K511" s="174"/>
      <c r="L511" s="174"/>
      <c r="M511" s="174"/>
      <c r="N511" s="174"/>
      <c r="O511" s="174"/>
      <c r="P511" s="174"/>
      <c r="Q511" s="174"/>
      <c r="R511" s="174"/>
      <c r="S511" s="174"/>
      <c r="T511" s="174"/>
      <c r="U511" s="174"/>
      <c r="V511" s="174"/>
      <c r="W511" s="174"/>
      <c r="X511" s="174"/>
      <c r="Y511" s="174"/>
      <c r="Z511" s="174"/>
      <c r="AA511" s="174"/>
      <c r="AB511" s="174"/>
      <c r="AC511" s="174"/>
      <c r="AD511" s="174"/>
      <c r="AE511" s="174"/>
      <c r="AF511" s="174"/>
      <c r="AG511" s="35"/>
      <c r="AH511" s="35"/>
      <c r="AI511" s="35"/>
      <c r="AJ511" s="35"/>
      <c r="AK511" s="1246"/>
      <c r="AL511" s="174"/>
      <c r="AM511" s="46"/>
      <c r="AN511" s="331"/>
      <c r="AO511" s="46" t="s">
        <v>1521</v>
      </c>
      <c r="AP511" s="46">
        <v>5</v>
      </c>
      <c r="AS511" s="46"/>
      <c r="AT511" s="46"/>
      <c r="AU511" s="46"/>
      <c r="AV511" s="46"/>
      <c r="AW511" s="46"/>
      <c r="AX511" s="46"/>
      <c r="AY511" s="46"/>
      <c r="AZ511" s="46"/>
      <c r="BA511" s="46"/>
      <c r="BB511" s="46"/>
      <c r="BC511" s="46"/>
      <c r="BD511" s="46"/>
      <c r="BE511" s="46"/>
      <c r="BF511" s="46"/>
      <c r="BG511" s="46"/>
      <c r="BH511" s="46"/>
      <c r="BI511" s="46"/>
      <c r="BJ511" s="46"/>
      <c r="BK511" s="46"/>
      <c r="BL511" s="46"/>
      <c r="BM511" s="46"/>
      <c r="BN511" s="46"/>
      <c r="BO511" s="46"/>
      <c r="BP511" s="46"/>
      <c r="BQ511" s="46"/>
      <c r="BR511" s="46"/>
      <c r="BS511" s="46"/>
      <c r="BT511" s="46"/>
      <c r="BU511" s="46"/>
      <c r="BV511" s="46"/>
      <c r="BW511" s="46"/>
      <c r="BX511" s="46"/>
      <c r="BY511" s="46"/>
      <c r="BZ511" s="46"/>
      <c r="CA511" s="46"/>
      <c r="CB511" s="46"/>
      <c r="CC511" s="46"/>
      <c r="DN511" s="65"/>
      <c r="DO511" s="65"/>
      <c r="DP511" s="65"/>
      <c r="DQ511" s="65"/>
      <c r="DR511" s="65"/>
      <c r="DS511" s="65"/>
      <c r="DT511" s="65"/>
      <c r="DU511" s="65"/>
      <c r="DV511" s="65"/>
      <c r="DW511" s="65"/>
      <c r="DX511" s="65"/>
      <c r="DY511" s="65"/>
      <c r="DZ511" s="65"/>
      <c r="EA511" s="65"/>
      <c r="EB511" s="65"/>
      <c r="EC511" s="65"/>
      <c r="ED511" s="65"/>
      <c r="EE511" s="65"/>
      <c r="EF511" s="65"/>
      <c r="EG511" s="65"/>
      <c r="EH511" s="65"/>
      <c r="EI511" s="65"/>
      <c r="EJ511" s="65"/>
      <c r="EK511" s="65"/>
      <c r="EL511" s="65"/>
      <c r="EM511" s="65"/>
      <c r="EN511" s="65"/>
      <c r="EO511" s="65"/>
      <c r="EP511" s="65"/>
      <c r="EQ511" s="65"/>
    </row>
    <row r="512" spans="1:147" s="63" customFormat="1" ht="12.75" customHeight="1">
      <c r="A512" s="207"/>
      <c r="B512" s="165"/>
      <c r="C512" s="1276"/>
      <c r="D512" s="1257"/>
      <c r="E512" s="1257"/>
      <c r="F512" s="1285" t="s">
        <v>2289</v>
      </c>
      <c r="G512" s="1288"/>
      <c r="H512" s="1288"/>
      <c r="I512" s="1257"/>
      <c r="J512" s="1257"/>
      <c r="K512" s="1257"/>
      <c r="L512" s="1257"/>
      <c r="M512" s="1257"/>
      <c r="N512" s="1257"/>
      <c r="O512" s="1257"/>
      <c r="P512" s="1257"/>
      <c r="Q512" s="1257"/>
      <c r="R512" s="1257"/>
      <c r="S512" s="1257"/>
      <c r="T512" s="1257"/>
      <c r="U512" s="1257"/>
      <c r="V512" s="2189" t="s">
        <v>136</v>
      </c>
      <c r="W512" s="2189"/>
      <c r="X512" s="2189"/>
      <c r="Y512" s="1257"/>
      <c r="Z512" s="1257"/>
      <c r="AA512" s="1257"/>
      <c r="AB512" s="1257"/>
      <c r="AC512" s="1257"/>
      <c r="AD512" s="1257"/>
      <c r="AE512" s="1257"/>
      <c r="AF512" s="1257"/>
      <c r="AG512" s="1289">
        <f>IF(AND($C$496="Yes",$V$499="N/A",$V$501="N/A",$V$506="N/A",$V$510="N/A"),(VLOOKUP($V$512,$BA$475:$BB$477,2,FALSE)),0)</f>
        <v>0</v>
      </c>
      <c r="AH512" s="1281" t="s">
        <v>1098</v>
      </c>
      <c r="AI512" s="1257"/>
      <c r="AJ512" s="1257"/>
      <c r="AK512" s="1258"/>
      <c r="AL512" s="174"/>
      <c r="AM512" s="46"/>
      <c r="AN512" s="1199"/>
      <c r="AP512" s="217"/>
      <c r="AQ512" s="217"/>
      <c r="AR512" s="217"/>
      <c r="AS512" s="217"/>
      <c r="AT512" s="217"/>
      <c r="AU512" s="217"/>
      <c r="AV512" s="217"/>
      <c r="AW512" s="217"/>
      <c r="AX512" s="217"/>
      <c r="AY512" s="217"/>
      <c r="AZ512" s="217"/>
      <c r="BA512" s="217"/>
      <c r="BB512" s="217"/>
      <c r="BC512" s="217"/>
      <c r="BE512" s="217"/>
      <c r="BF512" s="217"/>
      <c r="BG512" s="217"/>
      <c r="BH512" s="217"/>
      <c r="BI512" s="217"/>
      <c r="BJ512" s="217"/>
      <c r="BK512" s="217"/>
      <c r="BL512" s="217"/>
      <c r="BM512" s="217"/>
      <c r="BN512" s="217"/>
      <c r="BO512" s="217"/>
      <c r="BP512" s="217"/>
      <c r="BQ512" s="217"/>
      <c r="BR512" s="217"/>
      <c r="DN512" s="419"/>
      <c r="DO512" s="419"/>
      <c r="DP512" s="419"/>
      <c r="DQ512" s="419"/>
      <c r="DR512" s="419"/>
      <c r="DS512" s="419"/>
      <c r="DT512" s="419"/>
      <c r="DU512" s="419"/>
      <c r="DV512" s="419"/>
      <c r="DW512" s="419"/>
      <c r="DX512" s="419"/>
      <c r="DY512" s="419"/>
      <c r="DZ512" s="419"/>
      <c r="EA512" s="419"/>
      <c r="EB512" s="419"/>
      <c r="EC512" s="419"/>
      <c r="ED512" s="419"/>
      <c r="EE512" s="419"/>
      <c r="EF512" s="419"/>
      <c r="EG512" s="419"/>
      <c r="EH512" s="419"/>
      <c r="EI512" s="419"/>
      <c r="EJ512" s="419"/>
      <c r="EK512" s="419"/>
      <c r="EL512" s="419"/>
      <c r="EM512" s="419"/>
      <c r="EN512" s="419"/>
      <c r="EO512" s="419"/>
      <c r="EP512" s="419"/>
      <c r="EQ512" s="419"/>
    </row>
    <row r="513" spans="1:147" s="63" customFormat="1" ht="12.75" customHeight="1">
      <c r="A513" s="207"/>
      <c r="B513" s="165"/>
      <c r="C513" s="27"/>
      <c r="D513" s="46"/>
      <c r="E513" s="237"/>
      <c r="F513" s="46"/>
      <c r="G513" s="46"/>
      <c r="H513" s="46"/>
      <c r="I513" s="46"/>
      <c r="J513" s="46"/>
      <c r="K513" s="46"/>
      <c r="L513" s="46"/>
      <c r="M513" s="46"/>
      <c r="N513" s="46"/>
      <c r="O513" s="46"/>
      <c r="P513" s="46"/>
      <c r="Q513" s="46"/>
      <c r="R513" s="46"/>
      <c r="S513" s="46"/>
      <c r="T513" s="46"/>
      <c r="U513" s="46"/>
      <c r="V513" s="46"/>
      <c r="W513" s="46"/>
      <c r="X513" s="46"/>
      <c r="Y513" s="46"/>
      <c r="Z513" s="46"/>
      <c r="AA513" s="46"/>
      <c r="AB513" s="46"/>
      <c r="AC513" s="46"/>
      <c r="AD513" s="46"/>
      <c r="AE513" s="46"/>
      <c r="AF513" s="46"/>
      <c r="AG513" s="46"/>
      <c r="AH513" s="46"/>
      <c r="AI513" s="46"/>
      <c r="AJ513" s="46"/>
      <c r="AK513" s="46"/>
      <c r="AL513" s="46"/>
      <c r="AM513" s="46"/>
      <c r="AN513" s="1199"/>
      <c r="AO513" s="418"/>
      <c r="AP513" s="46"/>
      <c r="AQ513" s="46"/>
      <c r="AR513" s="46"/>
      <c r="AS513" s="46"/>
      <c r="AT513" s="46"/>
      <c r="AU513" s="2461" t="s">
        <v>731</v>
      </c>
      <c r="AV513" s="2462"/>
      <c r="AW513" s="2462"/>
      <c r="AX513" s="2462"/>
      <c r="AY513" s="2462"/>
      <c r="AZ513" s="2462"/>
      <c r="BA513" s="2462"/>
      <c r="BB513" s="217"/>
      <c r="BC513" s="217"/>
      <c r="BE513" s="46"/>
      <c r="BF513" s="46"/>
      <c r="BG513" s="46"/>
      <c r="BH513" s="46"/>
      <c r="BI513" s="46"/>
      <c r="BJ513" s="2392" t="s">
        <v>35</v>
      </c>
      <c r="BK513" s="2393"/>
      <c r="BL513" s="2393"/>
      <c r="BM513" s="2393"/>
      <c r="BN513" s="2393"/>
      <c r="BO513" s="2393"/>
      <c r="BP513" s="2393"/>
      <c r="BQ513" s="217"/>
      <c r="BR513" s="46"/>
      <c r="DN513" s="419"/>
      <c r="DO513" s="419"/>
      <c r="DP513" s="419"/>
      <c r="DQ513" s="419"/>
      <c r="DR513" s="419"/>
      <c r="DS513" s="419"/>
      <c r="DT513" s="419"/>
      <c r="DU513" s="419"/>
      <c r="DV513" s="419"/>
      <c r="DW513" s="419"/>
      <c r="DX513" s="419"/>
      <c r="DY513" s="419"/>
      <c r="DZ513" s="419"/>
      <c r="EA513" s="419"/>
      <c r="EB513" s="419"/>
      <c r="EC513" s="419"/>
      <c r="ED513" s="419"/>
      <c r="EE513" s="419"/>
      <c r="EF513" s="419"/>
      <c r="EG513" s="419"/>
      <c r="EH513" s="419"/>
      <c r="EI513" s="419"/>
      <c r="EJ513" s="419"/>
      <c r="EK513" s="419"/>
      <c r="EL513" s="419"/>
      <c r="EM513" s="419"/>
      <c r="EN513" s="419"/>
      <c r="EO513" s="419"/>
      <c r="EP513" s="419"/>
      <c r="EQ513" s="419"/>
    </row>
    <row r="514" spans="1:147" s="63" customFormat="1" ht="12.75" customHeight="1">
      <c r="A514" s="207"/>
      <c r="B514" s="46"/>
      <c r="C514" s="577" t="s">
        <v>1673</v>
      </c>
      <c r="D514" s="165"/>
      <c r="E514" s="237"/>
      <c r="F514" s="27"/>
      <c r="G514" s="27"/>
      <c r="H514" s="27"/>
      <c r="I514" s="27"/>
      <c r="J514" s="27"/>
      <c r="K514" s="27"/>
      <c r="L514" s="27"/>
      <c r="M514" s="27"/>
      <c r="N514" s="27"/>
      <c r="O514" s="27"/>
      <c r="P514" s="27"/>
      <c r="Q514" s="27"/>
      <c r="R514" s="27"/>
      <c r="S514" s="27"/>
      <c r="T514" s="27"/>
      <c r="U514" s="27"/>
      <c r="V514" s="27"/>
      <c r="W514" s="27"/>
      <c r="X514" s="27"/>
      <c r="Y514" s="27"/>
      <c r="Z514" s="27"/>
      <c r="AA514" s="27"/>
      <c r="AB514" s="27"/>
      <c r="AC514" s="27"/>
      <c r="AD514" s="46"/>
      <c r="AE514" s="46"/>
      <c r="AF514" s="46"/>
      <c r="AG514" s="27"/>
      <c r="AH514" s="27"/>
      <c r="AI514" s="27"/>
      <c r="AJ514" s="27"/>
      <c r="AK514" s="46"/>
      <c r="AL514" s="46"/>
      <c r="AM514" s="46"/>
      <c r="AN514" s="1199"/>
      <c r="AO514" s="418"/>
      <c r="AP514" s="46"/>
      <c r="AQ514" s="46"/>
      <c r="AR514" s="46"/>
      <c r="AS514" s="46"/>
      <c r="AT514" s="46"/>
      <c r="AU514" s="2461"/>
      <c r="AV514" s="2462"/>
      <c r="AW514" s="2462"/>
      <c r="AX514" s="2462"/>
      <c r="AY514" s="2462"/>
      <c r="AZ514" s="2462"/>
      <c r="BA514" s="2462"/>
      <c r="BB514" s="217"/>
      <c r="BC514" s="217"/>
      <c r="BE514" s="46"/>
      <c r="BF514" s="46"/>
      <c r="BG514" s="46"/>
      <c r="BH514" s="46"/>
      <c r="BI514" s="46"/>
      <c r="BJ514" s="2392"/>
      <c r="BK514" s="2393"/>
      <c r="BL514" s="2393"/>
      <c r="BM514" s="2393"/>
      <c r="BN514" s="2393"/>
      <c r="BO514" s="2393"/>
      <c r="BP514" s="2393"/>
      <c r="BQ514" s="217"/>
      <c r="BR514" s="46"/>
    </row>
    <row r="515" spans="1:147" s="16" customFormat="1" ht="12.75" customHeight="1">
      <c r="A515" s="207"/>
      <c r="B515" s="46"/>
      <c r="C515" s="2187" t="s">
        <v>136</v>
      </c>
      <c r="D515" s="2188"/>
      <c r="E515" s="1293" t="s">
        <v>213</v>
      </c>
      <c r="F515" s="2265" t="s">
        <v>1096</v>
      </c>
      <c r="G515" s="2265"/>
      <c r="H515" s="2265"/>
      <c r="I515" s="2265"/>
      <c r="J515" s="2265"/>
      <c r="K515" s="2265"/>
      <c r="L515" s="2265"/>
      <c r="M515" s="2265"/>
      <c r="N515" s="2265"/>
      <c r="O515" s="2265"/>
      <c r="P515" s="2265"/>
      <c r="Q515" s="2265"/>
      <c r="R515" s="2265"/>
      <c r="S515" s="2265"/>
      <c r="T515" s="2265"/>
      <c r="U515" s="2265"/>
      <c r="V515" s="2265"/>
      <c r="W515" s="2265"/>
      <c r="X515" s="2265"/>
      <c r="Y515" s="2265"/>
      <c r="Z515" s="2265"/>
      <c r="AA515" s="2265"/>
      <c r="AB515" s="2265"/>
      <c r="AC515" s="2265"/>
      <c r="AD515" s="2265"/>
      <c r="AE515" s="2265"/>
      <c r="AF515" s="1237"/>
      <c r="AG515" s="1294"/>
      <c r="AH515" s="1294"/>
      <c r="AI515" s="1294"/>
      <c r="AJ515" s="1294"/>
      <c r="AK515" s="1267"/>
      <c r="AL515" s="174"/>
      <c r="AM515" s="46"/>
      <c r="AN515" s="1184"/>
      <c r="AO515" s="143"/>
      <c r="AP515" s="46"/>
      <c r="AQ515" s="46"/>
      <c r="AR515" s="46"/>
      <c r="AS515" s="46"/>
      <c r="AT515" s="46">
        <v>60</v>
      </c>
      <c r="AU515" s="254">
        <v>55</v>
      </c>
      <c r="AV515" s="254">
        <v>50</v>
      </c>
      <c r="AW515" s="254">
        <v>45</v>
      </c>
      <c r="AX515" s="254">
        <v>40</v>
      </c>
      <c r="AY515" s="254">
        <v>35</v>
      </c>
      <c r="AZ515" s="254">
        <v>30</v>
      </c>
      <c r="BA515" s="254">
        <v>20</v>
      </c>
      <c r="BB515" s="46"/>
      <c r="BC515" s="46"/>
      <c r="BE515" s="46"/>
      <c r="BF515" s="46"/>
      <c r="BG515" s="46"/>
      <c r="BH515" s="46"/>
      <c r="BI515" s="46">
        <v>60</v>
      </c>
      <c r="BJ515" s="254">
        <v>55</v>
      </c>
      <c r="BK515" s="254">
        <v>50</v>
      </c>
      <c r="BL515" s="254">
        <v>45</v>
      </c>
      <c r="BM515" s="254">
        <v>40</v>
      </c>
      <c r="BN515" s="254">
        <v>35</v>
      </c>
      <c r="BO515" s="254">
        <v>30</v>
      </c>
      <c r="BP515" s="254">
        <v>20</v>
      </c>
      <c r="BQ515" s="46"/>
      <c r="BR515" s="46"/>
    </row>
    <row r="516" spans="1:147" s="16" customFormat="1" ht="12.75" customHeight="1">
      <c r="A516" s="207"/>
      <c r="B516" s="46"/>
      <c r="C516" s="1275"/>
      <c r="D516" s="174"/>
      <c r="E516" s="237"/>
      <c r="F516" s="2266"/>
      <c r="G516" s="2266"/>
      <c r="H516" s="2266"/>
      <c r="I516" s="2266"/>
      <c r="J516" s="2266"/>
      <c r="K516" s="2266"/>
      <c r="L516" s="2266"/>
      <c r="M516" s="2266"/>
      <c r="N516" s="2266"/>
      <c r="O516" s="2266"/>
      <c r="P516" s="2266"/>
      <c r="Q516" s="2266"/>
      <c r="R516" s="2266"/>
      <c r="S516" s="2266"/>
      <c r="T516" s="2266"/>
      <c r="U516" s="2266"/>
      <c r="V516" s="2266"/>
      <c r="W516" s="2266"/>
      <c r="X516" s="2266"/>
      <c r="Y516" s="2266"/>
      <c r="Z516" s="2266"/>
      <c r="AA516" s="2266"/>
      <c r="AB516" s="2266"/>
      <c r="AC516" s="2266"/>
      <c r="AD516" s="2266"/>
      <c r="AE516" s="2266"/>
      <c r="AF516" s="174"/>
      <c r="AG516" s="27"/>
      <c r="AH516" s="27"/>
      <c r="AI516" s="27"/>
      <c r="AJ516" s="27"/>
      <c r="AK516" s="1246"/>
      <c r="AL516" s="174"/>
      <c r="AM516" s="46"/>
      <c r="AN516" s="1184"/>
      <c r="AO516" s="143"/>
      <c r="AP516" s="2433" t="s">
        <v>1716</v>
      </c>
      <c r="AQ516" s="2434"/>
      <c r="AR516" s="2435"/>
      <c r="AS516" s="1027">
        <v>80</v>
      </c>
      <c r="AT516" s="46">
        <v>0</v>
      </c>
      <c r="AU516" s="255">
        <v>10</v>
      </c>
      <c r="AV516" s="255">
        <v>25</v>
      </c>
      <c r="AW516" s="255">
        <v>37.5</v>
      </c>
      <c r="AX516" s="255">
        <v>35</v>
      </c>
      <c r="AY516" s="255">
        <v>37.5</v>
      </c>
      <c r="AZ516" s="255">
        <v>50</v>
      </c>
      <c r="BA516" s="255">
        <v>50</v>
      </c>
      <c r="BB516" s="65"/>
      <c r="BC516" s="65"/>
      <c r="BE516" s="2433" t="s">
        <v>1716</v>
      </c>
      <c r="BF516" s="2434"/>
      <c r="BG516" s="2435"/>
      <c r="BH516" s="1027">
        <v>80</v>
      </c>
      <c r="BI516" s="46">
        <v>0</v>
      </c>
      <c r="BJ516" s="256">
        <v>0</v>
      </c>
      <c r="BK516" s="255">
        <v>25</v>
      </c>
      <c r="BL516" s="255">
        <v>37.5</v>
      </c>
      <c r="BM516" s="255">
        <v>35</v>
      </c>
      <c r="BN516" s="255">
        <v>37.5</v>
      </c>
      <c r="BO516" s="255">
        <v>50</v>
      </c>
      <c r="BP516" s="255">
        <v>50</v>
      </c>
      <c r="BQ516" s="65"/>
      <c r="BR516" s="46"/>
      <c r="CD516" s="65"/>
      <c r="CE516" s="65"/>
      <c r="CF516" s="65"/>
      <c r="CG516" s="65"/>
      <c r="CH516" s="65"/>
      <c r="CI516" s="65"/>
      <c r="CJ516" s="65"/>
      <c r="CK516" s="65"/>
      <c r="CL516" s="65"/>
      <c r="CM516" s="65"/>
      <c r="CN516" s="65"/>
      <c r="CO516" s="65"/>
      <c r="CP516" s="65"/>
      <c r="CQ516" s="65"/>
      <c r="CR516" s="65"/>
      <c r="CS516" s="65"/>
      <c r="CT516" s="65"/>
      <c r="CU516" s="65"/>
      <c r="CV516" s="65"/>
      <c r="CW516" s="65"/>
      <c r="CX516" s="65"/>
      <c r="CY516" s="65"/>
      <c r="CZ516" s="65"/>
      <c r="DA516" s="65"/>
      <c r="DB516" s="65"/>
      <c r="DC516" s="65"/>
      <c r="DD516" s="65"/>
      <c r="DE516" s="65"/>
      <c r="DF516" s="65"/>
      <c r="DG516" s="65"/>
      <c r="DH516" s="65"/>
      <c r="DI516" s="65"/>
      <c r="DJ516" s="65"/>
      <c r="DK516" s="65"/>
      <c r="DL516" s="65"/>
      <c r="DM516" s="65"/>
      <c r="DN516" s="65"/>
      <c r="DO516" s="65"/>
      <c r="DP516" s="65"/>
      <c r="DQ516" s="65"/>
      <c r="DR516" s="65"/>
    </row>
    <row r="517" spans="1:147" s="16" customFormat="1" ht="12.75" customHeight="1">
      <c r="A517" s="207"/>
      <c r="B517" s="46"/>
      <c r="C517" s="1276"/>
      <c r="D517" s="1257"/>
      <c r="E517" s="1277"/>
      <c r="F517" s="2313" t="s">
        <v>136</v>
      </c>
      <c r="G517" s="2313"/>
      <c r="H517" s="2313"/>
      <c r="I517" s="2313"/>
      <c r="J517" s="2313"/>
      <c r="K517" s="2313"/>
      <c r="L517" s="2313"/>
      <c r="M517" s="2313"/>
      <c r="N517" s="2313"/>
      <c r="O517" s="2313"/>
      <c r="P517" s="2313"/>
      <c r="Q517" s="2313"/>
      <c r="R517" s="2313"/>
      <c r="S517" s="2313"/>
      <c r="T517" s="2313"/>
      <c r="U517" s="2313"/>
      <c r="V517" s="2313"/>
      <c r="W517" s="2313"/>
      <c r="X517" s="2313"/>
      <c r="Y517" s="2313"/>
      <c r="Z517" s="2313"/>
      <c r="AA517" s="1278"/>
      <c r="AB517" s="1279"/>
      <c r="AC517" s="1279"/>
      <c r="AD517" s="1257"/>
      <c r="AE517" s="1257"/>
      <c r="AF517" s="1257"/>
      <c r="AG517" s="1280">
        <f>IF($C$515="Yes",(VLOOKUP($F$517,$AO$485:$AP$493,2,FALSE)),0)</f>
        <v>0</v>
      </c>
      <c r="AH517" s="1281" t="s">
        <v>1098</v>
      </c>
      <c r="AI517" s="1280"/>
      <c r="AJ517" s="1279"/>
      <c r="AK517" s="1258"/>
      <c r="AL517" s="174"/>
      <c r="AM517" s="46"/>
      <c r="AN517" s="1184"/>
      <c r="AO517" s="143"/>
      <c r="AP517" s="2252"/>
      <c r="AQ517" s="2253"/>
      <c r="AR517" s="2254"/>
      <c r="AS517" s="1027">
        <v>75</v>
      </c>
      <c r="AT517" s="46">
        <v>0</v>
      </c>
      <c r="AU517" s="255">
        <v>10</v>
      </c>
      <c r="AV517" s="255">
        <v>25</v>
      </c>
      <c r="AW517" s="255">
        <v>37.5</v>
      </c>
      <c r="AX517" s="255">
        <v>35</v>
      </c>
      <c r="AY517" s="255">
        <v>37.5</v>
      </c>
      <c r="AZ517" s="255">
        <v>50</v>
      </c>
      <c r="BA517" s="255">
        <v>50</v>
      </c>
      <c r="BB517" s="65"/>
      <c r="BC517" s="65"/>
      <c r="BE517" s="2252"/>
      <c r="BF517" s="2253"/>
      <c r="BG517" s="2254"/>
      <c r="BH517" s="1027">
        <v>75</v>
      </c>
      <c r="BI517" s="46">
        <v>0</v>
      </c>
      <c r="BJ517" s="256">
        <v>0</v>
      </c>
      <c r="BK517" s="255">
        <v>25</v>
      </c>
      <c r="BL517" s="255">
        <v>37.5</v>
      </c>
      <c r="BM517" s="255">
        <v>35</v>
      </c>
      <c r="BN517" s="255">
        <v>37.5</v>
      </c>
      <c r="BO517" s="255">
        <v>50</v>
      </c>
      <c r="BP517" s="255">
        <v>50</v>
      </c>
      <c r="BQ517" s="65"/>
      <c r="BR517" s="46"/>
      <c r="CD517" s="65"/>
      <c r="CE517" s="65"/>
      <c r="CF517" s="65"/>
      <c r="CG517" s="65"/>
      <c r="CH517" s="65"/>
      <c r="CI517" s="65"/>
      <c r="CJ517" s="65"/>
      <c r="CK517" s="65"/>
      <c r="CL517" s="65"/>
      <c r="CM517" s="65"/>
      <c r="CN517" s="65"/>
      <c r="CO517" s="65"/>
      <c r="CP517" s="65"/>
      <c r="CQ517" s="65"/>
      <c r="CR517" s="65"/>
      <c r="CS517" s="65"/>
      <c r="CT517" s="65"/>
      <c r="CU517" s="65"/>
      <c r="CV517" s="65"/>
      <c r="CW517" s="65"/>
      <c r="CX517" s="65"/>
      <c r="CY517" s="65"/>
      <c r="CZ517" s="65"/>
      <c r="DA517" s="65"/>
      <c r="DB517" s="65"/>
      <c r="DC517" s="65"/>
      <c r="DD517" s="65"/>
      <c r="DE517" s="65"/>
      <c r="DF517" s="65"/>
      <c r="DG517" s="65"/>
      <c r="DH517" s="65"/>
      <c r="DI517" s="65"/>
      <c r="DJ517" s="65"/>
      <c r="DK517" s="65"/>
      <c r="DL517" s="65"/>
      <c r="DM517" s="65"/>
      <c r="DN517" s="65"/>
      <c r="DO517" s="65"/>
      <c r="DP517" s="65"/>
      <c r="DQ517" s="65"/>
      <c r="DR517" s="65"/>
    </row>
    <row r="518" spans="1:147" s="16" customFormat="1" ht="12.75" customHeight="1">
      <c r="A518" s="207"/>
      <c r="B518" s="46"/>
      <c r="C518" s="577"/>
      <c r="D518" s="165"/>
      <c r="E518" s="237"/>
      <c r="F518" s="27"/>
      <c r="G518" s="27"/>
      <c r="H518" s="27"/>
      <c r="I518" s="27"/>
      <c r="J518" s="27"/>
      <c r="K518" s="27"/>
      <c r="L518" s="27"/>
      <c r="M518" s="27"/>
      <c r="N518" s="27"/>
      <c r="O518" s="27"/>
      <c r="P518" s="27"/>
      <c r="Q518" s="27"/>
      <c r="R518" s="27"/>
      <c r="S518" s="27"/>
      <c r="T518" s="27"/>
      <c r="U518" s="27"/>
      <c r="V518" s="27"/>
      <c r="W518" s="27"/>
      <c r="X518" s="27"/>
      <c r="Y518" s="27"/>
      <c r="Z518" s="27"/>
      <c r="AA518" s="27"/>
      <c r="AB518" s="27"/>
      <c r="AC518" s="27"/>
      <c r="AD518" s="174"/>
      <c r="AE518" s="174"/>
      <c r="AF518" s="174"/>
      <c r="AG518" s="27"/>
      <c r="AH518" s="27"/>
      <c r="AI518" s="27"/>
      <c r="AJ518" s="27"/>
      <c r="AK518" s="174"/>
      <c r="AL518" s="174"/>
      <c r="AM518" s="46"/>
      <c r="AN518" s="1184"/>
      <c r="AO518" s="143"/>
      <c r="AP518" s="2252"/>
      <c r="AQ518" s="2253"/>
      <c r="AR518" s="2254"/>
      <c r="AS518" s="1027">
        <v>70</v>
      </c>
      <c r="AT518" s="46">
        <v>0</v>
      </c>
      <c r="AU518" s="255">
        <v>10</v>
      </c>
      <c r="AV518" s="255">
        <v>25</v>
      </c>
      <c r="AW518" s="255">
        <v>37.5</v>
      </c>
      <c r="AX518" s="255">
        <v>35</v>
      </c>
      <c r="AY518" s="255">
        <v>37.5</v>
      </c>
      <c r="AZ518" s="255">
        <v>50</v>
      </c>
      <c r="BA518" s="255">
        <v>50</v>
      </c>
      <c r="BB518" s="65"/>
      <c r="BC518" s="65"/>
      <c r="BE518" s="2252"/>
      <c r="BF518" s="2253"/>
      <c r="BG518" s="2254"/>
      <c r="BH518" s="1027">
        <v>70</v>
      </c>
      <c r="BI518" s="46">
        <v>0</v>
      </c>
      <c r="BJ518" s="256">
        <v>0</v>
      </c>
      <c r="BK518" s="255">
        <v>25</v>
      </c>
      <c r="BL518" s="255">
        <v>37.5</v>
      </c>
      <c r="BM518" s="255">
        <v>35</v>
      </c>
      <c r="BN518" s="255">
        <v>37.5</v>
      </c>
      <c r="BO518" s="255">
        <v>50</v>
      </c>
      <c r="BP518" s="255">
        <v>50</v>
      </c>
      <c r="BQ518" s="65"/>
      <c r="BR518" s="46"/>
      <c r="CD518" s="65"/>
      <c r="CE518" s="65"/>
      <c r="CF518" s="65"/>
      <c r="CG518" s="65"/>
      <c r="CH518" s="65"/>
      <c r="CI518" s="65"/>
      <c r="CJ518" s="65"/>
      <c r="CK518" s="65"/>
      <c r="CL518" s="65"/>
      <c r="CM518" s="65"/>
      <c r="CN518" s="65"/>
      <c r="CO518" s="65"/>
      <c r="CP518" s="65"/>
      <c r="CQ518" s="65"/>
      <c r="CR518" s="65"/>
      <c r="CS518" s="65"/>
      <c r="CT518" s="65"/>
      <c r="CU518" s="65"/>
      <c r="CV518" s="65"/>
      <c r="CW518" s="65"/>
      <c r="CX518" s="65"/>
      <c r="CY518" s="65"/>
      <c r="CZ518" s="65"/>
      <c r="DA518" s="65"/>
      <c r="DB518" s="65"/>
      <c r="DC518" s="65"/>
      <c r="DD518" s="65"/>
      <c r="DE518" s="65"/>
      <c r="DF518" s="65"/>
      <c r="DG518" s="65"/>
      <c r="DH518" s="65"/>
      <c r="DI518" s="65"/>
      <c r="DJ518" s="65"/>
      <c r="DK518" s="65"/>
      <c r="DL518" s="65"/>
      <c r="DM518" s="65"/>
      <c r="DN518" s="65"/>
      <c r="DO518" s="65"/>
      <c r="DP518" s="65"/>
      <c r="DQ518" s="65"/>
      <c r="DR518" s="65"/>
    </row>
    <row r="519" spans="1:147" s="16" customFormat="1" ht="12.75" customHeight="1">
      <c r="A519" s="28"/>
      <c r="B519" s="46"/>
      <c r="C519" s="2187" t="s">
        <v>136</v>
      </c>
      <c r="D519" s="2188"/>
      <c r="E519" s="1293" t="s">
        <v>341</v>
      </c>
      <c r="F519" s="2261" t="s">
        <v>1312</v>
      </c>
      <c r="G519" s="2261"/>
      <c r="H519" s="2261"/>
      <c r="I519" s="2261"/>
      <c r="J519" s="2261"/>
      <c r="K519" s="2261"/>
      <c r="L519" s="2261"/>
      <c r="M519" s="2261"/>
      <c r="N519" s="2261"/>
      <c r="O519" s="2261"/>
      <c r="P519" s="2261"/>
      <c r="Q519" s="2261"/>
      <c r="R519" s="2261"/>
      <c r="S519" s="2261"/>
      <c r="T519" s="2261"/>
      <c r="U519" s="2261"/>
      <c r="V519" s="2261"/>
      <c r="W519" s="2261"/>
      <c r="X519" s="2261"/>
      <c r="Y519" s="2261"/>
      <c r="Z519" s="2261"/>
      <c r="AA519" s="2261"/>
      <c r="AB519" s="2261"/>
      <c r="AC519" s="2261"/>
      <c r="AD519" s="2261"/>
      <c r="AE519" s="2261"/>
      <c r="AF519" s="1237"/>
      <c r="AG519" s="1283"/>
      <c r="AH519" s="1283"/>
      <c r="AI519" s="1283"/>
      <c r="AJ519" s="1283"/>
      <c r="AK519" s="1267"/>
      <c r="AL519" s="174"/>
      <c r="AM519" s="46"/>
      <c r="AN519" s="1184"/>
      <c r="AO519" s="143"/>
      <c r="AP519" s="2252"/>
      <c r="AQ519" s="2253"/>
      <c r="AR519" s="2254"/>
      <c r="AS519" s="1027">
        <v>65</v>
      </c>
      <c r="AT519" s="46">
        <v>0</v>
      </c>
      <c r="AU519" s="255">
        <v>10</v>
      </c>
      <c r="AV519" s="255">
        <v>25</v>
      </c>
      <c r="AW519" s="255">
        <v>37.5</v>
      </c>
      <c r="AX519" s="255">
        <v>35</v>
      </c>
      <c r="AY519" s="255">
        <v>37.5</v>
      </c>
      <c r="AZ519" s="255">
        <v>50</v>
      </c>
      <c r="BA519" s="255">
        <v>50</v>
      </c>
      <c r="BB519" s="65"/>
      <c r="BC519" s="65"/>
      <c r="BE519" s="2252"/>
      <c r="BF519" s="2253"/>
      <c r="BG519" s="2254"/>
      <c r="BH519" s="1027">
        <v>65</v>
      </c>
      <c r="BI519" s="46">
        <v>0</v>
      </c>
      <c r="BJ519" s="256">
        <v>0</v>
      </c>
      <c r="BK519" s="255">
        <v>25</v>
      </c>
      <c r="BL519" s="255">
        <v>37.5</v>
      </c>
      <c r="BM519" s="255">
        <v>35</v>
      </c>
      <c r="BN519" s="255">
        <v>37.5</v>
      </c>
      <c r="BO519" s="255">
        <v>50</v>
      </c>
      <c r="BP519" s="255">
        <v>50</v>
      </c>
      <c r="BQ519" s="65"/>
      <c r="BR519" s="46"/>
      <c r="CD519" s="65"/>
      <c r="CE519" s="65"/>
      <c r="CF519" s="65"/>
      <c r="CG519" s="65"/>
      <c r="CH519" s="65"/>
      <c r="CI519" s="65"/>
      <c r="CJ519" s="65"/>
      <c r="CK519" s="65"/>
      <c r="CL519" s="65"/>
      <c r="CM519" s="65"/>
      <c r="CN519" s="65"/>
      <c r="CO519" s="65"/>
      <c r="CP519" s="65"/>
      <c r="CQ519" s="65"/>
      <c r="CR519" s="65"/>
      <c r="CS519" s="65"/>
      <c r="CT519" s="65"/>
      <c r="CU519" s="65"/>
      <c r="CV519" s="65"/>
      <c r="CW519" s="65"/>
      <c r="CX519" s="65"/>
      <c r="CY519" s="65"/>
      <c r="CZ519" s="65"/>
      <c r="DA519" s="65"/>
      <c r="DB519" s="65"/>
      <c r="DC519" s="65"/>
      <c r="DD519" s="65"/>
      <c r="DE519" s="65"/>
      <c r="DF519" s="65"/>
      <c r="DG519" s="65"/>
      <c r="DH519" s="65"/>
      <c r="DI519" s="65"/>
      <c r="DJ519" s="65"/>
      <c r="DK519" s="65"/>
      <c r="DL519" s="65"/>
      <c r="DM519" s="65"/>
      <c r="DN519" s="65"/>
      <c r="DO519" s="65"/>
      <c r="DP519" s="65"/>
      <c r="DQ519" s="65"/>
      <c r="DR519" s="65"/>
    </row>
    <row r="520" spans="1:147" s="16" customFormat="1" ht="12.75" customHeight="1">
      <c r="A520" s="28"/>
      <c r="B520" s="46"/>
      <c r="C520" s="1275"/>
      <c r="D520" s="174"/>
      <c r="E520" s="237"/>
      <c r="F520" s="2262"/>
      <c r="G520" s="2262"/>
      <c r="H520" s="2262"/>
      <c r="I520" s="2262"/>
      <c r="J520" s="2262"/>
      <c r="K520" s="2262"/>
      <c r="L520" s="2262"/>
      <c r="M520" s="2262"/>
      <c r="N520" s="2262"/>
      <c r="O520" s="2262"/>
      <c r="P520" s="2262"/>
      <c r="Q520" s="2262"/>
      <c r="R520" s="2262"/>
      <c r="S520" s="2262"/>
      <c r="T520" s="2262"/>
      <c r="U520" s="2262"/>
      <c r="V520" s="2262"/>
      <c r="W520" s="2262"/>
      <c r="X520" s="2262"/>
      <c r="Y520" s="2262"/>
      <c r="Z520" s="2262"/>
      <c r="AA520" s="2262"/>
      <c r="AB520" s="2262"/>
      <c r="AC520" s="2262"/>
      <c r="AD520" s="2262"/>
      <c r="AE520" s="2262"/>
      <c r="AF520" s="174"/>
      <c r="AG520" s="27"/>
      <c r="AH520" s="27"/>
      <c r="AI520" s="27"/>
      <c r="AJ520" s="27"/>
      <c r="AK520" s="1246"/>
      <c r="AL520" s="174"/>
      <c r="AM520" s="46"/>
      <c r="AN520" s="1184"/>
      <c r="AO520" s="143"/>
      <c r="AP520" s="2252"/>
      <c r="AQ520" s="2253"/>
      <c r="AR520" s="2254"/>
      <c r="AS520" s="1027">
        <v>60</v>
      </c>
      <c r="AT520" s="46">
        <v>0</v>
      </c>
      <c r="AU520" s="255">
        <v>10</v>
      </c>
      <c r="AV520" s="255">
        <v>25</v>
      </c>
      <c r="AW520" s="255">
        <v>37.5</v>
      </c>
      <c r="AX520" s="255">
        <v>35</v>
      </c>
      <c r="AY520" s="255">
        <v>37.5</v>
      </c>
      <c r="AZ520" s="255">
        <v>50</v>
      </c>
      <c r="BA520" s="255">
        <v>50</v>
      </c>
      <c r="BB520" s="65"/>
      <c r="BC520" s="65"/>
      <c r="BE520" s="2252"/>
      <c r="BF520" s="2253"/>
      <c r="BG520" s="2254"/>
      <c r="BH520" s="1027">
        <v>60</v>
      </c>
      <c r="BI520" s="46">
        <v>0</v>
      </c>
      <c r="BJ520" s="256">
        <v>0</v>
      </c>
      <c r="BK520" s="255">
        <v>25</v>
      </c>
      <c r="BL520" s="255">
        <v>37.5</v>
      </c>
      <c r="BM520" s="255">
        <v>35</v>
      </c>
      <c r="BN520" s="255">
        <v>37.5</v>
      </c>
      <c r="BO520" s="255">
        <v>50</v>
      </c>
      <c r="BP520" s="255">
        <v>50</v>
      </c>
      <c r="BQ520" s="65"/>
      <c r="BR520" s="46"/>
      <c r="CD520" s="65"/>
      <c r="CE520" s="65"/>
      <c r="CF520" s="65"/>
      <c r="CG520" s="65"/>
      <c r="CH520" s="65"/>
      <c r="CI520" s="65"/>
      <c r="CJ520" s="65"/>
      <c r="CK520" s="65"/>
      <c r="CL520" s="65"/>
      <c r="CM520" s="65"/>
      <c r="CN520" s="65"/>
      <c r="CO520" s="65"/>
      <c r="CP520" s="65"/>
      <c r="CQ520" s="65"/>
      <c r="CR520" s="65"/>
      <c r="CS520" s="65"/>
      <c r="CT520" s="65"/>
      <c r="CU520" s="65"/>
      <c r="CV520" s="65"/>
      <c r="CW520" s="65"/>
      <c r="CX520" s="65"/>
      <c r="CY520" s="65"/>
      <c r="CZ520" s="65"/>
      <c r="DA520" s="65"/>
      <c r="DB520" s="65"/>
      <c r="DC520" s="65"/>
      <c r="DD520" s="65"/>
      <c r="DE520" s="65"/>
      <c r="DF520" s="65"/>
      <c r="DG520" s="65"/>
      <c r="DH520" s="65"/>
      <c r="DI520" s="65"/>
      <c r="DJ520" s="65"/>
      <c r="DK520" s="65"/>
      <c r="DL520" s="65"/>
      <c r="DM520" s="65"/>
      <c r="DN520" s="65"/>
      <c r="DO520" s="65"/>
      <c r="DP520" s="65"/>
      <c r="DQ520" s="65"/>
      <c r="DR520" s="65"/>
    </row>
    <row r="521" spans="1:147" s="16" customFormat="1" ht="12.75" customHeight="1">
      <c r="A521" s="28"/>
      <c r="B521" s="46"/>
      <c r="C521" s="1250"/>
      <c r="D521" s="174"/>
      <c r="E521" s="174"/>
      <c r="F521" s="946" t="s">
        <v>1102</v>
      </c>
      <c r="G521" s="27"/>
      <c r="H521" s="27"/>
      <c r="I521" s="27"/>
      <c r="J521" s="27"/>
      <c r="K521" s="27"/>
      <c r="L521" s="27"/>
      <c r="M521" s="27"/>
      <c r="N521" s="27"/>
      <c r="O521" s="27"/>
      <c r="P521" s="27"/>
      <c r="Q521" s="27"/>
      <c r="R521" s="27"/>
      <c r="S521" s="27"/>
      <c r="T521" s="27"/>
      <c r="U521" s="27"/>
      <c r="V521" s="27"/>
      <c r="W521" s="27"/>
      <c r="X521" s="27"/>
      <c r="Y521" s="27"/>
      <c r="Z521" s="27"/>
      <c r="AA521" s="27"/>
      <c r="AB521" s="27"/>
      <c r="AC521" s="1207"/>
      <c r="AD521" s="174"/>
      <c r="AE521" s="174"/>
      <c r="AF521" s="174"/>
      <c r="AG521" s="187"/>
      <c r="AH521" s="187"/>
      <c r="AI521" s="187"/>
      <c r="AJ521" s="187"/>
      <c r="AK521" s="1246"/>
      <c r="AL521" s="174"/>
      <c r="AM521" s="46"/>
      <c r="AN521" s="1184"/>
      <c r="AP521" s="2252"/>
      <c r="AQ521" s="2253"/>
      <c r="AR521" s="2254"/>
      <c r="AS521" s="1027">
        <v>55</v>
      </c>
      <c r="AT521" s="46">
        <v>0</v>
      </c>
      <c r="AU521" s="255">
        <v>10</v>
      </c>
      <c r="AV521" s="255">
        <v>25</v>
      </c>
      <c r="AW521" s="255">
        <v>37.5</v>
      </c>
      <c r="AX521" s="255">
        <v>35</v>
      </c>
      <c r="AY521" s="255">
        <v>37.5</v>
      </c>
      <c r="AZ521" s="255">
        <v>50</v>
      </c>
      <c r="BA521" s="255">
        <v>50</v>
      </c>
      <c r="BE521" s="2252"/>
      <c r="BF521" s="2253"/>
      <c r="BG521" s="2254"/>
      <c r="BH521" s="1027">
        <v>55</v>
      </c>
      <c r="BI521" s="46">
        <v>0</v>
      </c>
      <c r="BJ521" s="256">
        <v>0</v>
      </c>
      <c r="BK521" s="255">
        <v>25</v>
      </c>
      <c r="BL521" s="255">
        <v>37.5</v>
      </c>
      <c r="BM521" s="255">
        <v>35</v>
      </c>
      <c r="BN521" s="255">
        <v>37.5</v>
      </c>
      <c r="BO521" s="255">
        <v>50</v>
      </c>
      <c r="BP521" s="255">
        <v>50</v>
      </c>
      <c r="BR521" s="46"/>
      <c r="CR521" s="65"/>
      <c r="CS521" s="65"/>
      <c r="CT521" s="65"/>
      <c r="CU521" s="65"/>
      <c r="CV521" s="65"/>
      <c r="CW521" s="65"/>
      <c r="CX521" s="65"/>
      <c r="CY521" s="65"/>
      <c r="CZ521" s="65"/>
      <c r="DA521" s="65"/>
      <c r="DB521" s="65"/>
      <c r="DC521" s="65"/>
      <c r="DD521" s="65"/>
      <c r="DE521" s="65"/>
      <c r="DF521" s="65"/>
      <c r="DG521" s="65"/>
      <c r="DH521" s="65"/>
      <c r="DI521" s="65"/>
      <c r="DJ521" s="65"/>
      <c r="DK521" s="65"/>
      <c r="DL521" s="65"/>
      <c r="DM521" s="65"/>
      <c r="DN521" s="65"/>
      <c r="DO521" s="65"/>
      <c r="DP521" s="65"/>
      <c r="DQ521" s="65"/>
      <c r="DR521" s="65"/>
    </row>
    <row r="522" spans="1:147" s="16" customFormat="1">
      <c r="A522" s="28"/>
      <c r="B522" s="46"/>
      <c r="C522" s="1276"/>
      <c r="D522" s="1257"/>
      <c r="E522" s="1277"/>
      <c r="F522" s="2314" t="s">
        <v>136</v>
      </c>
      <c r="G522" s="2314"/>
      <c r="H522" s="2314"/>
      <c r="I522" s="1279"/>
      <c r="J522" s="1279"/>
      <c r="K522" s="1279"/>
      <c r="L522" s="1279"/>
      <c r="M522" s="1279"/>
      <c r="N522" s="1279"/>
      <c r="O522" s="1279"/>
      <c r="P522" s="1279"/>
      <c r="Q522" s="1279"/>
      <c r="R522" s="1279"/>
      <c r="S522" s="1279"/>
      <c r="T522" s="1279"/>
      <c r="U522" s="1279"/>
      <c r="V522" s="1279"/>
      <c r="W522" s="1279"/>
      <c r="X522" s="1279"/>
      <c r="Y522" s="1279"/>
      <c r="Z522" s="1279"/>
      <c r="AA522" s="1279"/>
      <c r="AB522" s="1279"/>
      <c r="AC522" s="1279"/>
      <c r="AD522" s="1257"/>
      <c r="AE522" s="1257"/>
      <c r="AF522" s="1257"/>
      <c r="AG522" s="1280">
        <f>IF($C$519="Yes",(VLOOKUP($F$522,$AO$495:$AP$497,2,FALSE)),0)</f>
        <v>0</v>
      </c>
      <c r="AH522" s="1281" t="s">
        <v>1098</v>
      </c>
      <c r="AI522" s="1279"/>
      <c r="AJ522" s="1279"/>
      <c r="AK522" s="1258"/>
      <c r="AL522" s="174"/>
      <c r="AM522" s="46"/>
      <c r="AN522" s="1184"/>
      <c r="AP522" s="2252"/>
      <c r="AQ522" s="2253"/>
      <c r="AR522" s="2254"/>
      <c r="AS522" s="254">
        <v>50</v>
      </c>
      <c r="AT522" s="46">
        <v>0</v>
      </c>
      <c r="AU522" s="255">
        <v>10</v>
      </c>
      <c r="AV522" s="255">
        <v>25</v>
      </c>
      <c r="AW522" s="255">
        <v>37.5</v>
      </c>
      <c r="AX522" s="255">
        <v>35</v>
      </c>
      <c r="AY522" s="255">
        <v>37.5</v>
      </c>
      <c r="AZ522" s="255">
        <v>50</v>
      </c>
      <c r="BA522" s="255">
        <v>50</v>
      </c>
      <c r="BE522" s="2252"/>
      <c r="BF522" s="2253"/>
      <c r="BG522" s="2254"/>
      <c r="BH522" s="254">
        <v>50</v>
      </c>
      <c r="BI522" s="46">
        <v>0</v>
      </c>
      <c r="BJ522" s="256">
        <v>0</v>
      </c>
      <c r="BK522" s="255">
        <v>25</v>
      </c>
      <c r="BL522" s="255">
        <v>37.5</v>
      </c>
      <c r="BM522" s="255">
        <v>35</v>
      </c>
      <c r="BN522" s="255">
        <v>37.5</v>
      </c>
      <c r="BO522" s="255">
        <v>50</v>
      </c>
      <c r="BP522" s="255">
        <v>50</v>
      </c>
      <c r="BR522" s="46"/>
      <c r="CR522" s="65"/>
      <c r="CS522" s="65"/>
      <c r="CT522" s="65"/>
      <c r="CU522" s="65"/>
      <c r="CV522" s="65"/>
      <c r="CW522" s="65"/>
      <c r="CX522" s="65"/>
      <c r="CY522" s="65"/>
      <c r="CZ522" s="65"/>
      <c r="DA522" s="65"/>
      <c r="DB522" s="65"/>
      <c r="DC522" s="65"/>
      <c r="DD522" s="65"/>
      <c r="DE522" s="65"/>
      <c r="DF522" s="65"/>
      <c r="DG522" s="65"/>
      <c r="DH522" s="65"/>
      <c r="DI522" s="65"/>
      <c r="DJ522" s="65"/>
      <c r="DK522" s="65"/>
      <c r="DL522" s="65"/>
      <c r="DM522" s="65"/>
      <c r="DN522" s="65"/>
      <c r="DO522" s="65"/>
      <c r="DP522" s="65"/>
      <c r="DQ522" s="65"/>
      <c r="DR522" s="65"/>
    </row>
    <row r="523" spans="1:147" s="16" customFormat="1">
      <c r="A523" s="27"/>
      <c r="B523" s="27"/>
      <c r="C523" s="27"/>
      <c r="D523" s="27"/>
      <c r="E523" s="27"/>
      <c r="F523" s="27"/>
      <c r="G523" s="27"/>
      <c r="H523" s="27"/>
      <c r="I523" s="27"/>
      <c r="J523" s="27"/>
      <c r="K523" s="27"/>
      <c r="L523" s="27"/>
      <c r="M523" s="27"/>
      <c r="N523" s="27"/>
      <c r="O523" s="27"/>
      <c r="P523" s="27"/>
      <c r="Q523" s="27"/>
      <c r="R523" s="27"/>
      <c r="S523" s="27"/>
      <c r="T523" s="27"/>
      <c r="U523" s="27"/>
      <c r="V523" s="27"/>
      <c r="W523" s="27"/>
      <c r="X523" s="27"/>
      <c r="Y523" s="27"/>
      <c r="Z523" s="27"/>
      <c r="AA523" s="27"/>
      <c r="AB523" s="27"/>
      <c r="AC523" s="27"/>
      <c r="AD523" s="27"/>
      <c r="AE523" s="174"/>
      <c r="AF523" s="174"/>
      <c r="AG523" s="187"/>
      <c r="AH523" s="1210"/>
      <c r="AI523" s="27"/>
      <c r="AJ523" s="27"/>
      <c r="AK523" s="174"/>
      <c r="AL523" s="174"/>
      <c r="AM523" s="46"/>
      <c r="AN523" s="1184"/>
      <c r="AP523" s="2252"/>
      <c r="AQ523" s="2253"/>
      <c r="AR523" s="2254"/>
      <c r="AS523" s="254">
        <v>45</v>
      </c>
      <c r="AT523" s="46">
        <v>0</v>
      </c>
      <c r="AU523" s="255">
        <v>10</v>
      </c>
      <c r="AV523" s="255">
        <v>22.5</v>
      </c>
      <c r="AW523" s="255">
        <v>33.799999999999997</v>
      </c>
      <c r="AX523" s="255">
        <v>35</v>
      </c>
      <c r="AY523" s="255">
        <v>37.5</v>
      </c>
      <c r="AZ523" s="255">
        <v>50</v>
      </c>
      <c r="BA523" s="255">
        <v>50</v>
      </c>
      <c r="BE523" s="2252"/>
      <c r="BF523" s="2253"/>
      <c r="BG523" s="2254"/>
      <c r="BH523" s="254">
        <v>45</v>
      </c>
      <c r="BI523" s="46">
        <v>0</v>
      </c>
      <c r="BJ523" s="256">
        <v>0</v>
      </c>
      <c r="BK523" s="255">
        <v>22.5</v>
      </c>
      <c r="BL523" s="255">
        <v>33.799999999999997</v>
      </c>
      <c r="BM523" s="255">
        <v>35</v>
      </c>
      <c r="BN523" s="255">
        <v>37.5</v>
      </c>
      <c r="BO523" s="255">
        <v>50</v>
      </c>
      <c r="BP523" s="255">
        <v>50</v>
      </c>
      <c r="BR523" s="46"/>
      <c r="CR523" s="65"/>
      <c r="CS523" s="65"/>
      <c r="CT523" s="65"/>
      <c r="CU523" s="65"/>
      <c r="CV523" s="65"/>
      <c r="CW523" s="65"/>
      <c r="CX523" s="65"/>
      <c r="CY523" s="65"/>
      <c r="CZ523" s="65"/>
      <c r="DA523" s="65"/>
      <c r="DB523" s="65"/>
      <c r="DC523" s="65"/>
      <c r="DD523" s="65"/>
      <c r="DE523" s="65"/>
      <c r="DF523" s="65"/>
      <c r="DG523" s="65"/>
      <c r="DH523" s="65"/>
      <c r="DI523" s="65"/>
      <c r="DJ523" s="65"/>
      <c r="DK523" s="65"/>
      <c r="DL523" s="65"/>
      <c r="DM523" s="65"/>
      <c r="DN523" s="65"/>
      <c r="DO523" s="65"/>
      <c r="DP523" s="65"/>
      <c r="DQ523" s="65"/>
      <c r="DR523" s="65"/>
    </row>
    <row r="524" spans="1:147" s="16" customFormat="1">
      <c r="A524" s="28"/>
      <c r="B524" s="46"/>
      <c r="C524" s="2187" t="s">
        <v>136</v>
      </c>
      <c r="D524" s="2188"/>
      <c r="E524" s="1293" t="s">
        <v>1423</v>
      </c>
      <c r="F524" s="1292" t="s">
        <v>1103</v>
      </c>
      <c r="G524" s="1283"/>
      <c r="H524" s="1283"/>
      <c r="I524" s="1283"/>
      <c r="J524" s="1283"/>
      <c r="K524" s="1283"/>
      <c r="L524" s="1283"/>
      <c r="M524" s="1283"/>
      <c r="N524" s="1283"/>
      <c r="O524" s="1283"/>
      <c r="P524" s="1283"/>
      <c r="Q524" s="1283"/>
      <c r="R524" s="1283"/>
      <c r="S524" s="1283"/>
      <c r="T524" s="1283"/>
      <c r="U524" s="1283"/>
      <c r="V524" s="1283"/>
      <c r="W524" s="1283"/>
      <c r="X524" s="1283"/>
      <c r="Y524" s="1283"/>
      <c r="Z524" s="1283"/>
      <c r="AA524" s="1283"/>
      <c r="AB524" s="1283"/>
      <c r="AC524" s="1296"/>
      <c r="AD524" s="1237"/>
      <c r="AE524" s="1237"/>
      <c r="AF524" s="1237"/>
      <c r="AG524" s="1297"/>
      <c r="AH524" s="1297"/>
      <c r="AI524" s="1297"/>
      <c r="AJ524" s="1297"/>
      <c r="AK524" s="1267"/>
      <c r="AL524" s="174"/>
      <c r="AM524" s="46"/>
      <c r="AN524" s="1184"/>
      <c r="AP524" s="2252"/>
      <c r="AQ524" s="2253"/>
      <c r="AR524" s="2254"/>
      <c r="AS524" s="254">
        <v>40</v>
      </c>
      <c r="AT524" s="46">
        <v>0</v>
      </c>
      <c r="AU524" s="255">
        <v>10</v>
      </c>
      <c r="AV524" s="255">
        <v>20</v>
      </c>
      <c r="AW524" s="255">
        <v>30</v>
      </c>
      <c r="AX524" s="255">
        <v>35</v>
      </c>
      <c r="AY524" s="255">
        <v>37.5</v>
      </c>
      <c r="AZ524" s="255">
        <v>50</v>
      </c>
      <c r="BA524" s="255">
        <v>50</v>
      </c>
      <c r="BE524" s="2252"/>
      <c r="BF524" s="2253"/>
      <c r="BG524" s="2254"/>
      <c r="BH524" s="254">
        <v>40</v>
      </c>
      <c r="BI524" s="46">
        <v>0</v>
      </c>
      <c r="BJ524" s="256">
        <v>0</v>
      </c>
      <c r="BK524" s="255">
        <v>20</v>
      </c>
      <c r="BL524" s="255">
        <v>30</v>
      </c>
      <c r="BM524" s="255">
        <v>35</v>
      </c>
      <c r="BN524" s="255">
        <v>37.5</v>
      </c>
      <c r="BO524" s="255">
        <v>50</v>
      </c>
      <c r="BP524" s="255">
        <v>50</v>
      </c>
      <c r="BR524" s="46"/>
      <c r="CR524" s="65"/>
      <c r="CS524" s="65"/>
      <c r="CT524" s="65"/>
      <c r="CU524" s="65"/>
      <c r="CV524" s="65"/>
      <c r="CW524" s="65"/>
      <c r="CX524" s="65"/>
      <c r="CY524" s="65"/>
      <c r="CZ524" s="65"/>
      <c r="DA524" s="65"/>
      <c r="DB524" s="65"/>
      <c r="DC524" s="65"/>
      <c r="DD524" s="65"/>
      <c r="DE524" s="65"/>
      <c r="DF524" s="65"/>
      <c r="DG524" s="65"/>
      <c r="DH524" s="65"/>
      <c r="DI524" s="65"/>
      <c r="DJ524" s="65"/>
      <c r="DK524" s="65"/>
      <c r="DL524" s="65"/>
      <c r="DM524" s="65"/>
      <c r="DN524" s="65"/>
      <c r="DO524" s="65"/>
      <c r="DP524" s="65"/>
      <c r="DQ524" s="65"/>
      <c r="DR524" s="65"/>
    </row>
    <row r="525" spans="1:147" s="16" customFormat="1">
      <c r="A525" s="165"/>
      <c r="B525" s="46"/>
      <c r="C525" s="1275"/>
      <c r="D525" s="174"/>
      <c r="E525" s="237"/>
      <c r="F525" s="27"/>
      <c r="G525" s="27"/>
      <c r="H525" s="27"/>
      <c r="I525" s="27"/>
      <c r="J525" s="27"/>
      <c r="K525" s="27"/>
      <c r="L525" s="27"/>
      <c r="M525" s="27"/>
      <c r="N525" s="27"/>
      <c r="O525" s="27"/>
      <c r="P525" s="27"/>
      <c r="Q525" s="27"/>
      <c r="R525" s="27"/>
      <c r="S525" s="27"/>
      <c r="T525" s="27"/>
      <c r="U525" s="27"/>
      <c r="V525" s="27"/>
      <c r="W525" s="27"/>
      <c r="X525" s="27"/>
      <c r="Y525" s="27"/>
      <c r="Z525" s="27"/>
      <c r="AA525" s="27"/>
      <c r="AB525" s="27"/>
      <c r="AC525" s="27"/>
      <c r="AD525" s="174"/>
      <c r="AE525" s="174"/>
      <c r="AF525" s="174"/>
      <c r="AG525" s="27"/>
      <c r="AH525" s="27"/>
      <c r="AI525" s="27"/>
      <c r="AJ525" s="27"/>
      <c r="AK525" s="1246"/>
      <c r="AL525" s="174"/>
      <c r="AM525" s="46"/>
      <c r="AN525" s="1184"/>
      <c r="AP525" s="2252"/>
      <c r="AQ525" s="2253"/>
      <c r="AR525" s="2254"/>
      <c r="AS525" s="254">
        <v>35</v>
      </c>
      <c r="AT525" s="46">
        <v>0</v>
      </c>
      <c r="AU525" s="255">
        <v>8.8000000000000007</v>
      </c>
      <c r="AV525" s="255">
        <v>17.5</v>
      </c>
      <c r="AW525" s="255">
        <v>26.3</v>
      </c>
      <c r="AX525" s="255">
        <v>35</v>
      </c>
      <c r="AY525" s="255">
        <v>37.5</v>
      </c>
      <c r="AZ525" s="255">
        <v>50</v>
      </c>
      <c r="BA525" s="255">
        <v>50</v>
      </c>
      <c r="BE525" s="2252"/>
      <c r="BF525" s="2253"/>
      <c r="BG525" s="2254"/>
      <c r="BH525" s="254">
        <v>35</v>
      </c>
      <c r="BI525" s="46">
        <v>0</v>
      </c>
      <c r="BJ525" s="256">
        <v>0</v>
      </c>
      <c r="BK525" s="255">
        <v>17.5</v>
      </c>
      <c r="BL525" s="255">
        <v>26.3</v>
      </c>
      <c r="BM525" s="255">
        <v>35</v>
      </c>
      <c r="BN525" s="255">
        <v>37.5</v>
      </c>
      <c r="BO525" s="255">
        <v>50</v>
      </c>
      <c r="BP525" s="255">
        <v>50</v>
      </c>
      <c r="BR525" s="65"/>
      <c r="CR525" s="65"/>
      <c r="CS525" s="65"/>
      <c r="CT525" s="65"/>
      <c r="CU525" s="65"/>
      <c r="CV525" s="65"/>
      <c r="CW525" s="65"/>
      <c r="CX525" s="65"/>
      <c r="CY525" s="65"/>
      <c r="CZ525" s="65"/>
      <c r="DA525" s="65"/>
      <c r="DB525" s="65"/>
      <c r="DC525" s="65"/>
      <c r="DD525" s="65"/>
      <c r="DE525" s="65"/>
      <c r="DF525" s="65"/>
      <c r="DG525" s="65"/>
      <c r="DH525" s="65"/>
      <c r="DI525" s="65"/>
      <c r="DJ525" s="65"/>
      <c r="DK525" s="65"/>
      <c r="DL525" s="65"/>
      <c r="DM525" s="65"/>
      <c r="DN525" s="65"/>
      <c r="DO525" s="65"/>
      <c r="DP525" s="65"/>
      <c r="DQ525" s="65"/>
      <c r="DR525" s="65"/>
    </row>
    <row r="526" spans="1:147" s="16" customFormat="1">
      <c r="A526" s="165"/>
      <c r="B526" s="46"/>
      <c r="C526" s="2319"/>
      <c r="D526" s="2264"/>
      <c r="E526" s="309"/>
      <c r="F526" s="27" t="s">
        <v>1425</v>
      </c>
      <c r="G526" s="27"/>
      <c r="H526" s="27"/>
      <c r="I526" s="27"/>
      <c r="J526" s="27"/>
      <c r="K526" s="27"/>
      <c r="L526" s="27"/>
      <c r="M526" s="27"/>
      <c r="N526" s="27"/>
      <c r="O526" s="27"/>
      <c r="P526" s="27"/>
      <c r="Q526" s="27"/>
      <c r="R526" s="27"/>
      <c r="S526" s="27"/>
      <c r="T526" s="27"/>
      <c r="U526" s="27"/>
      <c r="V526" s="27"/>
      <c r="W526" s="27"/>
      <c r="X526" s="27"/>
      <c r="Y526" s="27"/>
      <c r="Z526" s="27"/>
      <c r="AA526" s="27"/>
      <c r="AB526" s="27"/>
      <c r="AC526" s="1207"/>
      <c r="AD526" s="174"/>
      <c r="AE526" s="174"/>
      <c r="AF526" s="174"/>
      <c r="AG526" s="187">
        <f>IF($C$524="Yes",(VLOOKUP($G$527,$AO$502:$AP$505,2,FALSE)),0)</f>
        <v>0</v>
      </c>
      <c r="AH526" s="1210" t="s">
        <v>1098</v>
      </c>
      <c r="AI526" s="27"/>
      <c r="AJ526" s="187"/>
      <c r="AK526" s="1246"/>
      <c r="AL526" s="174"/>
      <c r="AM526" s="46"/>
      <c r="AN526" s="1184"/>
      <c r="AP526" s="2252"/>
      <c r="AQ526" s="2253"/>
      <c r="AR526" s="2254"/>
      <c r="AS526" s="254">
        <v>30</v>
      </c>
      <c r="AT526" s="46">
        <v>0</v>
      </c>
      <c r="AU526" s="255">
        <v>7.5</v>
      </c>
      <c r="AV526" s="255">
        <v>15</v>
      </c>
      <c r="AW526" s="255">
        <v>22.5</v>
      </c>
      <c r="AX526" s="255">
        <v>30</v>
      </c>
      <c r="AY526" s="255">
        <v>37.5</v>
      </c>
      <c r="AZ526" s="255">
        <v>45</v>
      </c>
      <c r="BA526" s="255">
        <v>50</v>
      </c>
      <c r="BE526" s="2252"/>
      <c r="BF526" s="2253"/>
      <c r="BG526" s="2254"/>
      <c r="BH526" s="254">
        <v>30</v>
      </c>
      <c r="BI526" s="46">
        <v>0</v>
      </c>
      <c r="BJ526" s="256">
        <v>0</v>
      </c>
      <c r="BK526" s="255">
        <v>15</v>
      </c>
      <c r="BL526" s="255">
        <v>22.5</v>
      </c>
      <c r="BM526" s="255">
        <v>30</v>
      </c>
      <c r="BN526" s="255">
        <v>37.5</v>
      </c>
      <c r="BO526" s="255">
        <v>45</v>
      </c>
      <c r="BP526" s="255">
        <v>50</v>
      </c>
      <c r="BR526" s="46"/>
      <c r="CX526" s="65"/>
      <c r="CY526" s="65"/>
      <c r="CZ526" s="65"/>
      <c r="DA526" s="65"/>
      <c r="DB526" s="65"/>
      <c r="DC526" s="65"/>
      <c r="DD526" s="65"/>
      <c r="DE526" s="65"/>
      <c r="DF526" s="65"/>
      <c r="DG526" s="65"/>
      <c r="DH526" s="65"/>
      <c r="DI526" s="65"/>
      <c r="DJ526" s="65"/>
      <c r="DK526" s="65"/>
      <c r="DL526" s="65"/>
      <c r="DM526" s="65"/>
      <c r="DN526" s="65"/>
      <c r="DO526" s="65"/>
      <c r="DP526" s="65"/>
      <c r="DQ526" s="65"/>
      <c r="DR526" s="65"/>
    </row>
    <row r="527" spans="1:147" s="16" customFormat="1">
      <c r="A527" s="165"/>
      <c r="B527" s="46"/>
      <c r="C527" s="1275"/>
      <c r="D527" s="165"/>
      <c r="E527" s="237"/>
      <c r="F527" s="27"/>
      <c r="G527" s="2315" t="s">
        <v>136</v>
      </c>
      <c r="H527" s="2315"/>
      <c r="I527" s="2315"/>
      <c r="J527" s="2315"/>
      <c r="K527" s="2315"/>
      <c r="L527" s="2315"/>
      <c r="M527" s="2315"/>
      <c r="N527" s="2315"/>
      <c r="O527" s="2315"/>
      <c r="P527" s="2315"/>
      <c r="Q527" s="2315"/>
      <c r="R527" s="2315"/>
      <c r="S527" s="2315"/>
      <c r="T527" s="2315"/>
      <c r="U527" s="2315"/>
      <c r="V527" s="2315"/>
      <c r="W527" s="2315"/>
      <c r="X527" s="2315"/>
      <c r="Y527" s="2315"/>
      <c r="Z527" s="2315"/>
      <c r="AA527" s="2315"/>
      <c r="AB527" s="2315"/>
      <c r="AC527" s="2315"/>
      <c r="AD527" s="2315"/>
      <c r="AE527" s="2315"/>
      <c r="AF527" s="2315"/>
      <c r="AG527" s="174"/>
      <c r="AH527" s="174"/>
      <c r="AI527" s="174"/>
      <c r="AJ527" s="27"/>
      <c r="AK527" s="1246"/>
      <c r="AL527" s="174"/>
      <c r="AM527" s="46"/>
      <c r="AN527" s="1184"/>
      <c r="AP527" s="2252"/>
      <c r="AQ527" s="2253"/>
      <c r="AR527" s="2254"/>
      <c r="AS527" s="254">
        <v>25</v>
      </c>
      <c r="AT527" s="46">
        <v>0</v>
      </c>
      <c r="AU527" s="255">
        <v>6.3</v>
      </c>
      <c r="AV527" s="255">
        <v>12.5</v>
      </c>
      <c r="AW527" s="255">
        <v>18.8</v>
      </c>
      <c r="AX527" s="255">
        <v>25</v>
      </c>
      <c r="AY527" s="255">
        <v>31.3</v>
      </c>
      <c r="AZ527" s="255">
        <v>37.5</v>
      </c>
      <c r="BA527" s="255">
        <v>50</v>
      </c>
      <c r="BE527" s="2252"/>
      <c r="BF527" s="2253"/>
      <c r="BG527" s="2254"/>
      <c r="BH527" s="254">
        <v>25</v>
      </c>
      <c r="BI527" s="46">
        <v>0</v>
      </c>
      <c r="BJ527" s="256">
        <v>0</v>
      </c>
      <c r="BK527" s="255">
        <v>12.5</v>
      </c>
      <c r="BL527" s="255">
        <v>18.8</v>
      </c>
      <c r="BM527" s="255">
        <v>25</v>
      </c>
      <c r="BN527" s="255">
        <v>31.3</v>
      </c>
      <c r="BO527" s="255">
        <v>37.5</v>
      </c>
      <c r="BP527" s="255">
        <v>50</v>
      </c>
      <c r="BR527" s="46"/>
      <c r="CX527" s="65"/>
      <c r="CY527" s="65"/>
      <c r="CZ527" s="65"/>
      <c r="DA527" s="65"/>
      <c r="DB527" s="65"/>
      <c r="DC527" s="65"/>
      <c r="DD527" s="65"/>
      <c r="DE527" s="65"/>
      <c r="DF527" s="65"/>
      <c r="DG527" s="65"/>
      <c r="DH527" s="65"/>
      <c r="DI527" s="65"/>
      <c r="DJ527" s="65"/>
      <c r="DK527" s="65"/>
      <c r="DL527" s="65"/>
      <c r="DM527" s="65"/>
      <c r="DN527" s="65"/>
      <c r="DO527" s="65"/>
      <c r="DP527" s="65"/>
      <c r="DQ527" s="65"/>
      <c r="DR527" s="65"/>
    </row>
    <row r="528" spans="1:147" s="16" customFormat="1">
      <c r="A528" s="165"/>
      <c r="B528" s="46"/>
      <c r="C528" s="1298"/>
      <c r="D528" s="35"/>
      <c r="E528" s="35"/>
      <c r="F528" s="579"/>
      <c r="G528" s="1299"/>
      <c r="H528" s="1299"/>
      <c r="I528" s="1299"/>
      <c r="J528" s="1299"/>
      <c r="K528" s="1299"/>
      <c r="L528" s="1299"/>
      <c r="M528" s="1299"/>
      <c r="N528" s="1299"/>
      <c r="O528" s="1299"/>
      <c r="P528" s="1299"/>
      <c r="Q528" s="1299"/>
      <c r="R528" s="1299"/>
      <c r="S528" s="1299"/>
      <c r="T528" s="1299"/>
      <c r="U528" s="1299"/>
      <c r="V528" s="1299"/>
      <c r="W528" s="1299"/>
      <c r="X528" s="1299"/>
      <c r="Y528" s="1299"/>
      <c r="Z528" s="1299"/>
      <c r="AA528" s="1299"/>
      <c r="AB528" s="1299"/>
      <c r="AC528" s="1299"/>
      <c r="AD528" s="174"/>
      <c r="AE528" s="174"/>
      <c r="AF528" s="174"/>
      <c r="AG528" s="1299"/>
      <c r="AH528" s="1299"/>
      <c r="AI528" s="1299"/>
      <c r="AJ528" s="1299"/>
      <c r="AK528" s="1246"/>
      <c r="AL528" s="174"/>
      <c r="AM528" s="46"/>
      <c r="AN528" s="1184"/>
      <c r="AP528" s="2252"/>
      <c r="AQ528" s="2253"/>
      <c r="AR528" s="2254"/>
      <c r="AS528" s="254">
        <v>20</v>
      </c>
      <c r="AT528" s="46">
        <v>0</v>
      </c>
      <c r="AU528" s="255">
        <v>5</v>
      </c>
      <c r="AV528" s="255">
        <v>10</v>
      </c>
      <c r="AW528" s="255">
        <v>15</v>
      </c>
      <c r="AX528" s="255">
        <v>20</v>
      </c>
      <c r="AY528" s="255">
        <v>25</v>
      </c>
      <c r="AZ528" s="255">
        <v>30</v>
      </c>
      <c r="BA528" s="255">
        <v>40</v>
      </c>
      <c r="BE528" s="2252"/>
      <c r="BF528" s="2253"/>
      <c r="BG528" s="2254"/>
      <c r="BH528" s="254">
        <v>20</v>
      </c>
      <c r="BI528" s="46">
        <v>0</v>
      </c>
      <c r="BJ528" s="256">
        <v>0</v>
      </c>
      <c r="BK528" s="255">
        <v>10</v>
      </c>
      <c r="BL528" s="255">
        <v>15</v>
      </c>
      <c r="BM528" s="255">
        <v>20</v>
      </c>
      <c r="BN528" s="255">
        <v>25</v>
      </c>
      <c r="BO528" s="255">
        <v>30</v>
      </c>
      <c r="BP528" s="255">
        <v>40</v>
      </c>
      <c r="BR528" s="46"/>
      <c r="CX528" s="65"/>
      <c r="CY528" s="65"/>
      <c r="CZ528" s="65"/>
      <c r="DA528" s="65"/>
      <c r="DB528" s="65"/>
      <c r="DC528" s="65"/>
      <c r="DD528" s="65"/>
      <c r="DE528" s="65"/>
      <c r="DF528" s="65"/>
      <c r="DG528" s="65"/>
      <c r="DH528" s="65"/>
      <c r="DI528" s="65"/>
      <c r="DJ528" s="65"/>
      <c r="DK528" s="65"/>
      <c r="DL528" s="65"/>
      <c r="DM528" s="65"/>
      <c r="DN528" s="65"/>
      <c r="DO528" s="65"/>
      <c r="DP528" s="65"/>
      <c r="DQ528" s="65"/>
      <c r="DR528" s="65"/>
    </row>
    <row r="529" spans="1:122" s="16" customFormat="1" ht="12.75" customHeight="1">
      <c r="A529" s="65"/>
      <c r="B529" s="46"/>
      <c r="C529" s="2316" t="s">
        <v>136</v>
      </c>
      <c r="D529" s="2317"/>
      <c r="E529" s="35"/>
      <c r="F529" s="27" t="s">
        <v>1426</v>
      </c>
      <c r="G529" s="27"/>
      <c r="H529" s="27"/>
      <c r="I529" s="27"/>
      <c r="J529" s="27"/>
      <c r="K529" s="27"/>
      <c r="L529" s="27"/>
      <c r="M529" s="27"/>
      <c r="N529" s="27"/>
      <c r="O529" s="27"/>
      <c r="P529" s="27"/>
      <c r="Q529" s="27"/>
      <c r="R529" s="27"/>
      <c r="S529" s="27"/>
      <c r="T529" s="27"/>
      <c r="U529" s="27"/>
      <c r="V529" s="27"/>
      <c r="W529" s="27"/>
      <c r="X529" s="27"/>
      <c r="Y529" s="27"/>
      <c r="Z529" s="27"/>
      <c r="AA529" s="27"/>
      <c r="AB529" s="27"/>
      <c r="AC529" s="1207"/>
      <c r="AD529" s="174"/>
      <c r="AE529" s="174"/>
      <c r="AF529" s="174"/>
      <c r="AG529" s="187">
        <f>IF(AND($C$529="Yes",$C$524="Yes"),2,0)</f>
        <v>0</v>
      </c>
      <c r="AH529" s="1210" t="s">
        <v>1098</v>
      </c>
      <c r="AI529" s="27"/>
      <c r="AJ529" s="1208"/>
      <c r="AK529" s="1246"/>
      <c r="AL529" s="174"/>
      <c r="AM529" s="46"/>
      <c r="AN529" s="1184"/>
      <c r="AP529" s="2252"/>
      <c r="AQ529" s="2253"/>
      <c r="AR529" s="2254"/>
      <c r="AS529" s="254">
        <v>15</v>
      </c>
      <c r="AT529" s="46">
        <v>0</v>
      </c>
      <c r="AU529" s="255">
        <v>3.8</v>
      </c>
      <c r="AV529" s="255">
        <v>7.5</v>
      </c>
      <c r="AW529" s="255">
        <v>11.3</v>
      </c>
      <c r="AX529" s="255">
        <v>15</v>
      </c>
      <c r="AY529" s="255">
        <v>18.8</v>
      </c>
      <c r="AZ529" s="255">
        <v>22.5</v>
      </c>
      <c r="BA529" s="255">
        <v>30</v>
      </c>
      <c r="BE529" s="2252"/>
      <c r="BF529" s="2253"/>
      <c r="BG529" s="2254"/>
      <c r="BH529" s="254">
        <v>15</v>
      </c>
      <c r="BI529" s="46">
        <v>0</v>
      </c>
      <c r="BJ529" s="256">
        <v>0</v>
      </c>
      <c r="BK529" s="255">
        <v>7.5</v>
      </c>
      <c r="BL529" s="255">
        <v>11.3</v>
      </c>
      <c r="BM529" s="255">
        <v>15</v>
      </c>
      <c r="BN529" s="255">
        <v>18.8</v>
      </c>
      <c r="BO529" s="255">
        <v>22.5</v>
      </c>
      <c r="BP529" s="255">
        <v>30</v>
      </c>
      <c r="BR529" s="46"/>
      <c r="CM529" s="46"/>
      <c r="CN529" s="46"/>
      <c r="CO529" s="46"/>
      <c r="CP529" s="46"/>
      <c r="CQ529" s="46"/>
      <c r="CR529" s="46"/>
      <c r="CS529" s="46"/>
      <c r="CT529" s="46"/>
      <c r="CU529" s="46"/>
      <c r="CV529" s="46"/>
      <c r="CW529" s="46"/>
      <c r="CX529" s="65"/>
      <c r="CY529" s="65"/>
      <c r="CZ529" s="65"/>
      <c r="DA529" s="65"/>
      <c r="DB529" s="65"/>
      <c r="DC529" s="65"/>
      <c r="DD529" s="65"/>
      <c r="DE529" s="65"/>
      <c r="DF529" s="65"/>
      <c r="DG529" s="65"/>
      <c r="DH529" s="65"/>
      <c r="DI529" s="65"/>
      <c r="DJ529" s="65"/>
      <c r="DK529" s="65"/>
      <c r="DL529" s="65"/>
      <c r="DM529" s="65"/>
      <c r="DN529" s="65"/>
      <c r="DO529" s="65"/>
      <c r="DP529" s="65"/>
      <c r="DQ529" s="65"/>
      <c r="DR529" s="65"/>
    </row>
    <row r="530" spans="1:122" s="16" customFormat="1">
      <c r="A530" s="65"/>
      <c r="B530" s="46"/>
      <c r="C530" s="1287"/>
      <c r="D530" s="1211"/>
      <c r="E530" s="1211"/>
      <c r="F530" s="27"/>
      <c r="G530" s="27" t="s">
        <v>1422</v>
      </c>
      <c r="H530" s="27"/>
      <c r="I530" s="27"/>
      <c r="J530" s="27"/>
      <c r="K530" s="27"/>
      <c r="L530" s="27"/>
      <c r="M530" s="27"/>
      <c r="N530" s="27"/>
      <c r="O530" s="27"/>
      <c r="P530" s="27"/>
      <c r="Q530" s="27"/>
      <c r="R530" s="27"/>
      <c r="S530" s="27"/>
      <c r="T530" s="27"/>
      <c r="U530" s="27"/>
      <c r="V530" s="27"/>
      <c r="W530" s="27"/>
      <c r="X530" s="27"/>
      <c r="Y530" s="27"/>
      <c r="Z530" s="27"/>
      <c r="AA530" s="27"/>
      <c r="AB530" s="27"/>
      <c r="AC530" s="1207"/>
      <c r="AD530" s="174"/>
      <c r="AE530" s="174"/>
      <c r="AF530" s="174"/>
      <c r="AG530" s="1208"/>
      <c r="AH530" s="1208"/>
      <c r="AI530" s="1208"/>
      <c r="AJ530" s="1208"/>
      <c r="AK530" s="1246"/>
      <c r="AL530" s="174"/>
      <c r="AM530" s="46"/>
      <c r="AN530" s="1189"/>
      <c r="AP530" s="2255"/>
      <c r="AQ530" s="2256"/>
      <c r="AR530" s="2257"/>
      <c r="AS530" s="254">
        <v>10</v>
      </c>
      <c r="AT530" s="46">
        <v>0</v>
      </c>
      <c r="AU530" s="255">
        <v>2.5</v>
      </c>
      <c r="AV530" s="255">
        <v>5</v>
      </c>
      <c r="AW530" s="255">
        <v>7.5</v>
      </c>
      <c r="AX530" s="255">
        <v>10</v>
      </c>
      <c r="AY530" s="255">
        <v>12.5</v>
      </c>
      <c r="AZ530" s="255">
        <v>15</v>
      </c>
      <c r="BA530" s="255">
        <v>20</v>
      </c>
      <c r="BE530" s="2255"/>
      <c r="BF530" s="2256"/>
      <c r="BG530" s="2257"/>
      <c r="BH530" s="254">
        <v>10</v>
      </c>
      <c r="BI530" s="46">
        <v>0</v>
      </c>
      <c r="BJ530" s="256">
        <v>0</v>
      </c>
      <c r="BK530" s="255">
        <v>5</v>
      </c>
      <c r="BL530" s="255">
        <v>7.5</v>
      </c>
      <c r="BM530" s="255">
        <v>10</v>
      </c>
      <c r="BN530" s="255">
        <v>12.5</v>
      </c>
      <c r="BO530" s="255">
        <v>15</v>
      </c>
      <c r="BP530" s="255">
        <v>20</v>
      </c>
      <c r="BR530" s="46"/>
      <c r="CW530" s="46"/>
    </row>
    <row r="531" spans="1:122" s="149" customFormat="1" ht="12.75" customHeight="1">
      <c r="A531" s="201"/>
      <c r="B531" s="165"/>
      <c r="C531" s="1287"/>
      <c r="D531" s="1211"/>
      <c r="E531" s="1211"/>
      <c r="F531" s="27"/>
      <c r="G531" s="27" t="s">
        <v>1421</v>
      </c>
      <c r="H531" s="27"/>
      <c r="I531" s="27"/>
      <c r="J531" s="27"/>
      <c r="K531" s="27"/>
      <c r="L531" s="27"/>
      <c r="M531" s="27"/>
      <c r="N531" s="27"/>
      <c r="O531" s="27"/>
      <c r="P531" s="27"/>
      <c r="Q531" s="27"/>
      <c r="R531" s="27"/>
      <c r="S531" s="27"/>
      <c r="T531" s="27"/>
      <c r="U531" s="27"/>
      <c r="V531" s="27"/>
      <c r="W531" s="27"/>
      <c r="X531" s="27"/>
      <c r="Y531" s="27"/>
      <c r="Z531" s="27"/>
      <c r="AA531" s="27"/>
      <c r="AB531" s="27"/>
      <c r="AC531" s="1207"/>
      <c r="AD531" s="165"/>
      <c r="AE531" s="165"/>
      <c r="AF531" s="165"/>
      <c r="AG531" s="1208"/>
      <c r="AH531" s="1208"/>
      <c r="AI531" s="1208"/>
      <c r="AJ531" s="1208"/>
      <c r="AK531" s="1304"/>
      <c r="AL531" s="165"/>
      <c r="AM531" s="165"/>
      <c r="AN531" s="1185"/>
      <c r="AP531" s="147"/>
      <c r="AQ531" s="147"/>
      <c r="AR531" s="147"/>
      <c r="CW531" s="46"/>
    </row>
    <row r="532" spans="1:122" s="46" customFormat="1" ht="12.75" customHeight="1">
      <c r="A532" s="57"/>
      <c r="B532" s="65"/>
      <c r="C532" s="1300"/>
      <c r="D532" s="201"/>
      <c r="E532" s="165"/>
      <c r="F532" s="165"/>
      <c r="G532" s="156"/>
      <c r="H532" s="156"/>
      <c r="I532" s="156"/>
      <c r="J532" s="156"/>
      <c r="K532" s="156"/>
      <c r="L532" s="156"/>
      <c r="M532" s="156"/>
      <c r="N532" s="156"/>
      <c r="O532" s="156"/>
      <c r="P532" s="156"/>
      <c r="Q532" s="156"/>
      <c r="R532" s="156"/>
      <c r="S532" s="156"/>
      <c r="T532" s="156"/>
      <c r="U532" s="156"/>
      <c r="V532" s="156"/>
      <c r="W532" s="156"/>
      <c r="X532" s="156"/>
      <c r="Y532" s="156"/>
      <c r="Z532" s="156"/>
      <c r="AA532" s="156"/>
      <c r="AB532" s="156"/>
      <c r="AC532" s="156"/>
      <c r="AD532" s="156"/>
      <c r="AE532" s="156"/>
      <c r="AF532" s="156"/>
      <c r="AG532" s="1207"/>
      <c r="AH532" s="1207"/>
      <c r="AI532" s="1207"/>
      <c r="AJ532" s="1207"/>
      <c r="AK532" s="1305"/>
      <c r="AL532" s="129"/>
      <c r="AM532" s="65"/>
      <c r="AN532" s="1185"/>
      <c r="AO532" s="8"/>
      <c r="AP532" s="8"/>
      <c r="AQ532" s="8"/>
      <c r="AR532" s="8"/>
    </row>
    <row r="533" spans="1:122" s="46" customFormat="1" ht="12.75" customHeight="1">
      <c r="A533" s="57"/>
      <c r="C533" s="2316" t="s">
        <v>136</v>
      </c>
      <c r="D533" s="2317"/>
      <c r="E533" s="174"/>
      <c r="F533" s="838" t="s">
        <v>974</v>
      </c>
      <c r="G533" s="2246" t="s">
        <v>1107</v>
      </c>
      <c r="H533" s="2246"/>
      <c r="I533" s="2246"/>
      <c r="J533" s="2246"/>
      <c r="K533" s="2246"/>
      <c r="L533" s="2246"/>
      <c r="M533" s="2246"/>
      <c r="N533" s="2246"/>
      <c r="O533" s="2246"/>
      <c r="P533" s="2246"/>
      <c r="Q533" s="2246"/>
      <c r="R533" s="2246"/>
      <c r="S533" s="2246"/>
      <c r="T533" s="2246"/>
      <c r="U533" s="2246"/>
      <c r="V533" s="2246"/>
      <c r="W533" s="2246"/>
      <c r="X533" s="2246"/>
      <c r="Y533" s="2246"/>
      <c r="Z533" s="2246"/>
      <c r="AA533" s="2246"/>
      <c r="AB533" s="2246"/>
      <c r="AC533" s="2246"/>
      <c r="AD533" s="2246"/>
      <c r="AE533" s="2246"/>
      <c r="AF533" s="2246"/>
      <c r="AG533" s="187">
        <f>IF(AND($C$533="Yes",$C$524="Yes"),2,0)</f>
        <v>0</v>
      </c>
      <c r="AH533" s="1210" t="s">
        <v>1098</v>
      </c>
      <c r="AI533" s="27"/>
      <c r="AJ533" s="1208"/>
      <c r="AK533" s="1246"/>
      <c r="AL533" s="174"/>
      <c r="AN533" s="1185"/>
      <c r="AP533" s="265"/>
      <c r="AQ533" s="266"/>
      <c r="AR533" s="266"/>
      <c r="AS533" s="266"/>
      <c r="AT533" s="266"/>
      <c r="AU533" s="266"/>
      <c r="AV533" s="266"/>
      <c r="AW533" s="266"/>
      <c r="AX533" s="266"/>
      <c r="AY533" s="266"/>
      <c r="AZ533" s="267"/>
      <c r="BA533" s="266"/>
      <c r="BB533" s="266"/>
      <c r="BC533" s="150" t="s">
        <v>381</v>
      </c>
      <c r="BD533" s="2458">
        <f>BJ537</f>
        <v>115</v>
      </c>
      <c r="BE533" s="2458"/>
      <c r="BF533" s="267" t="s">
        <v>382</v>
      </c>
      <c r="BG533" s="266"/>
      <c r="BH533" s="266"/>
      <c r="BI533" s="266"/>
      <c r="BJ533" s="266"/>
      <c r="BK533" s="268"/>
      <c r="BM533" s="16"/>
      <c r="BN533" s="253" t="s">
        <v>795</v>
      </c>
      <c r="BO533" s="16"/>
      <c r="BP533" s="253"/>
      <c r="BQ533" s="253"/>
      <c r="BR533" s="253"/>
      <c r="BS533" s="253"/>
      <c r="BT533" s="253"/>
      <c r="BU533" s="253"/>
      <c r="BV533" s="16"/>
      <c r="BW533" s="16"/>
      <c r="BX533" s="16"/>
      <c r="BY533" s="16"/>
      <c r="BZ533" s="16"/>
      <c r="CA533" s="16"/>
      <c r="CB533" s="16"/>
      <c r="CC533" s="16"/>
      <c r="CD533" s="16"/>
      <c r="CE533" s="16"/>
      <c r="CF533" s="159" t="s">
        <v>1278</v>
      </c>
      <c r="CG533" s="16"/>
      <c r="CH533" s="16"/>
      <c r="CI533" s="16"/>
      <c r="CJ533" s="16"/>
    </row>
    <row r="534" spans="1:122" s="46" customFormat="1" ht="12.75" customHeight="1">
      <c r="A534" s="28"/>
      <c r="C534" s="1302"/>
      <c r="D534" s="1295"/>
      <c r="E534" s="1277"/>
      <c r="F534" s="1303"/>
      <c r="G534" s="2318"/>
      <c r="H534" s="2318"/>
      <c r="I534" s="2318"/>
      <c r="J534" s="2318"/>
      <c r="K534" s="2318"/>
      <c r="L534" s="2318"/>
      <c r="M534" s="2318"/>
      <c r="N534" s="2318"/>
      <c r="O534" s="2318"/>
      <c r="P534" s="2318"/>
      <c r="Q534" s="2318"/>
      <c r="R534" s="2318"/>
      <c r="S534" s="2318"/>
      <c r="T534" s="2318"/>
      <c r="U534" s="2318"/>
      <c r="V534" s="2318"/>
      <c r="W534" s="2318"/>
      <c r="X534" s="2318"/>
      <c r="Y534" s="2318"/>
      <c r="Z534" s="2318"/>
      <c r="AA534" s="2318"/>
      <c r="AB534" s="2318"/>
      <c r="AC534" s="2318"/>
      <c r="AD534" s="2318"/>
      <c r="AE534" s="2318"/>
      <c r="AF534" s="2318"/>
      <c r="AG534" s="1279"/>
      <c r="AH534" s="1279"/>
      <c r="AI534" s="1279"/>
      <c r="AJ534" s="1279"/>
      <c r="AK534" s="1258"/>
      <c r="AL534" s="174"/>
      <c r="AN534" s="1185"/>
      <c r="AP534" s="265"/>
      <c r="AQ534" s="266"/>
      <c r="AR534" s="266"/>
      <c r="AS534" s="266"/>
      <c r="AT534" s="266"/>
      <c r="AU534" s="266"/>
      <c r="AV534" s="266"/>
      <c r="AW534" s="266"/>
      <c r="AX534" s="266"/>
      <c r="AY534" s="266"/>
      <c r="AZ534" s="267"/>
      <c r="BA534" s="266"/>
      <c r="BB534" s="266"/>
      <c r="BC534" s="99" t="s">
        <v>383</v>
      </c>
      <c r="BD534" s="2458">
        <f>SUM(E590:J598)</f>
        <v>115</v>
      </c>
      <c r="BE534" s="2458"/>
      <c r="BF534" s="267" t="s">
        <v>382</v>
      </c>
      <c r="BG534" s="266"/>
      <c r="BH534" s="266"/>
      <c r="BI534" s="266"/>
      <c r="BJ534" s="266"/>
      <c r="BK534" s="268"/>
      <c r="BM534" s="697">
        <v>4</v>
      </c>
      <c r="BN534" s="696"/>
      <c r="BO534" s="697">
        <v>4</v>
      </c>
      <c r="BP534" s="696"/>
      <c r="BQ534" s="698">
        <v>3</v>
      </c>
      <c r="BR534" s="700"/>
      <c r="BS534" s="698">
        <v>3</v>
      </c>
      <c r="BT534" s="700"/>
      <c r="BU534" s="697">
        <v>2</v>
      </c>
      <c r="BV534" s="696"/>
      <c r="BW534" s="697">
        <v>2</v>
      </c>
      <c r="BX534" s="696"/>
      <c r="BY534" s="698">
        <v>1</v>
      </c>
      <c r="BZ534" s="700"/>
      <c r="CA534" s="698">
        <v>1</v>
      </c>
      <c r="CB534" s="700"/>
      <c r="CC534" s="697" t="s">
        <v>689</v>
      </c>
      <c r="CD534" s="696"/>
      <c r="CE534" s="697" t="s">
        <v>689</v>
      </c>
      <c r="CF534" s="696"/>
      <c r="CG534" s="16"/>
      <c r="CH534" s="16"/>
      <c r="CI534" s="16"/>
      <c r="CJ534" s="16"/>
    </row>
    <row r="535" spans="1:122" s="149" customFormat="1" ht="12.75" customHeight="1">
      <c r="A535" s="28"/>
      <c r="B535" s="46"/>
      <c r="C535" s="173"/>
      <c r="D535" s="165"/>
      <c r="E535" s="237"/>
      <c r="F535" s="175"/>
      <c r="G535" s="1209"/>
      <c r="H535" s="1209"/>
      <c r="I535" s="1209"/>
      <c r="J535" s="1209"/>
      <c r="K535" s="1209"/>
      <c r="L535" s="1209"/>
      <c r="M535" s="1209"/>
      <c r="N535" s="1209"/>
      <c r="O535" s="1209"/>
      <c r="P535" s="1209"/>
      <c r="Q535" s="1209"/>
      <c r="R535" s="1209"/>
      <c r="S535" s="1209"/>
      <c r="T535" s="1209"/>
      <c r="U535" s="1209"/>
      <c r="V535" s="1209"/>
      <c r="W535" s="1209"/>
      <c r="X535" s="1209"/>
      <c r="Y535" s="1209"/>
      <c r="Z535" s="1209"/>
      <c r="AA535" s="1209"/>
      <c r="AB535" s="1209"/>
      <c r="AC535" s="1209"/>
      <c r="AD535" s="1209"/>
      <c r="AE535" s="1209"/>
      <c r="AF535" s="1209"/>
      <c r="AG535" s="27"/>
      <c r="AH535" s="27"/>
      <c r="AI535" s="27"/>
      <c r="AJ535" s="27"/>
      <c r="AK535" s="174"/>
      <c r="AL535" s="174"/>
      <c r="AM535" s="46"/>
      <c r="AN535" s="1187"/>
      <c r="AP535" s="711"/>
      <c r="AQ535" s="712"/>
      <c r="AR535" s="712"/>
      <c r="AS535" s="712"/>
      <c r="AT535" s="712"/>
      <c r="AU535" s="712"/>
      <c r="AV535" s="712"/>
      <c r="AW535" s="712"/>
      <c r="AX535" s="712"/>
      <c r="AY535" s="712"/>
      <c r="AZ535" s="712"/>
      <c r="BA535" s="712"/>
      <c r="BB535" s="712"/>
      <c r="BC535" s="712"/>
      <c r="BD535" s="712"/>
      <c r="BE535" s="712"/>
      <c r="BF535" s="712"/>
      <c r="BG535" s="712"/>
      <c r="BH535" s="712"/>
      <c r="BI535" s="99" t="s">
        <v>602</v>
      </c>
      <c r="BJ535" s="2453">
        <v>0</v>
      </c>
      <c r="BK535" s="2454"/>
      <c r="BM535" s="697">
        <f>IF(T615&gt;0,1,0)</f>
        <v>0</v>
      </c>
      <c r="BN535" s="696"/>
      <c r="BO535" s="697">
        <f>IF(Y615&gt;=0.1,1,0)</f>
        <v>0</v>
      </c>
      <c r="BP535" s="696"/>
      <c r="BQ535" s="698"/>
      <c r="BR535" s="700"/>
      <c r="BS535" s="698"/>
      <c r="BT535" s="700"/>
      <c r="BU535" s="697"/>
      <c r="BV535" s="696"/>
      <c r="BW535" s="697"/>
      <c r="BX535" s="696"/>
      <c r="BY535" s="698"/>
      <c r="BZ535" s="700"/>
      <c r="CA535" s="698"/>
      <c r="CB535" s="700"/>
      <c r="CC535" s="697"/>
      <c r="CD535" s="696"/>
      <c r="CE535" s="697"/>
      <c r="CF535" s="696"/>
      <c r="CG535" s="16"/>
      <c r="CH535" s="16"/>
      <c r="CI535" s="16"/>
      <c r="CJ535" s="16"/>
    </row>
    <row r="536" spans="1:122" s="46" customFormat="1" ht="12.75" customHeight="1">
      <c r="A536" s="28"/>
      <c r="C536" s="1307" t="s">
        <v>2141</v>
      </c>
      <c r="D536" s="1308"/>
      <c r="E536" s="1309"/>
      <c r="F536" s="1310"/>
      <c r="G536" s="1311"/>
      <c r="H536" s="1311"/>
      <c r="I536" s="1311"/>
      <c r="J536" s="1311"/>
      <c r="K536" s="1311"/>
      <c r="L536" s="1311"/>
      <c r="M536" s="1311"/>
      <c r="N536" s="1311"/>
      <c r="O536" s="1311"/>
      <c r="P536" s="1311"/>
      <c r="Q536" s="1311"/>
      <c r="R536" s="1311"/>
      <c r="S536" s="1311"/>
      <c r="T536" s="1311"/>
      <c r="U536" s="1311"/>
      <c r="V536" s="1311"/>
      <c r="W536" s="1311"/>
      <c r="X536" s="1311"/>
      <c r="Y536" s="1311"/>
      <c r="Z536" s="1311"/>
      <c r="AA536" s="1311"/>
      <c r="AB536" s="1311"/>
      <c r="AC536" s="1311"/>
      <c r="AD536" s="1311"/>
      <c r="AE536" s="1311"/>
      <c r="AF536" s="1311"/>
      <c r="AG536" s="1283"/>
      <c r="AH536" s="1283"/>
      <c r="AI536" s="1283"/>
      <c r="AJ536" s="1283"/>
      <c r="AK536" s="1267"/>
      <c r="AL536" s="174"/>
      <c r="AN536" s="457"/>
      <c r="AP536" s="711"/>
      <c r="AQ536" s="712"/>
      <c r="AR536" s="712"/>
      <c r="AS536" s="712"/>
      <c r="AT536" s="712"/>
      <c r="AU536" s="712"/>
      <c r="AV536" s="712"/>
      <c r="AW536" s="712"/>
      <c r="AX536" s="712"/>
      <c r="AY536" s="712"/>
      <c r="AZ536" s="712"/>
      <c r="BA536" s="712"/>
      <c r="BB536" s="712"/>
      <c r="BC536" s="712"/>
      <c r="BD536" s="712"/>
      <c r="BE536" s="712"/>
      <c r="BF536" s="712"/>
      <c r="BG536" s="712"/>
      <c r="BH536" s="712"/>
      <c r="BI536" s="713" t="s">
        <v>11</v>
      </c>
      <c r="BJ536" s="2453">
        <f>Application!AG424</f>
        <v>0</v>
      </c>
      <c r="BK536" s="2454"/>
      <c r="BM536" s="697"/>
      <c r="BN536" s="696"/>
      <c r="BO536" s="697"/>
      <c r="BP536" s="696"/>
      <c r="BQ536" s="701">
        <f>IF(T616&gt;0,1,0)</f>
        <v>1</v>
      </c>
      <c r="BR536" s="702"/>
      <c r="BS536" s="701">
        <f>IF(Y616&gt;=0.1,1,0)</f>
        <v>1</v>
      </c>
      <c r="BT536" s="702"/>
      <c r="BU536" s="697"/>
      <c r="BV536" s="696"/>
      <c r="BW536" s="697"/>
      <c r="BX536" s="696"/>
      <c r="BY536" s="698"/>
      <c r="BZ536" s="700"/>
      <c r="CA536" s="698"/>
      <c r="CB536" s="700"/>
      <c r="CC536" s="697"/>
      <c r="CD536" s="696"/>
      <c r="CE536" s="697"/>
      <c r="CF536" s="696"/>
      <c r="CG536" s="16"/>
      <c r="CH536" s="16"/>
      <c r="CI536" s="16"/>
      <c r="CJ536" s="16"/>
    </row>
    <row r="537" spans="1:122" s="46" customFormat="1" ht="12.75" customHeight="1">
      <c r="A537" s="28"/>
      <c r="C537" s="2251" t="s">
        <v>136</v>
      </c>
      <c r="D537" s="1630"/>
      <c r="E537" s="837" t="s">
        <v>1424</v>
      </c>
      <c r="F537" s="943" t="s">
        <v>1520</v>
      </c>
      <c r="G537" s="1209"/>
      <c r="H537" s="1209"/>
      <c r="I537" s="1209"/>
      <c r="J537" s="1209"/>
      <c r="K537" s="1209"/>
      <c r="L537" s="1209"/>
      <c r="M537" s="1209"/>
      <c r="N537" s="1209"/>
      <c r="O537" s="1209"/>
      <c r="P537" s="1209"/>
      <c r="Q537" s="1209"/>
      <c r="R537" s="1209"/>
      <c r="S537" s="1209"/>
      <c r="T537" s="1209"/>
      <c r="U537" s="1209"/>
      <c r="V537" s="1209"/>
      <c r="W537" s="1209"/>
      <c r="X537" s="1209"/>
      <c r="Y537" s="1209"/>
      <c r="Z537" s="1209"/>
      <c r="AA537" s="1209"/>
      <c r="AB537" s="1209"/>
      <c r="AC537" s="1209"/>
      <c r="AD537" s="1209"/>
      <c r="AE537" s="1209"/>
      <c r="AF537" s="1209"/>
      <c r="AG537" s="187">
        <f>IF(C$537="Yes",(VLOOKUP(F$538,$AO$508:$AP$511,2,FALSE)),0)</f>
        <v>0</v>
      </c>
      <c r="AH537" s="1210" t="s">
        <v>1098</v>
      </c>
      <c r="AI537" s="27"/>
      <c r="AJ537" s="27"/>
      <c r="AK537" s="1246"/>
      <c r="AL537" s="174"/>
      <c r="AN537" s="457"/>
      <c r="AP537" s="710"/>
      <c r="AQ537" s="714"/>
      <c r="AR537" s="714"/>
      <c r="AS537" s="714"/>
      <c r="AT537" s="714"/>
      <c r="AU537" s="714"/>
      <c r="AV537" s="714"/>
      <c r="AW537" s="714"/>
      <c r="AX537" s="714"/>
      <c r="AY537" s="714"/>
      <c r="AZ537" s="714"/>
      <c r="BA537" s="714"/>
      <c r="BB537" s="714"/>
      <c r="BC537" s="714"/>
      <c r="BD537" s="714"/>
      <c r="BE537" s="714"/>
      <c r="BF537" s="714"/>
      <c r="BG537" s="714"/>
      <c r="BH537" s="714"/>
      <c r="BI537" s="716" t="s">
        <v>380</v>
      </c>
      <c r="BJ537" s="2453">
        <f>Application!AG426</f>
        <v>115</v>
      </c>
      <c r="BK537" s="2454"/>
      <c r="BM537" s="2304"/>
      <c r="BN537" s="2305"/>
      <c r="BO537" s="2304"/>
      <c r="BP537" s="2305"/>
      <c r="BQ537" s="2327"/>
      <c r="BR537" s="2328"/>
      <c r="BS537" s="2327"/>
      <c r="BT537" s="2328"/>
      <c r="BU537" s="2304">
        <f>IF(T617&gt;0,1,0)</f>
        <v>1</v>
      </c>
      <c r="BV537" s="2305"/>
      <c r="BW537" s="2304">
        <f>IF(Y617&gt;=0.1,1,0)</f>
        <v>1</v>
      </c>
      <c r="BX537" s="2305"/>
      <c r="BY537" s="2327"/>
      <c r="BZ537" s="2328"/>
      <c r="CA537" s="2327"/>
      <c r="CB537" s="2328"/>
      <c r="CC537" s="2304"/>
      <c r="CD537" s="2305"/>
      <c r="CE537" s="2304"/>
      <c r="CF537" s="2305"/>
      <c r="CG537" s="16"/>
      <c r="CH537" s="16"/>
      <c r="CI537" s="16"/>
      <c r="CJ537" s="16"/>
    </row>
    <row r="538" spans="1:122" s="46" customFormat="1" ht="12.75" customHeight="1">
      <c r="A538" s="28"/>
      <c r="C538" s="1301"/>
      <c r="D538" s="165"/>
      <c r="E538" s="237"/>
      <c r="F538" s="1997" t="s">
        <v>136</v>
      </c>
      <c r="G538" s="1997"/>
      <c r="H538" s="1997"/>
      <c r="I538" s="1997"/>
      <c r="J538" s="1997"/>
      <c r="K538" s="1997"/>
      <c r="L538" s="1997"/>
      <c r="M538" s="1997"/>
      <c r="N538" s="1997"/>
      <c r="O538" s="1997"/>
      <c r="P538" s="1997"/>
      <c r="Q538" s="1997"/>
      <c r="R538" s="1997"/>
      <c r="S538" s="1997"/>
      <c r="T538" s="1997"/>
      <c r="U538" s="1997"/>
      <c r="V538" s="1997"/>
      <c r="W538" s="1997"/>
      <c r="X538" s="1997"/>
      <c r="Y538" s="1997"/>
      <c r="Z538" s="1997"/>
      <c r="AA538" s="1997"/>
      <c r="AB538" s="1997"/>
      <c r="AC538" s="1997"/>
      <c r="AD538" s="1997"/>
      <c r="AE538" s="1997"/>
      <c r="AF538" s="1997"/>
      <c r="AG538" s="27"/>
      <c r="AH538" s="27"/>
      <c r="AI538" s="27"/>
      <c r="AJ538" s="27"/>
      <c r="AK538" s="1246"/>
      <c r="AL538" s="174"/>
      <c r="AN538" s="457"/>
      <c r="BM538" s="2304"/>
      <c r="BN538" s="2305"/>
      <c r="BO538" s="2304"/>
      <c r="BP538" s="2305"/>
      <c r="BQ538" s="2327"/>
      <c r="BR538" s="2328"/>
      <c r="BS538" s="2327"/>
      <c r="BT538" s="2328"/>
      <c r="BU538" s="2304"/>
      <c r="BV538" s="2305"/>
      <c r="BW538" s="2304"/>
      <c r="BX538" s="2305"/>
      <c r="BY538" s="2336">
        <f>IF(T618&gt;0,1,0)</f>
        <v>0</v>
      </c>
      <c r="BZ538" s="2338"/>
      <c r="CA538" s="2336">
        <f>IF(Y618&gt;=0.1,1,0)</f>
        <v>0</v>
      </c>
      <c r="CB538" s="2338"/>
      <c r="CC538" s="2304"/>
      <c r="CD538" s="2305"/>
      <c r="CE538" s="2304"/>
      <c r="CF538" s="2305"/>
      <c r="CG538" s="16"/>
      <c r="CH538" s="16"/>
      <c r="CI538" s="16"/>
      <c r="CJ538" s="16"/>
      <c r="CW538" s="16"/>
    </row>
    <row r="539" spans="1:122" s="46" customFormat="1" ht="12.75" customHeight="1">
      <c r="A539" s="28"/>
      <c r="C539" s="1302"/>
      <c r="D539" s="1257"/>
      <c r="E539" s="1277"/>
      <c r="F539" s="2258"/>
      <c r="G539" s="2258"/>
      <c r="H539" s="2258"/>
      <c r="I539" s="2258"/>
      <c r="J539" s="2258"/>
      <c r="K539" s="2258"/>
      <c r="L539" s="2258"/>
      <c r="M539" s="2258"/>
      <c r="N539" s="2258"/>
      <c r="O539" s="2258"/>
      <c r="P539" s="2258"/>
      <c r="Q539" s="2258"/>
      <c r="R539" s="2258"/>
      <c r="S539" s="2258"/>
      <c r="T539" s="2258"/>
      <c r="U539" s="2258"/>
      <c r="V539" s="2258"/>
      <c r="W539" s="2258"/>
      <c r="X539" s="2258"/>
      <c r="Y539" s="2258"/>
      <c r="Z539" s="2258"/>
      <c r="AA539" s="2258"/>
      <c r="AB539" s="2258"/>
      <c r="AC539" s="2258"/>
      <c r="AD539" s="2258"/>
      <c r="AE539" s="2258"/>
      <c r="AF539" s="2258"/>
      <c r="AG539" s="1279"/>
      <c r="AH539" s="1279"/>
      <c r="AI539" s="1279"/>
      <c r="AJ539" s="1279"/>
      <c r="AK539" s="1258"/>
      <c r="AL539" s="174"/>
      <c r="AN539" s="457"/>
      <c r="BM539" s="2304"/>
      <c r="BN539" s="2305"/>
      <c r="BO539" s="2304"/>
      <c r="BP539" s="2305"/>
      <c r="BQ539" s="2327"/>
      <c r="BR539" s="2328"/>
      <c r="BS539" s="2327"/>
      <c r="BT539" s="2328"/>
      <c r="BU539" s="2304"/>
      <c r="BV539" s="2305"/>
      <c r="BW539" s="2304"/>
      <c r="BX539" s="2305"/>
      <c r="BY539" s="2327"/>
      <c r="BZ539" s="2328"/>
      <c r="CA539" s="2327"/>
      <c r="CB539" s="2328"/>
      <c r="CC539" s="2304">
        <f>IF(T619&gt;0,1,0)</f>
        <v>0</v>
      </c>
      <c r="CD539" s="2305"/>
      <c r="CE539" s="2304">
        <f>IF(Y619&gt;=0.1,1,0)</f>
        <v>0</v>
      </c>
      <c r="CF539" s="2305"/>
      <c r="CG539" s="16"/>
      <c r="CH539" s="16"/>
      <c r="CI539" s="16"/>
      <c r="CJ539" s="16"/>
    </row>
    <row r="540" spans="1:122" s="46" customFormat="1" ht="12.75" customHeight="1">
      <c r="A540" s="57"/>
      <c r="C540" s="27"/>
      <c r="E540" s="27"/>
      <c r="F540" s="943"/>
      <c r="G540" s="27"/>
      <c r="H540" s="27"/>
      <c r="I540" s="27"/>
      <c r="J540" s="27"/>
      <c r="K540" s="27"/>
      <c r="L540" s="27"/>
      <c r="M540" s="27"/>
      <c r="N540" s="27"/>
      <c r="O540" s="27"/>
      <c r="P540" s="27"/>
      <c r="Q540" s="27"/>
      <c r="R540" s="27"/>
      <c r="S540" s="27"/>
      <c r="T540" s="27"/>
      <c r="U540" s="27"/>
      <c r="V540" s="27"/>
      <c r="W540" s="27"/>
      <c r="X540" s="27"/>
      <c r="Y540" s="27"/>
      <c r="Z540" s="27"/>
      <c r="AA540" s="27"/>
      <c r="AB540" s="27"/>
      <c r="AC540" s="27"/>
      <c r="AD540" s="185"/>
      <c r="AE540" s="27"/>
      <c r="AF540" s="27"/>
      <c r="AG540" s="27"/>
      <c r="AH540" s="27"/>
      <c r="AI540" s="165"/>
      <c r="AK540" s="165"/>
      <c r="AL540" s="165"/>
      <c r="AM540" s="165"/>
      <c r="AN540" s="457"/>
      <c r="BM540" s="2304">
        <f>SUM(BM535:BN539)</f>
        <v>0</v>
      </c>
      <c r="BN540" s="2305"/>
      <c r="BO540" s="2304">
        <f>SUM(BO535:BP539)</f>
        <v>0</v>
      </c>
      <c r="BP540" s="2305"/>
      <c r="BQ540" s="2304">
        <f>SUM(BQ535:BR539)</f>
        <v>1</v>
      </c>
      <c r="BR540" s="2305"/>
      <c r="BS540" s="2304">
        <f>SUM(BS535:BT539)</f>
        <v>1</v>
      </c>
      <c r="BT540" s="2305"/>
      <c r="BU540" s="2304">
        <f>SUM(BU535:BV539)</f>
        <v>1</v>
      </c>
      <c r="BV540" s="2305"/>
      <c r="BW540" s="2304">
        <f>SUM(BW535:BX539)</f>
        <v>1</v>
      </c>
      <c r="BX540" s="2305"/>
      <c r="BY540" s="2304">
        <f>SUM(BY535:BZ539)</f>
        <v>0</v>
      </c>
      <c r="BZ540" s="2305"/>
      <c r="CA540" s="2304">
        <f>SUM(CA535:CB539)</f>
        <v>0</v>
      </c>
      <c r="CB540" s="2305"/>
      <c r="CC540" s="2304">
        <f>SUM(CC535:CD539)</f>
        <v>0</v>
      </c>
      <c r="CD540" s="2305"/>
      <c r="CE540" s="2304">
        <f>SUM(CE535:CF539)</f>
        <v>0</v>
      </c>
      <c r="CF540" s="2305"/>
      <c r="CG540" s="16"/>
      <c r="CH540" s="16"/>
      <c r="CI540" s="16"/>
      <c r="CJ540" s="16"/>
    </row>
    <row r="541" spans="1:122" s="46" customFormat="1" ht="12.75" customHeight="1">
      <c r="A541" s="57"/>
      <c r="B541" s="45" t="s">
        <v>1511</v>
      </c>
      <c r="C541" s="27"/>
      <c r="E541" s="27"/>
      <c r="F541" s="27"/>
      <c r="G541" s="27"/>
      <c r="H541" s="27"/>
      <c r="I541" s="27"/>
      <c r="J541" s="27"/>
      <c r="K541" s="27"/>
      <c r="L541" s="27"/>
      <c r="M541" s="27"/>
      <c r="N541" s="27"/>
      <c r="O541" s="27"/>
      <c r="P541" s="27"/>
      <c r="Q541" s="27"/>
      <c r="R541" s="27"/>
      <c r="S541" s="27"/>
      <c r="T541" s="27"/>
      <c r="U541" s="27"/>
      <c r="V541" s="27"/>
      <c r="W541" s="27"/>
      <c r="X541" s="27"/>
      <c r="Y541" s="27"/>
      <c r="Z541" s="27"/>
      <c r="AA541" s="27"/>
      <c r="AB541" s="27"/>
      <c r="AC541" s="27"/>
      <c r="AD541" s="185"/>
      <c r="AE541" s="27"/>
      <c r="AF541" s="27"/>
      <c r="AG541" s="27"/>
      <c r="AH541" s="27"/>
      <c r="AI541" s="165"/>
      <c r="AK541" s="165"/>
      <c r="AL541" s="165"/>
      <c r="AM541" s="165"/>
      <c r="AN541" s="457"/>
      <c r="AP541" s="2455" t="s">
        <v>510</v>
      </c>
      <c r="AQ541" s="2456"/>
      <c r="AR541" s="2456"/>
      <c r="AS541" s="2456"/>
      <c r="AT541" s="2457"/>
      <c r="AU541" s="2455" t="s">
        <v>511</v>
      </c>
      <c r="AV541" s="2456"/>
      <c r="AW541" s="2456"/>
      <c r="AX541" s="2456"/>
      <c r="AY541" s="2457"/>
      <c r="BM541" s="2327">
        <f>SUM(BM540:BP540)</f>
        <v>0</v>
      </c>
      <c r="BN541" s="2345"/>
      <c r="BO541" s="2345"/>
      <c r="BP541" s="2328"/>
      <c r="BQ541" s="2327">
        <f>SUM(BQ540:BT540)</f>
        <v>2</v>
      </c>
      <c r="BR541" s="2345"/>
      <c r="BS541" s="2345"/>
      <c r="BT541" s="2328"/>
      <c r="BU541" s="2327">
        <f>SUM(BU540:BX540)</f>
        <v>2</v>
      </c>
      <c r="BV541" s="2345"/>
      <c r="BW541" s="2345"/>
      <c r="BX541" s="2328"/>
      <c r="BY541" s="2327">
        <f>SUM(BY540:CB540)</f>
        <v>0</v>
      </c>
      <c r="BZ541" s="2345"/>
      <c r="CA541" s="2345"/>
      <c r="CB541" s="2328"/>
      <c r="CC541" s="2327">
        <f>SUM(CC540:CF540)</f>
        <v>0</v>
      </c>
      <c r="CD541" s="2345"/>
      <c r="CE541" s="2345"/>
      <c r="CF541" s="2328"/>
      <c r="CG541" s="16"/>
      <c r="CH541" s="16"/>
      <c r="CI541" s="16"/>
      <c r="CJ541" s="16"/>
    </row>
    <row r="542" spans="1:122" s="46" customFormat="1" ht="12.75" customHeight="1">
      <c r="A542" s="57"/>
      <c r="B542" s="45" t="s">
        <v>1512</v>
      </c>
      <c r="C542" s="27"/>
      <c r="E542" s="27"/>
      <c r="F542" s="27"/>
      <c r="G542" s="27"/>
      <c r="H542" s="27"/>
      <c r="I542" s="27"/>
      <c r="J542" s="27"/>
      <c r="K542" s="27"/>
      <c r="L542" s="27"/>
      <c r="M542" s="27"/>
      <c r="N542" s="27"/>
      <c r="O542" s="27"/>
      <c r="P542" s="27"/>
      <c r="Q542" s="27"/>
      <c r="R542" s="27"/>
      <c r="S542" s="27"/>
      <c r="T542" s="27"/>
      <c r="U542" s="27"/>
      <c r="V542" s="27"/>
      <c r="W542" s="27"/>
      <c r="X542" s="27"/>
      <c r="Y542" s="27"/>
      <c r="Z542" s="27"/>
      <c r="AA542" s="27"/>
      <c r="AB542" s="27"/>
      <c r="AC542" s="27"/>
      <c r="AD542" s="185"/>
      <c r="AE542" s="27"/>
      <c r="AF542" s="27"/>
      <c r="AG542" s="27"/>
      <c r="AH542" s="27"/>
      <c r="AI542" s="165"/>
      <c r="AK542" s="165"/>
      <c r="AL542" s="165"/>
      <c r="AM542" s="165"/>
      <c r="AN542" s="457"/>
      <c r="AP542" s="2368">
        <f>RANK(T615,$T$615:$X$619,0)+COUNTIF($T$615:$X$619,T615)-1</f>
        <v>5</v>
      </c>
      <c r="AQ542" s="2369"/>
      <c r="AR542" s="2369"/>
      <c r="AS542" s="2369"/>
      <c r="AT542" s="2370"/>
      <c r="AU542" s="2368">
        <f>RANK(Y615,$Y$615:$AC$619,0)+COUNTIF($Y$615:$AC$619,Y615)-1</f>
        <v>5</v>
      </c>
      <c r="AV542" s="2369"/>
      <c r="AW542" s="2369"/>
      <c r="AX542" s="2369"/>
      <c r="AY542" s="2370"/>
      <c r="BM542" s="2327"/>
      <c r="BN542" s="2345"/>
      <c r="BO542" s="2345"/>
      <c r="BP542" s="2328"/>
      <c r="BQ542" s="2327">
        <f>IF(AND(BQ541=2,BM541=1),1,0)</f>
        <v>0</v>
      </c>
      <c r="BR542" s="2345"/>
      <c r="BS542" s="2345"/>
      <c r="BT542" s="2328"/>
      <c r="BU542" s="2327">
        <f>IF(AND(BU541=2,BQ541=1),1,0)</f>
        <v>0</v>
      </c>
      <c r="BV542" s="2345"/>
      <c r="BW542" s="2345"/>
      <c r="BX542" s="2328"/>
      <c r="BY542" s="2327">
        <f>IF(AND(BY541=2,BU541=1),1,0)</f>
        <v>0</v>
      </c>
      <c r="BZ542" s="2345"/>
      <c r="CA542" s="2345"/>
      <c r="CB542" s="2328"/>
      <c r="CC542" s="2327">
        <f>IF(AND(CC541=2,BU541=1),1,0)</f>
        <v>0</v>
      </c>
      <c r="CD542" s="2345"/>
      <c r="CE542" s="2345"/>
      <c r="CF542" s="2328"/>
      <c r="CG542" s="16"/>
      <c r="CH542" s="16"/>
      <c r="CI542" s="16"/>
      <c r="CJ542" s="16"/>
    </row>
    <row r="543" spans="1:122" s="46" customFormat="1" ht="12.75" customHeight="1">
      <c r="A543" s="57"/>
      <c r="B543" s="46" t="s">
        <v>1513</v>
      </c>
      <c r="C543" s="27"/>
      <c r="E543" s="27"/>
      <c r="F543" s="27"/>
      <c r="G543" s="27"/>
      <c r="H543" s="27"/>
      <c r="I543" s="27"/>
      <c r="J543" s="27"/>
      <c r="K543" s="27"/>
      <c r="L543" s="27"/>
      <c r="M543" s="27"/>
      <c r="N543" s="27"/>
      <c r="O543" s="27"/>
      <c r="P543" s="27"/>
      <c r="Q543" s="27"/>
      <c r="R543" s="27"/>
      <c r="S543" s="27"/>
      <c r="T543" s="27"/>
      <c r="U543" s="27"/>
      <c r="V543" s="27"/>
      <c r="W543" s="27"/>
      <c r="X543" s="27"/>
      <c r="Y543" s="27"/>
      <c r="Z543" s="27"/>
      <c r="AA543" s="27"/>
      <c r="AB543" s="27"/>
      <c r="AC543" s="27"/>
      <c r="AD543" s="185"/>
      <c r="AE543" s="27"/>
      <c r="AF543" s="27"/>
      <c r="AG543" s="27"/>
      <c r="AH543" s="27"/>
      <c r="AI543" s="165"/>
      <c r="AK543" s="165"/>
      <c r="AL543" s="165"/>
      <c r="AM543" s="165"/>
      <c r="AN543" s="457"/>
      <c r="AP543" s="2368">
        <f>RANK(T616,$T$615:$X$619,0)+COUNTIF($T$615:$X$619,T616)-1</f>
        <v>2</v>
      </c>
      <c r="AQ543" s="2369"/>
      <c r="AR543" s="2369"/>
      <c r="AS543" s="2369"/>
      <c r="AT543" s="2370"/>
      <c r="AU543" s="2368">
        <f>RANK(Y616,$Y$615:$AC$619,0)+COUNTIF($Y$615:$AC$619,Y616)-1</f>
        <v>2</v>
      </c>
      <c r="AV543" s="2369"/>
      <c r="AW543" s="2369"/>
      <c r="AX543" s="2369"/>
      <c r="AY543" s="2370"/>
      <c r="BM543" s="2327"/>
      <c r="BN543" s="2345"/>
      <c r="BO543" s="2345"/>
      <c r="BP543" s="2328"/>
      <c r="BQ543" s="2327"/>
      <c r="BR543" s="2345"/>
      <c r="BS543" s="2345"/>
      <c r="BT543" s="2328"/>
      <c r="BU543" s="2327">
        <f>IF(AND(BU541=2,BM541=1),1,0)</f>
        <v>0</v>
      </c>
      <c r="BV543" s="2345"/>
      <c r="BW543" s="2345"/>
      <c r="BX543" s="2328"/>
      <c r="BY543" s="2327">
        <f>IF(AND(BY541=2,BQ541=1),1,0)</f>
        <v>0</v>
      </c>
      <c r="BZ543" s="2345"/>
      <c r="CA543" s="2345"/>
      <c r="CB543" s="2328"/>
      <c r="CC543" s="2327">
        <f>IF(AND(CC542=2,BY542=1),1,0)</f>
        <v>0</v>
      </c>
      <c r="CD543" s="2345"/>
      <c r="CE543" s="2345"/>
      <c r="CF543" s="2328"/>
      <c r="CG543" s="16"/>
      <c r="CH543" s="16"/>
      <c r="CI543" s="16"/>
      <c r="CJ543" s="16"/>
    </row>
    <row r="544" spans="1:122" s="46" customFormat="1" ht="12.75" customHeight="1">
      <c r="A544" s="57"/>
      <c r="B544" s="46" t="s">
        <v>1713</v>
      </c>
      <c r="C544" s="27"/>
      <c r="E544" s="27"/>
      <c r="F544" s="27"/>
      <c r="G544" s="27"/>
      <c r="H544" s="27"/>
      <c r="I544" s="27"/>
      <c r="J544" s="27"/>
      <c r="K544" s="27"/>
      <c r="L544" s="27"/>
      <c r="M544" s="27"/>
      <c r="N544" s="27"/>
      <c r="O544" s="27"/>
      <c r="P544" s="27"/>
      <c r="Q544" s="27"/>
      <c r="R544" s="27"/>
      <c r="S544" s="27"/>
      <c r="T544" s="27"/>
      <c r="U544" s="27"/>
      <c r="V544" s="27"/>
      <c r="W544" s="27"/>
      <c r="X544" s="27"/>
      <c r="Y544" s="27"/>
      <c r="Z544" s="27"/>
      <c r="AA544" s="27"/>
      <c r="AB544" s="27"/>
      <c r="AC544" s="27"/>
      <c r="AD544" s="185"/>
      <c r="AE544" s="27"/>
      <c r="AF544" s="27"/>
      <c r="AG544" s="27"/>
      <c r="AH544" s="27"/>
      <c r="AI544" s="165"/>
      <c r="AK544" s="165"/>
      <c r="AL544" s="165"/>
      <c r="AM544" s="165"/>
      <c r="AN544" s="457"/>
      <c r="AP544" s="2368">
        <f>RANK(T617,$T$615:$X$619,0)+COUNTIF($T$615:$X$619,T617)-1</f>
        <v>1</v>
      </c>
      <c r="AQ544" s="2369"/>
      <c r="AR544" s="2369"/>
      <c r="AS544" s="2369"/>
      <c r="AT544" s="2370"/>
      <c r="AU544" s="2368">
        <f>RANK(Y617,$Y$615:$AC$619,0)+COUNTIF($Y$615:$AC$619,Y617)-1</f>
        <v>1</v>
      </c>
      <c r="AV544" s="2369"/>
      <c r="AW544" s="2369"/>
      <c r="AX544" s="2369"/>
      <c r="AY544" s="2370"/>
      <c r="BM544" s="2327"/>
      <c r="BN544" s="2345"/>
      <c r="BO544" s="2345"/>
      <c r="BP544" s="2328"/>
      <c r="BQ544" s="2327"/>
      <c r="BR544" s="2345"/>
      <c r="BS544" s="2345"/>
      <c r="BT544" s="2328"/>
      <c r="BU544" s="2327"/>
      <c r="BV544" s="2345"/>
      <c r="BW544" s="2345"/>
      <c r="BX544" s="2328"/>
      <c r="BY544" s="2327">
        <f>IF(AND(BY541=2,BM541=1),1,0)</f>
        <v>0</v>
      </c>
      <c r="BZ544" s="2345"/>
      <c r="CA544" s="2345"/>
      <c r="CB544" s="2328"/>
      <c r="CC544" s="2327">
        <f>IF(AND(CC541=2,BQ541=1),1,0)</f>
        <v>0</v>
      </c>
      <c r="CD544" s="2345"/>
      <c r="CE544" s="2345"/>
      <c r="CF544" s="2328"/>
      <c r="CG544" s="16"/>
      <c r="CH544" s="16"/>
      <c r="CI544" s="16"/>
      <c r="CJ544" s="16"/>
    </row>
    <row r="545" spans="1:89" s="46" customFormat="1" ht="12.75" customHeight="1">
      <c r="A545" s="57"/>
      <c r="B545" s="46" t="s">
        <v>1514</v>
      </c>
      <c r="C545" s="27"/>
      <c r="E545" s="27"/>
      <c r="F545" s="27"/>
      <c r="G545" s="27"/>
      <c r="H545" s="27"/>
      <c r="I545" s="27"/>
      <c r="J545" s="27"/>
      <c r="K545" s="27"/>
      <c r="L545" s="27"/>
      <c r="M545" s="27"/>
      <c r="N545" s="27"/>
      <c r="O545" s="27"/>
      <c r="P545" s="27"/>
      <c r="Q545" s="27"/>
      <c r="R545" s="27"/>
      <c r="S545" s="27"/>
      <c r="T545" s="27"/>
      <c r="U545" s="27"/>
      <c r="V545" s="27"/>
      <c r="W545" s="27"/>
      <c r="X545" s="27"/>
      <c r="Y545" s="27"/>
      <c r="Z545" s="27"/>
      <c r="AA545" s="27"/>
      <c r="AB545" s="27"/>
      <c r="AC545" s="27"/>
      <c r="AD545" s="185"/>
      <c r="AE545" s="27"/>
      <c r="AF545" s="27"/>
      <c r="AG545" s="27"/>
      <c r="AH545" s="27"/>
      <c r="AI545" s="165"/>
      <c r="AK545" s="165"/>
      <c r="AL545" s="165"/>
      <c r="AM545" s="165"/>
      <c r="AN545" s="457"/>
      <c r="AP545" s="2368">
        <f>RANK(T618,$T$615:$X$619,0)+COUNTIF($T$615:$X$619,T618)-1</f>
        <v>5</v>
      </c>
      <c r="AQ545" s="2369"/>
      <c r="AR545" s="2369"/>
      <c r="AS545" s="2369"/>
      <c r="AT545" s="2370"/>
      <c r="AU545" s="2368">
        <f>RANK(Y618,$Y$615:$AC$619,0)+COUNTIF($Y$615:$AC$619,Y618)-1</f>
        <v>5</v>
      </c>
      <c r="AV545" s="2369"/>
      <c r="AW545" s="2369"/>
      <c r="AX545" s="2369"/>
      <c r="AY545" s="2370"/>
      <c r="BM545" s="2327"/>
      <c r="BN545" s="2345"/>
      <c r="BO545" s="2345"/>
      <c r="BP545" s="2328"/>
      <c r="BQ545" s="2327"/>
      <c r="BR545" s="2345"/>
      <c r="BS545" s="2345"/>
      <c r="BT545" s="2328"/>
      <c r="BU545" s="2327"/>
      <c r="BV545" s="2345"/>
      <c r="BW545" s="2345"/>
      <c r="BX545" s="2328"/>
      <c r="BY545" s="2327"/>
      <c r="BZ545" s="2345"/>
      <c r="CA545" s="2345"/>
      <c r="CB545" s="2328"/>
      <c r="CC545" s="2327">
        <f>IF(AND(CC541=2,BM541=1),1,0)</f>
        <v>0</v>
      </c>
      <c r="CD545" s="2345"/>
      <c r="CE545" s="2345"/>
      <c r="CF545" s="2328"/>
      <c r="CG545" s="16"/>
      <c r="CH545" s="16"/>
      <c r="CI545" s="16"/>
      <c r="CJ545" s="16"/>
    </row>
    <row r="546" spans="1:89" s="46" customFormat="1" ht="12.75" customHeight="1">
      <c r="A546" s="57"/>
      <c r="B546" s="46" t="s">
        <v>1714</v>
      </c>
      <c r="C546" s="27"/>
      <c r="E546" s="27"/>
      <c r="F546" s="27"/>
      <c r="G546" s="27"/>
      <c r="H546" s="27"/>
      <c r="I546" s="27"/>
      <c r="J546" s="27"/>
      <c r="K546" s="27"/>
      <c r="L546" s="27"/>
      <c r="M546" s="27"/>
      <c r="N546" s="27"/>
      <c r="O546" s="27"/>
      <c r="P546" s="27"/>
      <c r="Q546" s="27"/>
      <c r="R546" s="27"/>
      <c r="S546" s="27"/>
      <c r="T546" s="27"/>
      <c r="U546" s="27"/>
      <c r="V546" s="27"/>
      <c r="W546" s="27"/>
      <c r="X546" s="27"/>
      <c r="Y546" s="27"/>
      <c r="Z546" s="27"/>
      <c r="AA546" s="27"/>
      <c r="AB546" s="27"/>
      <c r="AC546" s="27"/>
      <c r="AD546" s="185"/>
      <c r="AE546" s="27"/>
      <c r="AF546" s="27"/>
      <c r="AG546" s="27"/>
      <c r="AH546" s="27"/>
      <c r="AI546" s="165"/>
      <c r="AK546" s="165"/>
      <c r="AL546" s="165"/>
      <c r="AM546" s="165"/>
      <c r="AN546" s="457"/>
      <c r="AP546" s="2368">
        <f>RANK(T619,$T$615:$X$619,0)+COUNTIF($T$615:$X$619,T619)-1</f>
        <v>5</v>
      </c>
      <c r="AQ546" s="2369"/>
      <c r="AR546" s="2369"/>
      <c r="AS546" s="2369"/>
      <c r="AT546" s="2370"/>
      <c r="AU546" s="2368">
        <f>RANK(Y619,$Y$615:$AC$619,0)+COUNTIF($Y$615:$AC$619,Y619)-1</f>
        <v>5</v>
      </c>
      <c r="AV546" s="2369"/>
      <c r="AW546" s="2369"/>
      <c r="AX546" s="2369"/>
      <c r="AY546" s="2370"/>
      <c r="BM546" s="2327">
        <f>SUM(BM542:BP545)</f>
        <v>0</v>
      </c>
      <c r="BN546" s="2345"/>
      <c r="BO546" s="2345"/>
      <c r="BP546" s="2328"/>
      <c r="BQ546" s="2327">
        <f>SUM(BQ542:BT545)</f>
        <v>0</v>
      </c>
      <c r="BR546" s="2345"/>
      <c r="BS546" s="2345"/>
      <c r="BT546" s="2328"/>
      <c r="BU546" s="2327">
        <f>SUM(BU542:BX545)</f>
        <v>0</v>
      </c>
      <c r="BV546" s="2345"/>
      <c r="BW546" s="2345"/>
      <c r="BX546" s="2328"/>
      <c r="BY546" s="2327">
        <f>SUM(BY542:CB545)</f>
        <v>0</v>
      </c>
      <c r="BZ546" s="2345"/>
      <c r="CA546" s="2345"/>
      <c r="CB546" s="2328"/>
      <c r="CC546" s="2327">
        <f>SUM(CC542:CF545)</f>
        <v>0</v>
      </c>
      <c r="CD546" s="2345"/>
      <c r="CE546" s="2345"/>
      <c r="CF546" s="2328"/>
      <c r="CG546" s="2327">
        <f>SUM(BM546:CF546)</f>
        <v>0</v>
      </c>
      <c r="CH546" s="2345"/>
      <c r="CI546" s="2345"/>
      <c r="CJ546" s="2328"/>
    </row>
    <row r="547" spans="1:89" s="46" customFormat="1" ht="12.75" customHeight="1">
      <c r="A547" s="57"/>
      <c r="B547" s="46" t="s">
        <v>1715</v>
      </c>
      <c r="C547" s="27"/>
      <c r="E547" s="27"/>
      <c r="F547" s="27"/>
      <c r="G547" s="27"/>
      <c r="H547" s="27"/>
      <c r="I547" s="27"/>
      <c r="J547" s="27"/>
      <c r="K547" s="27"/>
      <c r="L547" s="27"/>
      <c r="M547" s="27"/>
      <c r="N547" s="27"/>
      <c r="O547" s="27"/>
      <c r="P547" s="27"/>
      <c r="Q547" s="27"/>
      <c r="R547" s="27"/>
      <c r="S547" s="27"/>
      <c r="T547" s="27"/>
      <c r="U547" s="27"/>
      <c r="V547" s="27"/>
      <c r="W547" s="27"/>
      <c r="X547" s="27"/>
      <c r="Y547" s="27"/>
      <c r="Z547" s="27"/>
      <c r="AA547" s="27"/>
      <c r="AB547" s="27"/>
      <c r="AC547" s="27"/>
      <c r="AD547" s="185"/>
      <c r="AE547" s="27"/>
      <c r="AF547" s="27"/>
      <c r="AG547" s="27"/>
      <c r="AH547" s="27"/>
      <c r="AI547" s="165"/>
      <c r="AK547" s="165"/>
      <c r="AL547" s="165"/>
      <c r="AM547" s="165"/>
      <c r="AN547" s="457"/>
    </row>
    <row r="548" spans="1:89" s="46" customFormat="1" ht="12.75" customHeight="1">
      <c r="A548" s="455"/>
      <c r="C548" s="27"/>
      <c r="E548" s="27"/>
      <c r="F548" s="27"/>
      <c r="G548" s="27"/>
      <c r="H548" s="27"/>
      <c r="I548" s="27"/>
      <c r="J548" s="27"/>
      <c r="K548" s="27"/>
      <c r="L548" s="27"/>
      <c r="M548" s="27"/>
      <c r="N548" s="27"/>
      <c r="O548" s="27"/>
      <c r="P548" s="27"/>
      <c r="Q548" s="27"/>
      <c r="R548" s="27"/>
      <c r="S548" s="27"/>
      <c r="T548" s="27"/>
      <c r="U548" s="27"/>
      <c r="V548" s="27"/>
      <c r="W548" s="27"/>
      <c r="X548" s="27"/>
      <c r="Y548" s="27"/>
      <c r="Z548" s="27"/>
      <c r="AA548" s="27"/>
      <c r="AB548" s="27"/>
      <c r="AC548" s="27"/>
      <c r="AD548" s="185"/>
      <c r="AE548" s="27"/>
      <c r="AF548" s="27"/>
      <c r="AG548" s="27"/>
      <c r="AH548" s="27"/>
      <c r="AI548" s="165"/>
      <c r="AK548" s="165"/>
      <c r="AL548" s="165"/>
      <c r="AM548" s="165"/>
      <c r="AN548" s="457"/>
    </row>
    <row r="549" spans="1:89" s="46" customFormat="1" ht="12.75" customHeight="1">
      <c r="A549" s="203"/>
      <c r="B549" s="213"/>
      <c r="C549" s="213"/>
      <c r="D549" s="213"/>
      <c r="E549" s="213"/>
      <c r="F549" s="213"/>
      <c r="G549" s="213"/>
      <c r="H549" s="213"/>
      <c r="I549" s="213"/>
      <c r="J549" s="213"/>
      <c r="K549" s="213"/>
      <c r="L549" s="213"/>
      <c r="M549" s="213"/>
      <c r="N549" s="213"/>
      <c r="O549" s="213"/>
      <c r="P549" s="213"/>
      <c r="Q549" s="213"/>
      <c r="R549" s="213"/>
      <c r="S549" s="213"/>
      <c r="T549" s="213"/>
      <c r="U549" s="213"/>
      <c r="V549" s="213"/>
      <c r="W549" s="213"/>
      <c r="X549" s="213"/>
      <c r="Y549" s="213"/>
      <c r="Z549" s="213"/>
      <c r="AA549" s="213"/>
      <c r="AB549" s="213"/>
      <c r="AC549" s="231"/>
      <c r="AD549" s="213"/>
      <c r="AE549" s="213"/>
      <c r="AF549" s="213"/>
      <c r="AG549" s="213"/>
      <c r="AH549" s="169"/>
      <c r="AI549" s="151"/>
      <c r="AJ549" s="1351" t="s">
        <v>197</v>
      </c>
      <c r="AK549" s="2043">
        <f>SUM(AG493:AG538)</f>
        <v>0</v>
      </c>
      <c r="AL549" s="2044"/>
      <c r="AM549" s="2045"/>
      <c r="AN549" s="457"/>
      <c r="AP549" s="239" t="s">
        <v>688</v>
      </c>
      <c r="AQ549" s="240"/>
      <c r="AR549" s="240"/>
      <c r="AS549" s="240"/>
      <c r="AT549" s="240"/>
      <c r="AU549" s="240"/>
      <c r="AV549" s="240"/>
      <c r="AW549" s="240"/>
      <c r="AX549" s="240"/>
      <c r="AY549" s="240"/>
      <c r="AZ549" s="241"/>
      <c r="CH549" s="154" t="s">
        <v>1278</v>
      </c>
      <c r="CK549" s="159"/>
    </row>
    <row r="550" spans="1:89" s="46" customFormat="1" ht="12.75" customHeight="1" thickBot="1">
      <c r="A550" s="236"/>
      <c r="B550" s="236"/>
      <c r="C550" s="236"/>
      <c r="D550" s="236"/>
      <c r="E550" s="236"/>
      <c r="F550" s="236"/>
      <c r="G550" s="236"/>
      <c r="H550" s="236"/>
      <c r="I550" s="236"/>
      <c r="J550" s="236"/>
      <c r="K550" s="236"/>
      <c r="L550" s="236"/>
      <c r="M550" s="236"/>
      <c r="N550" s="236"/>
      <c r="O550" s="236"/>
      <c r="P550" s="236"/>
      <c r="Q550" s="236"/>
      <c r="R550" s="236"/>
      <c r="S550" s="236"/>
      <c r="T550" s="236"/>
      <c r="U550" s="236"/>
      <c r="V550" s="236"/>
      <c r="W550" s="236"/>
      <c r="X550" s="236"/>
      <c r="Y550" s="236"/>
      <c r="Z550" s="236"/>
      <c r="AA550" s="236"/>
      <c r="AB550" s="236"/>
      <c r="AC550" s="236"/>
      <c r="AD550" s="236"/>
      <c r="AE550" s="236"/>
      <c r="AF550" s="236"/>
      <c r="AG550" s="236"/>
      <c r="AH550" s="236"/>
      <c r="AI550" s="236"/>
      <c r="AJ550" s="236"/>
      <c r="AK550" s="236"/>
      <c r="AL550" s="236"/>
      <c r="AM550" s="236"/>
      <c r="AN550" s="457"/>
      <c r="AP550" s="242" t="s">
        <v>686</v>
      </c>
      <c r="AQ550" s="243"/>
      <c r="AR550" s="243"/>
      <c r="AS550" s="243"/>
      <c r="AT550" s="243"/>
      <c r="AU550" s="243"/>
      <c r="AV550" s="243"/>
      <c r="AW550" s="243"/>
      <c r="AX550" s="243"/>
      <c r="AY550" s="2304">
        <f>SUM(O615:S619)</f>
        <v>115</v>
      </c>
      <c r="AZ550" s="2305"/>
      <c r="CG550" s="35"/>
      <c r="CH550" s="2346" t="s">
        <v>856</v>
      </c>
      <c r="CI550" s="2347"/>
      <c r="CJ550" s="2347"/>
      <c r="CK550" s="2348"/>
    </row>
    <row r="551" spans="1:89" s="46" customFormat="1" ht="12.75" customHeight="1" thickTop="1">
      <c r="B551" s="306"/>
      <c r="C551" s="307"/>
      <c r="D551" s="307"/>
      <c r="E551" s="307"/>
      <c r="F551" s="307"/>
      <c r="G551" s="307"/>
      <c r="H551" s="307"/>
      <c r="I551" s="186"/>
      <c r="J551" s="186"/>
      <c r="K551" s="186"/>
      <c r="L551" s="186"/>
      <c r="M551" s="186"/>
      <c r="N551" s="186"/>
      <c r="O551" s="186"/>
      <c r="P551" s="186"/>
      <c r="Q551" s="186"/>
      <c r="R551" s="65"/>
      <c r="S551" s="63"/>
      <c r="T551" s="63"/>
      <c r="U551" s="63"/>
      <c r="V551" s="63"/>
      <c r="W551" s="63"/>
      <c r="X551" s="63"/>
      <c r="Y551" s="63"/>
      <c r="Z551" s="63"/>
      <c r="AA551" s="63"/>
      <c r="AB551" s="63"/>
      <c r="AC551" s="63"/>
      <c r="AD551" s="63"/>
      <c r="AE551" s="63"/>
      <c r="AF551" s="65"/>
      <c r="AG551" s="63"/>
      <c r="AH551" s="63"/>
      <c r="AI551" s="63"/>
      <c r="AJ551" s="63"/>
      <c r="AM551" s="65"/>
      <c r="AN551" s="457"/>
      <c r="AP551" s="244" t="s">
        <v>680</v>
      </c>
      <c r="AQ551" s="245"/>
      <c r="AR551" s="245"/>
      <c r="AS551" s="2304" t="str">
        <f>IF(AY550=BK577,"passed","failed")</f>
        <v>passed</v>
      </c>
      <c r="AT551" s="2310"/>
      <c r="AU551" s="2305"/>
      <c r="AV551" s="245"/>
      <c r="AW551" s="245"/>
      <c r="AX551" s="245"/>
      <c r="AY551" s="245"/>
      <c r="AZ551" s="246"/>
      <c r="CG551" s="35"/>
      <c r="CH551" s="2349"/>
      <c r="CI551" s="2350"/>
      <c r="CJ551" s="2350"/>
      <c r="CK551" s="2351"/>
    </row>
    <row r="552" spans="1:89" s="46" customFormat="1" ht="12.75" customHeight="1">
      <c r="A552" s="164" t="s">
        <v>1674</v>
      </c>
      <c r="B552" s="65"/>
      <c r="C552" s="63"/>
      <c r="D552" s="65"/>
      <c r="E552" s="65"/>
      <c r="F552" s="65"/>
      <c r="G552" s="65"/>
      <c r="H552" s="65"/>
      <c r="I552" s="65"/>
      <c r="J552" s="65"/>
      <c r="K552" s="65"/>
      <c r="L552" s="65"/>
      <c r="M552" s="65"/>
      <c r="N552" s="65"/>
      <c r="O552" s="65"/>
      <c r="P552" s="65"/>
      <c r="Q552" s="65"/>
      <c r="R552" s="65"/>
      <c r="S552" s="65"/>
      <c r="T552" s="65"/>
      <c r="U552" s="65"/>
      <c r="V552" s="65"/>
      <c r="W552" s="65"/>
      <c r="X552" s="65"/>
      <c r="Y552" s="65"/>
      <c r="Z552" s="65"/>
      <c r="AA552" s="65"/>
      <c r="AB552" s="65"/>
      <c r="AE552" s="2272" t="s">
        <v>415</v>
      </c>
      <c r="AF552" s="2272"/>
      <c r="AG552" s="2272"/>
      <c r="AH552" s="2272"/>
      <c r="AI552" s="2272"/>
      <c r="AJ552" s="2272"/>
      <c r="AK552" s="2272"/>
      <c r="AL552" s="1353"/>
      <c r="AM552" s="65"/>
      <c r="AN552" s="457"/>
      <c r="BE552" s="16"/>
      <c r="BF552" s="35"/>
      <c r="BG552" s="16"/>
      <c r="BH552" s="16"/>
      <c r="BI552" s="16"/>
      <c r="BJ552" s="16"/>
      <c r="BK552" s="16"/>
      <c r="BL552" s="16"/>
      <c r="BM552" s="16"/>
      <c r="BN552" s="16"/>
      <c r="BO552" s="16"/>
      <c r="BP552" s="16"/>
      <c r="BQ552" s="16"/>
      <c r="BR552" s="159" t="s">
        <v>1278</v>
      </c>
      <c r="BS552" s="16"/>
      <c r="BT552" s="16"/>
      <c r="BU552" s="16"/>
      <c r="BV552" s="16"/>
      <c r="BW552" s="16"/>
      <c r="BX552" s="16"/>
      <c r="BY552" s="16"/>
      <c r="BZ552" s="16"/>
      <c r="CA552" s="16"/>
      <c r="CB552" s="16"/>
      <c r="CC552" s="16"/>
      <c r="CG552" s="35"/>
      <c r="CH552" s="2349"/>
      <c r="CI552" s="2350"/>
      <c r="CJ552" s="2350"/>
      <c r="CK552" s="2351"/>
    </row>
    <row r="553" spans="1:89" s="46" customFormat="1" ht="12.75" customHeight="1">
      <c r="B553" s="219" t="s">
        <v>1675</v>
      </c>
      <c r="C553" s="63"/>
      <c r="D553" s="65"/>
      <c r="E553" s="65"/>
      <c r="F553" s="65"/>
      <c r="G553" s="65"/>
      <c r="H553" s="65"/>
      <c r="I553" s="65"/>
      <c r="J553" s="65"/>
      <c r="K553" s="65"/>
      <c r="L553" s="65"/>
      <c r="M553" s="65"/>
      <c r="N553" s="65"/>
      <c r="O553" s="65"/>
      <c r="P553" s="65"/>
      <c r="Q553" s="65"/>
      <c r="R553" s="65"/>
      <c r="S553" s="65"/>
      <c r="T553" s="65"/>
      <c r="U553" s="65"/>
      <c r="V553" s="65"/>
      <c r="W553" s="65"/>
      <c r="X553" s="65"/>
      <c r="Y553" s="65"/>
      <c r="Z553" s="65"/>
      <c r="AA553" s="65"/>
      <c r="AB553" s="65"/>
      <c r="AE553" s="26"/>
      <c r="AF553" s="26"/>
      <c r="AG553" s="2228" t="s">
        <v>200</v>
      </c>
      <c r="AH553" s="2228"/>
      <c r="AI553" s="2228"/>
      <c r="AJ553" s="2228"/>
      <c r="AK553" s="26"/>
      <c r="AL553" s="1353"/>
      <c r="AM553" s="65"/>
      <c r="AN553" s="457"/>
      <c r="BE553" s="2327" t="s">
        <v>250</v>
      </c>
      <c r="BF553" s="2345"/>
      <c r="BG553" s="2345"/>
      <c r="BH553" s="2328"/>
      <c r="BI553" s="2327" t="s">
        <v>791</v>
      </c>
      <c r="BJ553" s="2345"/>
      <c r="BK553" s="2345"/>
      <c r="BL553" s="2328"/>
      <c r="BM553" s="2327" t="s">
        <v>792</v>
      </c>
      <c r="BN553" s="2345"/>
      <c r="BO553" s="2345"/>
      <c r="BP553" s="2328"/>
      <c r="BQ553" s="2327" t="s">
        <v>793</v>
      </c>
      <c r="BR553" s="2345"/>
      <c r="BS553" s="2345"/>
      <c r="BT553" s="2328"/>
      <c r="BU553" s="2327" t="s">
        <v>794</v>
      </c>
      <c r="BV553" s="2345"/>
      <c r="BW553" s="2345"/>
      <c r="BX553" s="2328"/>
      <c r="BY553" s="2327" t="s">
        <v>251</v>
      </c>
      <c r="BZ553" s="2345"/>
      <c r="CA553" s="2345"/>
      <c r="CB553" s="2328"/>
      <c r="CC553" s="16"/>
      <c r="CG553" s="16"/>
      <c r="CH553" s="2349"/>
      <c r="CI553" s="2350"/>
      <c r="CJ553" s="2350"/>
      <c r="CK553" s="2351"/>
    </row>
    <row r="554" spans="1:89" s="46" customFormat="1" ht="12.75" customHeight="1">
      <c r="A554" s="164"/>
      <c r="B554" s="2197" t="s">
        <v>1991</v>
      </c>
      <c r="C554" s="2197"/>
      <c r="D554" s="2197"/>
      <c r="E554" s="2197"/>
      <c r="F554" s="2197"/>
      <c r="G554" s="2197"/>
      <c r="H554" s="2197"/>
      <c r="I554" s="2197"/>
      <c r="J554" s="2197"/>
      <c r="K554" s="2197"/>
      <c r="L554" s="2197"/>
      <c r="M554" s="2197"/>
      <c r="N554" s="2197"/>
      <c r="O554" s="2197"/>
      <c r="P554" s="2197"/>
      <c r="Q554" s="2197"/>
      <c r="R554" s="2197"/>
      <c r="S554" s="2197"/>
      <c r="T554" s="2197"/>
      <c r="U554" s="2197"/>
      <c r="V554" s="2197"/>
      <c r="W554" s="2197"/>
      <c r="X554" s="2197"/>
      <c r="Y554" s="2197"/>
      <c r="Z554" s="2197"/>
      <c r="AA554" s="2197"/>
      <c r="AB554" s="2197"/>
      <c r="AC554" s="2197"/>
      <c r="AD554" s="2197"/>
      <c r="AE554" s="2197"/>
      <c r="AF554" s="2197"/>
      <c r="AG554" s="2197"/>
      <c r="AK554" s="65"/>
      <c r="AL554" s="65"/>
      <c r="AM554" s="165"/>
      <c r="AN554" s="457"/>
      <c r="AP554" s="718" t="s">
        <v>687</v>
      </c>
      <c r="AQ554" s="719"/>
      <c r="AR554" s="719"/>
      <c r="AS554" s="719"/>
      <c r="AT554" s="719"/>
      <c r="AU554" s="719"/>
      <c r="AV554" s="720"/>
      <c r="AW554" s="719"/>
      <c r="AX554" s="719"/>
      <c r="AY554" s="720"/>
      <c r="BE554" s="2304">
        <f>IF(CH555=1,0,1)</f>
        <v>0</v>
      </c>
      <c r="BF554" s="2310"/>
      <c r="BG554" s="2310"/>
      <c r="BH554" s="2305"/>
      <c r="BI554" s="2304"/>
      <c r="BJ554" s="2310"/>
      <c r="BK554" s="2310"/>
      <c r="BL554" s="2305"/>
      <c r="BM554" s="2304"/>
      <c r="BN554" s="2310"/>
      <c r="BO554" s="2310"/>
      <c r="BP554" s="2305"/>
      <c r="BQ554" s="2304"/>
      <c r="BR554" s="2310"/>
      <c r="BS554" s="2310"/>
      <c r="BT554" s="2305"/>
      <c r="BU554" s="2336"/>
      <c r="BV554" s="2337"/>
      <c r="BW554" s="2337"/>
      <c r="BX554" s="2338"/>
      <c r="BY554" s="2336"/>
      <c r="BZ554" s="2337"/>
      <c r="CA554" s="2337"/>
      <c r="CB554" s="2338"/>
      <c r="CC554" s="16"/>
      <c r="CG554" s="16"/>
      <c r="CH554" s="2352"/>
      <c r="CI554" s="2353"/>
      <c r="CJ554" s="2353"/>
      <c r="CK554" s="2354"/>
    </row>
    <row r="555" spans="1:89" s="46" customFormat="1" ht="12.75" customHeight="1">
      <c r="A555" s="29"/>
      <c r="B555" s="2197"/>
      <c r="C555" s="2197"/>
      <c r="D555" s="2197"/>
      <c r="E555" s="2197"/>
      <c r="F555" s="2197"/>
      <c r="G555" s="2197"/>
      <c r="H555" s="2197"/>
      <c r="I555" s="2197"/>
      <c r="J555" s="2197"/>
      <c r="K555" s="2197"/>
      <c r="L555" s="2197"/>
      <c r="M555" s="2197"/>
      <c r="N555" s="2197"/>
      <c r="O555" s="2197"/>
      <c r="P555" s="2197"/>
      <c r="Q555" s="2197"/>
      <c r="R555" s="2197"/>
      <c r="S555" s="2197"/>
      <c r="T555" s="2197"/>
      <c r="U555" s="2197"/>
      <c r="V555" s="2197"/>
      <c r="W555" s="2197"/>
      <c r="X555" s="2197"/>
      <c r="Y555" s="2197"/>
      <c r="Z555" s="2197"/>
      <c r="AA555" s="2197"/>
      <c r="AB555" s="2197"/>
      <c r="AC555" s="2197"/>
      <c r="AD555" s="2197"/>
      <c r="AE555" s="2197"/>
      <c r="AF555" s="2197"/>
      <c r="AG555" s="2197"/>
      <c r="AK555" s="258"/>
      <c r="AL555" s="258"/>
      <c r="AM555" s="258"/>
      <c r="AN555" s="457"/>
      <c r="AP555" s="721" t="s">
        <v>685</v>
      </c>
      <c r="AQ555" s="722"/>
      <c r="AR555" s="722"/>
      <c r="AS555" s="722"/>
      <c r="AT555" s="722"/>
      <c r="AU555" s="2371">
        <f>ROUNDUP(BK577*0.1,0)</f>
        <v>12</v>
      </c>
      <c r="AV555" s="2373"/>
      <c r="AW555" s="722"/>
      <c r="AX555" s="722">
        <f>AU555-AP557</f>
        <v>-11</v>
      </c>
      <c r="AY555" s="723"/>
      <c r="BE555" s="2304"/>
      <c r="BF555" s="2310"/>
      <c r="BG555" s="2310"/>
      <c r="BH555" s="2305"/>
      <c r="BI555" s="2304">
        <f>IF(AND(CH556=1,BE554=0),0,1)</f>
        <v>0</v>
      </c>
      <c r="BJ555" s="2310"/>
      <c r="BK555" s="2310"/>
      <c r="BL555" s="2305"/>
      <c r="BM555" s="2304"/>
      <c r="BN555" s="2310"/>
      <c r="BO555" s="2310"/>
      <c r="BP555" s="2305"/>
      <c r="BQ555" s="2304"/>
      <c r="BR555" s="2310"/>
      <c r="BS555" s="2310"/>
      <c r="BT555" s="2305"/>
      <c r="BU555" s="2336"/>
      <c r="BV555" s="2337"/>
      <c r="BW555" s="2337"/>
      <c r="BX555" s="2338"/>
      <c r="BY555" s="2336"/>
      <c r="BZ555" s="2337"/>
      <c r="CA555" s="2337"/>
      <c r="CB555" s="2338"/>
      <c r="CC555" s="16"/>
      <c r="CG555" s="16"/>
      <c r="CH555" s="2327">
        <f>IF(OR(Y615=0,Y615&gt;=0.1),1,0)</f>
        <v>1</v>
      </c>
      <c r="CI555" s="2345"/>
      <c r="CJ555" s="2345"/>
      <c r="CK555" s="2328"/>
    </row>
    <row r="556" spans="1:89" s="46" customFormat="1" ht="12.75" customHeight="1">
      <c r="A556" s="28"/>
      <c r="B556" s="2197"/>
      <c r="C556" s="2197"/>
      <c r="D556" s="2197"/>
      <c r="E556" s="2197"/>
      <c r="F556" s="2197"/>
      <c r="G556" s="2197"/>
      <c r="H556" s="2197"/>
      <c r="I556" s="2197"/>
      <c r="J556" s="2197"/>
      <c r="K556" s="2197"/>
      <c r="L556" s="2197"/>
      <c r="M556" s="2197"/>
      <c r="N556" s="2197"/>
      <c r="O556" s="2197"/>
      <c r="P556" s="2197"/>
      <c r="Q556" s="2197"/>
      <c r="R556" s="2197"/>
      <c r="S556" s="2197"/>
      <c r="T556" s="2197"/>
      <c r="U556" s="2197"/>
      <c r="V556" s="2197"/>
      <c r="W556" s="2197"/>
      <c r="X556" s="2197"/>
      <c r="Y556" s="2197"/>
      <c r="Z556" s="2197"/>
      <c r="AA556" s="2197"/>
      <c r="AB556" s="2197"/>
      <c r="AC556" s="2197"/>
      <c r="AD556" s="2197"/>
      <c r="AE556" s="2197"/>
      <c r="AF556" s="2197"/>
      <c r="AG556" s="2197"/>
      <c r="AH556" s="257"/>
      <c r="AI556" s="257"/>
      <c r="AJ556" s="257"/>
      <c r="AK556" s="258"/>
      <c r="AL556" s="258"/>
      <c r="AM556" s="258"/>
      <c r="AN556" s="457"/>
      <c r="AP556" s="721"/>
      <c r="AQ556" s="722"/>
      <c r="AR556" s="722"/>
      <c r="AS556" s="722"/>
      <c r="AT556" s="722"/>
      <c r="AU556" s="722"/>
      <c r="AV556" s="723"/>
      <c r="AW556" s="722"/>
      <c r="AX556" s="722"/>
      <c r="AY556" s="723"/>
      <c r="BE556" s="2304"/>
      <c r="BF556" s="2310"/>
      <c r="BG556" s="2310"/>
      <c r="BH556" s="2305"/>
      <c r="BI556" s="2304"/>
      <c r="BJ556" s="2310"/>
      <c r="BK556" s="2310"/>
      <c r="BL556" s="2305"/>
      <c r="BM556" s="2304">
        <f>IF(AND(AND(CH557=1,BI555=0,BE554=0)),0,1)</f>
        <v>0</v>
      </c>
      <c r="BN556" s="2310"/>
      <c r="BO556" s="2310"/>
      <c r="BP556" s="2305"/>
      <c r="BQ556" s="2304"/>
      <c r="BR556" s="2310"/>
      <c r="BS556" s="2310"/>
      <c r="BT556" s="2305"/>
      <c r="BU556" s="2336"/>
      <c r="BV556" s="2337"/>
      <c r="BW556" s="2337"/>
      <c r="BX556" s="2338"/>
      <c r="BY556" s="2336"/>
      <c r="BZ556" s="2337"/>
      <c r="CA556" s="2337"/>
      <c r="CB556" s="2338"/>
      <c r="CC556" s="16"/>
      <c r="CG556" s="16"/>
      <c r="CH556" s="2327">
        <f>IF(OR(Y616=0,Y616&gt;=0.1),1,0)</f>
        <v>1</v>
      </c>
      <c r="CI556" s="2345"/>
      <c r="CJ556" s="2345"/>
      <c r="CK556" s="2328"/>
    </row>
    <row r="557" spans="1:89" s="46" customFormat="1" ht="12.75" customHeight="1">
      <c r="A557" s="28"/>
      <c r="B557" s="2197"/>
      <c r="C557" s="2197"/>
      <c r="D557" s="2197"/>
      <c r="E557" s="2197"/>
      <c r="F557" s="2197"/>
      <c r="G557" s="2197"/>
      <c r="H557" s="2197"/>
      <c r="I557" s="2197"/>
      <c r="J557" s="2197"/>
      <c r="K557" s="2197"/>
      <c r="L557" s="2197"/>
      <c r="M557" s="2197"/>
      <c r="N557" s="2197"/>
      <c r="O557" s="2197"/>
      <c r="P557" s="2197"/>
      <c r="Q557" s="2197"/>
      <c r="R557" s="2197"/>
      <c r="S557" s="2197"/>
      <c r="T557" s="2197"/>
      <c r="U557" s="2197"/>
      <c r="V557" s="2197"/>
      <c r="W557" s="2197"/>
      <c r="X557" s="2197"/>
      <c r="Y557" s="2197"/>
      <c r="Z557" s="2197"/>
      <c r="AA557" s="2197"/>
      <c r="AB557" s="2197"/>
      <c r="AC557" s="2197"/>
      <c r="AD557" s="2197"/>
      <c r="AE557" s="2197"/>
      <c r="AF557" s="2197"/>
      <c r="AG557" s="2197"/>
      <c r="AH557" s="257"/>
      <c r="AI557" s="257"/>
      <c r="AJ557" s="257"/>
      <c r="AK557" s="258"/>
      <c r="AL557" s="258"/>
      <c r="AM557" s="258"/>
      <c r="AN557" s="457"/>
      <c r="AP557" s="2440">
        <f>SUM(T615:X619)</f>
        <v>23</v>
      </c>
      <c r="AQ557" s="2441"/>
      <c r="AR557" s="2441"/>
      <c r="AS557" s="2441"/>
      <c r="AT557" s="2442"/>
      <c r="AU557" s="722"/>
      <c r="AV557" s="723"/>
      <c r="AW557" s="722"/>
      <c r="AX557" s="722"/>
      <c r="AY557" s="723"/>
      <c r="BE557" s="2304"/>
      <c r="BF557" s="2310"/>
      <c r="BG557" s="2310"/>
      <c r="BH557" s="2305"/>
      <c r="BI557" s="2304"/>
      <c r="BJ557" s="2310"/>
      <c r="BK557" s="2310"/>
      <c r="BL557" s="2305"/>
      <c r="BM557" s="2304"/>
      <c r="BN557" s="2310"/>
      <c r="BO557" s="2310"/>
      <c r="BP557" s="2305"/>
      <c r="BQ557" s="2304">
        <f>IF(AND(AND(AND(CH558=1,BM556=0,BI555=0,BE554=0))),0,1)</f>
        <v>0</v>
      </c>
      <c r="BR557" s="2310"/>
      <c r="BS557" s="2310"/>
      <c r="BT557" s="2305"/>
      <c r="BU557" s="2336"/>
      <c r="BV557" s="2337"/>
      <c r="BW557" s="2337"/>
      <c r="BX557" s="2338"/>
      <c r="BY557" s="2336"/>
      <c r="BZ557" s="2337"/>
      <c r="CA557" s="2337"/>
      <c r="CB557" s="2338"/>
      <c r="CC557" s="16"/>
      <c r="CG557" s="16"/>
      <c r="CH557" s="2327">
        <f>IF(OR(Y617=0,Y617&gt;=0.1),1,0)</f>
        <v>1</v>
      </c>
      <c r="CI557" s="2345"/>
      <c r="CJ557" s="2345"/>
      <c r="CK557" s="2328"/>
    </row>
    <row r="558" spans="1:89" s="46" customFormat="1" ht="12.75" customHeight="1">
      <c r="A558" s="28"/>
      <c r="B558" s="2197"/>
      <c r="C558" s="2197"/>
      <c r="D558" s="2197"/>
      <c r="E558" s="2197"/>
      <c r="F558" s="2197"/>
      <c r="G558" s="2197"/>
      <c r="H558" s="2197"/>
      <c r="I558" s="2197"/>
      <c r="J558" s="2197"/>
      <c r="K558" s="2197"/>
      <c r="L558" s="2197"/>
      <c r="M558" s="2197"/>
      <c r="N558" s="2197"/>
      <c r="O558" s="2197"/>
      <c r="P558" s="2197"/>
      <c r="Q558" s="2197"/>
      <c r="R558" s="2197"/>
      <c r="S558" s="2197"/>
      <c r="T558" s="2197"/>
      <c r="U558" s="2197"/>
      <c r="V558" s="2197"/>
      <c r="W558" s="2197"/>
      <c r="X558" s="2197"/>
      <c r="Y558" s="2197"/>
      <c r="Z558" s="2197"/>
      <c r="AA558" s="2197"/>
      <c r="AB558" s="2197"/>
      <c r="AC558" s="2197"/>
      <c r="AD558" s="2197"/>
      <c r="AE558" s="2197"/>
      <c r="AF558" s="2197"/>
      <c r="AG558" s="2197"/>
      <c r="AH558" s="257"/>
      <c r="AI558" s="257"/>
      <c r="AJ558" s="257"/>
      <c r="AK558" s="258"/>
      <c r="AL558" s="258"/>
      <c r="AM558" s="258"/>
      <c r="AN558" s="457"/>
      <c r="AP558" s="724"/>
      <c r="AQ558" s="725"/>
      <c r="AR558" s="725"/>
      <c r="AS558" s="725"/>
      <c r="AT558" s="726" t="s">
        <v>680</v>
      </c>
      <c r="AU558" s="2371" t="str">
        <f>IF(AP557&gt;=AU555,"passed","failed")</f>
        <v>passed</v>
      </c>
      <c r="AV558" s="2372"/>
      <c r="AW558" s="2373"/>
      <c r="AX558" s="727"/>
      <c r="AY558" s="728"/>
      <c r="BE558" s="2304"/>
      <c r="BF558" s="2310"/>
      <c r="BG558" s="2310"/>
      <c r="BH558" s="2305"/>
      <c r="BI558" s="2304"/>
      <c r="BJ558" s="2310"/>
      <c r="BK558" s="2310"/>
      <c r="BL558" s="2305"/>
      <c r="BM558" s="2304"/>
      <c r="BN558" s="2310"/>
      <c r="BO558" s="2310"/>
      <c r="BP558" s="2305"/>
      <c r="BQ558" s="2304"/>
      <c r="BR558" s="2310"/>
      <c r="BS558" s="2310"/>
      <c r="BT558" s="2305"/>
      <c r="BU558" s="2304">
        <f>IF(AND(AND(AND(AND(CH559=1,BQ557=0,BM556=0,BI555=0,BE554=0)))),0,1)</f>
        <v>0</v>
      </c>
      <c r="BV558" s="2310"/>
      <c r="BW558" s="2310"/>
      <c r="BX558" s="2305"/>
      <c r="BY558" s="2336"/>
      <c r="BZ558" s="2337"/>
      <c r="CA558" s="2337"/>
      <c r="CB558" s="2338"/>
      <c r="CC558" s="16"/>
      <c r="CD558" s="16"/>
      <c r="CE558" s="16"/>
      <c r="CF558" s="16"/>
      <c r="CG558" s="16"/>
      <c r="CH558" s="2327">
        <f>IF(OR(Y618=0,Y618&gt;=0.1),1,0)</f>
        <v>1</v>
      </c>
      <c r="CI558" s="2345"/>
      <c r="CJ558" s="2345"/>
      <c r="CK558" s="2328"/>
    </row>
    <row r="559" spans="1:89" s="46" customFormat="1" ht="13.7" customHeight="1">
      <c r="A559" s="28"/>
      <c r="B559" s="2197"/>
      <c r="C559" s="2197"/>
      <c r="D559" s="2197"/>
      <c r="E559" s="2197"/>
      <c r="F559" s="2197"/>
      <c r="G559" s="2197"/>
      <c r="H559" s="2197"/>
      <c r="I559" s="2197"/>
      <c r="J559" s="2197"/>
      <c r="K559" s="2197"/>
      <c r="L559" s="2197"/>
      <c r="M559" s="2197"/>
      <c r="N559" s="2197"/>
      <c r="O559" s="2197"/>
      <c r="P559" s="2197"/>
      <c r="Q559" s="2197"/>
      <c r="R559" s="2197"/>
      <c r="S559" s="2197"/>
      <c r="T559" s="2197"/>
      <c r="U559" s="2197"/>
      <c r="V559" s="2197"/>
      <c r="W559" s="2197"/>
      <c r="X559" s="2197"/>
      <c r="Y559" s="2197"/>
      <c r="Z559" s="2197"/>
      <c r="AA559" s="2197"/>
      <c r="AB559" s="2197"/>
      <c r="AC559" s="2197"/>
      <c r="AD559" s="2197"/>
      <c r="AE559" s="2197"/>
      <c r="AF559" s="2197"/>
      <c r="AG559" s="2197"/>
      <c r="AH559" s="257"/>
      <c r="AI559" s="257"/>
      <c r="AJ559" s="257"/>
      <c r="AK559" s="258"/>
      <c r="AL559" s="258"/>
      <c r="AM559" s="258"/>
      <c r="AN559" s="1189"/>
      <c r="BE559" s="2304">
        <f>SUM(BE554:BH558)</f>
        <v>0</v>
      </c>
      <c r="BF559" s="2310"/>
      <c r="BG559" s="2310"/>
      <c r="BH559" s="2305"/>
      <c r="BI559" s="2304">
        <f>SUM(BI554:BL558)</f>
        <v>0</v>
      </c>
      <c r="BJ559" s="2310"/>
      <c r="BK559" s="2310"/>
      <c r="BL559" s="2305"/>
      <c r="BM559" s="2304">
        <f>SUM(BM554:BP558)</f>
        <v>0</v>
      </c>
      <c r="BN559" s="2310"/>
      <c r="BO559" s="2310"/>
      <c r="BP559" s="2305"/>
      <c r="BQ559" s="2304">
        <f>SUM(BQ554:BT558)</f>
        <v>0</v>
      </c>
      <c r="BR559" s="2310"/>
      <c r="BS559" s="2310"/>
      <c r="BT559" s="2305"/>
      <c r="BU559" s="2304">
        <f>SUM(BU554:BX558)</f>
        <v>0</v>
      </c>
      <c r="BV559" s="2310"/>
      <c r="BW559" s="2310"/>
      <c r="BX559" s="2305"/>
      <c r="BY559" s="2304">
        <f>SUM(BY554:CB558)</f>
        <v>0</v>
      </c>
      <c r="BZ559" s="2310"/>
      <c r="CA559" s="2310"/>
      <c r="CB559" s="2305"/>
      <c r="CC559" s="2327">
        <f>IF(AND(CH555=1,T615&gt;0),0,SUM(BE559:CB559))</f>
        <v>0</v>
      </c>
      <c r="CD559" s="2345"/>
      <c r="CE559" s="2345"/>
      <c r="CF559" s="2328"/>
      <c r="CG559" s="16"/>
      <c r="CH559" s="2327">
        <f>IF(OR(Y619=0,Y619&gt;=0.1),1,0)</f>
        <v>1</v>
      </c>
      <c r="CI559" s="2345"/>
      <c r="CJ559" s="2345"/>
      <c r="CK559" s="2328"/>
    </row>
    <row r="560" spans="1:89" s="149" customFormat="1" ht="12.4" customHeight="1">
      <c r="A560" s="28"/>
      <c r="B560" s="2367" t="s">
        <v>1717</v>
      </c>
      <c r="C560" s="2367"/>
      <c r="D560" s="2367"/>
      <c r="E560" s="2367"/>
      <c r="F560" s="2367"/>
      <c r="G560" s="2367"/>
      <c r="H560" s="2367"/>
      <c r="I560" s="2367"/>
      <c r="J560" s="2367"/>
      <c r="K560" s="2367"/>
      <c r="L560" s="2367"/>
      <c r="M560" s="2367"/>
      <c r="N560" s="2367"/>
      <c r="O560" s="2367"/>
      <c r="P560" s="2367"/>
      <c r="Q560" s="2367"/>
      <c r="R560" s="2367"/>
      <c r="S560" s="2367"/>
      <c r="T560" s="2367"/>
      <c r="U560" s="2367"/>
      <c r="V560" s="2367"/>
      <c r="W560" s="2367"/>
      <c r="X560" s="2367"/>
      <c r="Y560" s="2367"/>
      <c r="Z560" s="2367"/>
      <c r="AA560" s="2367"/>
      <c r="AB560" s="2367"/>
      <c r="AC560" s="2367"/>
      <c r="AD560" s="2367"/>
      <c r="AE560" s="2367"/>
      <c r="AF560" s="2367"/>
      <c r="AG560" s="2367"/>
      <c r="AH560" s="257"/>
      <c r="AI560" s="257"/>
      <c r="AJ560" s="257"/>
      <c r="AK560" s="258"/>
      <c r="AL560" s="258"/>
      <c r="AM560" s="258"/>
      <c r="AN560" s="457"/>
    </row>
    <row r="561" spans="1:91" s="46" customFormat="1" ht="21" customHeight="1">
      <c r="A561" s="28"/>
      <c r="B561" s="2367"/>
      <c r="C561" s="2367"/>
      <c r="D561" s="2367"/>
      <c r="E561" s="2367"/>
      <c r="F561" s="2367"/>
      <c r="G561" s="2367"/>
      <c r="H561" s="2367"/>
      <c r="I561" s="2367"/>
      <c r="J561" s="2367"/>
      <c r="K561" s="2367"/>
      <c r="L561" s="2367"/>
      <c r="M561" s="2367"/>
      <c r="N561" s="2367"/>
      <c r="O561" s="2367"/>
      <c r="P561" s="2367"/>
      <c r="Q561" s="2367"/>
      <c r="R561" s="2367"/>
      <c r="S561" s="2367"/>
      <c r="T561" s="2367"/>
      <c r="U561" s="2367"/>
      <c r="V561" s="2367"/>
      <c r="W561" s="2367"/>
      <c r="X561" s="2367"/>
      <c r="Y561" s="2367"/>
      <c r="Z561" s="2367"/>
      <c r="AA561" s="2367"/>
      <c r="AB561" s="2367"/>
      <c r="AC561" s="2367"/>
      <c r="AD561" s="2367"/>
      <c r="AE561" s="2367"/>
      <c r="AF561" s="2367"/>
      <c r="AG561" s="2367"/>
      <c r="AH561" s="257"/>
      <c r="AI561" s="257"/>
      <c r="AJ561" s="257"/>
      <c r="AK561" s="258"/>
      <c r="AL561" s="258"/>
      <c r="AM561" s="258"/>
      <c r="AN561" s="457"/>
      <c r="AP561" s="239" t="s">
        <v>682</v>
      </c>
      <c r="AQ561" s="240"/>
      <c r="AR561" s="240"/>
      <c r="AS561" s="240"/>
      <c r="AT561" s="240"/>
      <c r="AU561" s="240"/>
      <c r="AV561" s="240"/>
      <c r="AW561" s="240"/>
      <c r="AX561" s="240"/>
      <c r="AY561" s="241"/>
    </row>
    <row r="562" spans="1:91" s="46" customFormat="1" ht="12.75" customHeight="1">
      <c r="A562" s="28"/>
      <c r="B562" s="2367" t="s">
        <v>2050</v>
      </c>
      <c r="C562" s="2367"/>
      <c r="D562" s="2367"/>
      <c r="E562" s="2367"/>
      <c r="F562" s="2367"/>
      <c r="G562" s="2367"/>
      <c r="H562" s="2367"/>
      <c r="I562" s="2367"/>
      <c r="J562" s="2367"/>
      <c r="K562" s="2367"/>
      <c r="L562" s="2367"/>
      <c r="M562" s="2367"/>
      <c r="N562" s="2367"/>
      <c r="O562" s="2367"/>
      <c r="P562" s="2367"/>
      <c r="Q562" s="2367"/>
      <c r="R562" s="2367"/>
      <c r="S562" s="2367"/>
      <c r="T562" s="2367"/>
      <c r="U562" s="2367"/>
      <c r="V562" s="2367"/>
      <c r="W562" s="2367"/>
      <c r="X562" s="2367"/>
      <c r="Y562" s="2367"/>
      <c r="Z562" s="2367"/>
      <c r="AA562" s="2367"/>
      <c r="AB562" s="2367"/>
      <c r="AC562" s="2367"/>
      <c r="AD562" s="2367"/>
      <c r="AE562" s="2367"/>
      <c r="AF562" s="2367"/>
      <c r="AG562" s="1203"/>
      <c r="AH562" s="257"/>
      <c r="AI562" s="257"/>
      <c r="AJ562" s="257"/>
      <c r="AK562" s="258"/>
      <c r="AL562" s="258"/>
      <c r="AM562" s="258"/>
      <c r="AN562" s="457"/>
      <c r="AP562" s="242" t="s">
        <v>790</v>
      </c>
      <c r="AQ562" s="243"/>
      <c r="AR562" s="243"/>
      <c r="AS562" s="243"/>
      <c r="AT562" s="243"/>
      <c r="AU562" s="243"/>
      <c r="AV562" s="243"/>
      <c r="AW562" s="243"/>
      <c r="AX562" s="250"/>
      <c r="AY562" s="250"/>
    </row>
    <row r="563" spans="1:91" s="46" customFormat="1" ht="12.75" customHeight="1">
      <c r="A563" s="28"/>
      <c r="B563" s="2367"/>
      <c r="C563" s="2367"/>
      <c r="D563" s="2367"/>
      <c r="E563" s="2367"/>
      <c r="F563" s="2367"/>
      <c r="G563" s="2367"/>
      <c r="H563" s="2367"/>
      <c r="I563" s="2367"/>
      <c r="J563" s="2367"/>
      <c r="K563" s="2367"/>
      <c r="L563" s="2367"/>
      <c r="M563" s="2367"/>
      <c r="N563" s="2367"/>
      <c r="O563" s="2367"/>
      <c r="P563" s="2367"/>
      <c r="Q563" s="2367"/>
      <c r="R563" s="2367"/>
      <c r="S563" s="2367"/>
      <c r="T563" s="2367"/>
      <c r="U563" s="2367"/>
      <c r="V563" s="2367"/>
      <c r="W563" s="2367"/>
      <c r="X563" s="2367"/>
      <c r="Y563" s="2367"/>
      <c r="Z563" s="2367"/>
      <c r="AA563" s="2367"/>
      <c r="AB563" s="2367"/>
      <c r="AC563" s="2367"/>
      <c r="AD563" s="2367"/>
      <c r="AE563" s="2367"/>
      <c r="AF563" s="2367"/>
      <c r="AG563" s="257"/>
      <c r="AH563" s="257"/>
      <c r="AI563" s="257"/>
      <c r="AJ563" s="257"/>
      <c r="AK563" s="258"/>
      <c r="AL563" s="258"/>
      <c r="AM563" s="258"/>
      <c r="AN563" s="457"/>
      <c r="AP563" s="244"/>
      <c r="AQ563" s="245"/>
      <c r="AR563" s="245"/>
      <c r="AS563" s="245"/>
      <c r="AT563" s="251" t="s">
        <v>680</v>
      </c>
      <c r="AU563" s="245"/>
      <c r="AV563" s="2304" t="str">
        <f>IF(BJ599&gt;0,"failed","passed")</f>
        <v>failed</v>
      </c>
      <c r="AW563" s="2310"/>
      <c r="AX563" s="2310"/>
      <c r="AY563" s="2305"/>
    </row>
    <row r="564" spans="1:91" s="46" customFormat="1" ht="12.4" customHeight="1">
      <c r="A564" s="28"/>
      <c r="B564" s="1204" t="s">
        <v>1721</v>
      </c>
      <c r="C564" s="1205"/>
      <c r="D564" s="1205"/>
      <c r="E564" s="1205"/>
      <c r="F564" s="1205"/>
      <c r="G564" s="1205"/>
      <c r="H564" s="1205"/>
      <c r="I564" s="1205"/>
      <c r="J564" s="1205"/>
      <c r="K564" s="1205"/>
      <c r="L564" s="1205"/>
      <c r="M564" s="1205"/>
      <c r="N564" s="1205"/>
      <c r="O564" s="367"/>
      <c r="P564" s="367"/>
      <c r="Q564" s="367"/>
      <c r="R564" s="367"/>
      <c r="S564" s="367"/>
      <c r="T564" s="367"/>
      <c r="U564" s="367"/>
      <c r="V564" s="367"/>
      <c r="W564" s="367"/>
      <c r="X564" s="367"/>
      <c r="Y564" s="367"/>
      <c r="Z564" s="367"/>
      <c r="AA564" s="367"/>
      <c r="AB564" s="367"/>
      <c r="AC564" s="367"/>
      <c r="AD564" s="367"/>
      <c r="AE564" s="367"/>
      <c r="AF564" s="367"/>
      <c r="AG564" s="367"/>
      <c r="AH564" s="367"/>
      <c r="AI564" s="257"/>
      <c r="AJ564" s="257"/>
      <c r="AK564" s="258"/>
      <c r="AL564" s="258"/>
      <c r="AM564" s="258"/>
      <c r="AN564" s="457"/>
    </row>
    <row r="565" spans="1:91" s="46" customFormat="1" ht="12.75" customHeight="1">
      <c r="A565" s="28"/>
      <c r="B565" s="367" t="s">
        <v>2048</v>
      </c>
      <c r="G565" s="367"/>
      <c r="H565" s="367"/>
      <c r="I565" s="367"/>
      <c r="J565" s="367"/>
      <c r="K565" s="367"/>
      <c r="L565" s="367"/>
      <c r="M565" s="367"/>
      <c r="N565" s="367"/>
      <c r="O565" s="367"/>
      <c r="P565" s="367"/>
      <c r="Q565" s="367"/>
      <c r="R565" s="367"/>
      <c r="S565" s="367"/>
      <c r="T565" s="367"/>
      <c r="U565" s="367"/>
      <c r="V565" s="367"/>
      <c r="W565" s="367"/>
      <c r="X565" s="367"/>
      <c r="Y565" s="367"/>
      <c r="Z565" s="367"/>
      <c r="AA565" s="367"/>
      <c r="AB565" s="367"/>
      <c r="AC565" s="367"/>
      <c r="AD565" s="367"/>
      <c r="AE565" s="367"/>
      <c r="AF565" s="367"/>
      <c r="AG565" s="367"/>
      <c r="AH565" s="367"/>
      <c r="AI565" s="257"/>
      <c r="AJ565" s="257"/>
      <c r="AK565" s="258"/>
      <c r="AL565" s="258"/>
      <c r="AM565" s="258"/>
      <c r="AN565" s="457"/>
      <c r="BL565" s="16"/>
      <c r="BM565" s="16"/>
      <c r="BN565" s="16"/>
      <c r="BO565" s="16"/>
      <c r="BP565" s="16"/>
      <c r="BQ565" s="16"/>
      <c r="CB565" s="16"/>
      <c r="CC565" s="16"/>
      <c r="CD565" s="16"/>
      <c r="CE565" s="35"/>
      <c r="CF565" s="16"/>
      <c r="CG565" s="35"/>
      <c r="CH565" s="35"/>
    </row>
    <row r="566" spans="1:91" s="46" customFormat="1" ht="12.75" customHeight="1">
      <c r="A566" s="28"/>
      <c r="B566" s="57"/>
      <c r="C566" s="28"/>
      <c r="D566" s="259"/>
      <c r="E566" s="260"/>
      <c r="I566" s="357"/>
      <c r="J566" s="358"/>
      <c r="K566" s="359"/>
      <c r="L566" s="359"/>
      <c r="M566" s="360"/>
      <c r="N566" s="360"/>
      <c r="O566" s="360"/>
      <c r="P566" s="361"/>
      <c r="Q566" s="2447" t="s">
        <v>1718</v>
      </c>
      <c r="R566" s="2447"/>
      <c r="S566" s="2447"/>
      <c r="T566" s="2447"/>
      <c r="U566" s="2447"/>
      <c r="V566" s="2447"/>
      <c r="W566" s="2447"/>
      <c r="X566" s="2447"/>
      <c r="Y566" s="2447"/>
      <c r="Z566" s="2447"/>
      <c r="AA566" s="2447"/>
      <c r="AB566" s="2447"/>
      <c r="AC566" s="2447"/>
      <c r="AD566" s="2447"/>
      <c r="AE566" s="2447"/>
      <c r="AF566" s="2447"/>
      <c r="AG566" s="257"/>
      <c r="AH566" s="257"/>
      <c r="AI566" s="257"/>
      <c r="AJ566" s="44"/>
      <c r="AK566" s="165"/>
      <c r="AL566" s="165"/>
      <c r="AM566" s="165"/>
      <c r="AN566" s="457"/>
      <c r="AP566" s="85" t="s">
        <v>1051</v>
      </c>
      <c r="AQ566" s="86"/>
      <c r="AR566" s="86"/>
      <c r="AS566" s="86"/>
      <c r="AT566" s="86"/>
      <c r="AU566" s="86"/>
      <c r="AV566" s="86"/>
      <c r="AW566" s="86"/>
      <c r="AX566" s="86"/>
      <c r="AY566" s="86"/>
      <c r="AZ566" s="86"/>
      <c r="BA566" s="86"/>
      <c r="BB566" s="86"/>
      <c r="BC566" s="86"/>
      <c r="BD566" s="86"/>
      <c r="BE566" s="86"/>
      <c r="BF566" s="86"/>
      <c r="BG566" s="108"/>
      <c r="BL566" s="16"/>
      <c r="BM566" s="16"/>
      <c r="BN566" s="16"/>
      <c r="BO566" s="16"/>
      <c r="BP566" s="16"/>
      <c r="BQ566" s="16"/>
      <c r="CB566" s="16"/>
      <c r="CC566" s="16"/>
      <c r="CD566" s="16"/>
      <c r="CE566" s="35"/>
      <c r="CF566" s="16"/>
      <c r="CG566" s="35"/>
      <c r="CH566" s="35"/>
    </row>
    <row r="567" spans="1:91" s="46" customFormat="1" ht="12.75" customHeight="1">
      <c r="A567" s="28"/>
      <c r="B567" s="164"/>
      <c r="C567" s="28"/>
      <c r="I567" s="362"/>
      <c r="J567" s="257"/>
      <c r="K567" s="174"/>
      <c r="L567" s="174"/>
      <c r="M567" s="174"/>
      <c r="N567" s="26"/>
      <c r="O567" s="26"/>
      <c r="P567" s="363"/>
      <c r="Q567" s="2447"/>
      <c r="R567" s="2447"/>
      <c r="S567" s="2447"/>
      <c r="T567" s="2447"/>
      <c r="U567" s="2447"/>
      <c r="V567" s="2447"/>
      <c r="W567" s="2447"/>
      <c r="X567" s="2447"/>
      <c r="Y567" s="2447"/>
      <c r="Z567" s="2447"/>
      <c r="AA567" s="2447"/>
      <c r="AB567" s="2447"/>
      <c r="AC567" s="2447"/>
      <c r="AD567" s="2447"/>
      <c r="AE567" s="2447"/>
      <c r="AF567" s="2447"/>
      <c r="AN567" s="457"/>
      <c r="AP567" s="93" t="s">
        <v>787</v>
      </c>
      <c r="AQ567" s="94"/>
      <c r="AR567" s="94"/>
      <c r="AS567" s="94"/>
      <c r="AT567" s="94"/>
      <c r="AU567" s="94"/>
      <c r="AV567" s="94"/>
      <c r="AW567" s="94"/>
      <c r="AX567" s="94"/>
      <c r="AY567" s="94"/>
      <c r="AZ567" s="94"/>
      <c r="BA567" s="94"/>
      <c r="BB567" s="94"/>
      <c r="BC567" s="90"/>
      <c r="BD567" s="698" t="str">
        <f>IF(CN586=0,"passed","failed")</f>
        <v>passed</v>
      </c>
      <c r="BE567" s="699"/>
      <c r="BF567" s="699"/>
      <c r="BG567" s="700"/>
      <c r="BJ567" s="217"/>
      <c r="BK567" s="217"/>
      <c r="BL567" s="16"/>
      <c r="BM567" s="16"/>
      <c r="BN567" s="16"/>
      <c r="BO567" s="16"/>
      <c r="BP567" s="16"/>
      <c r="BQ567" s="16"/>
      <c r="BR567" s="217"/>
      <c r="BS567" s="217"/>
      <c r="BT567" s="217"/>
      <c r="BU567" s="217"/>
      <c r="BV567" s="217"/>
      <c r="BW567" s="217"/>
      <c r="BX567" s="217"/>
      <c r="BY567" s="217"/>
      <c r="BZ567" s="217"/>
      <c r="CA567" s="217"/>
      <c r="CB567" s="16"/>
      <c r="CC567" s="16"/>
      <c r="CD567" s="16"/>
      <c r="CE567" s="35"/>
      <c r="CF567" s="16"/>
      <c r="CG567" s="35"/>
      <c r="CH567" s="35"/>
    </row>
    <row r="568" spans="1:91" s="46" customFormat="1" ht="12.75" customHeight="1" thickBot="1">
      <c r="A568" s="28"/>
      <c r="B568" s="106"/>
      <c r="C568" s="28"/>
      <c r="I568" s="364"/>
      <c r="J568" s="365"/>
      <c r="K568" s="269"/>
      <c r="L568" s="269"/>
      <c r="M568" s="269"/>
      <c r="N568" s="318"/>
      <c r="O568" s="318"/>
      <c r="P568" s="325"/>
      <c r="Q568" s="2241" t="s">
        <v>2049</v>
      </c>
      <c r="R568" s="2242"/>
      <c r="S568" s="2450" t="s">
        <v>228</v>
      </c>
      <c r="T568" s="2450"/>
      <c r="U568" s="2241">
        <v>0.5</v>
      </c>
      <c r="V568" s="2242"/>
      <c r="W568" s="2241">
        <v>0.45</v>
      </c>
      <c r="X568" s="2242"/>
      <c r="Y568" s="2241">
        <v>0.4</v>
      </c>
      <c r="Z568" s="2242"/>
      <c r="AA568" s="2241">
        <v>0.35</v>
      </c>
      <c r="AB568" s="2242"/>
      <c r="AC568" s="2243">
        <v>0.3</v>
      </c>
      <c r="AD568" s="2244"/>
      <c r="AE568" s="2241">
        <v>0.2</v>
      </c>
      <c r="AF568" s="2242"/>
      <c r="AN568" s="457"/>
      <c r="BL568" s="16"/>
      <c r="BM568" s="16"/>
      <c r="BN568" s="16"/>
      <c r="BO568" s="16"/>
      <c r="BP568" s="16"/>
      <c r="BQ568" s="16"/>
      <c r="BR568" s="16"/>
      <c r="BS568" s="16"/>
      <c r="BT568" s="16"/>
      <c r="BU568" s="16"/>
      <c r="BV568" s="16"/>
      <c r="BW568" s="16"/>
      <c r="BX568" s="16"/>
      <c r="BY568" s="16"/>
      <c r="BZ568" s="16"/>
      <c r="CA568" s="16"/>
      <c r="CB568" s="16"/>
      <c r="CC568" s="16"/>
      <c r="CD568" s="16"/>
      <c r="CE568" s="16"/>
      <c r="CF568" s="16"/>
      <c r="CG568" s="16"/>
      <c r="CH568" s="16"/>
    </row>
    <row r="569" spans="1:91" s="46" customFormat="1" ht="12.75" customHeight="1">
      <c r="A569" s="28"/>
      <c r="B569" s="106"/>
      <c r="C569" s="28"/>
      <c r="I569" s="362"/>
      <c r="J569" s="257"/>
      <c r="K569" s="174"/>
      <c r="L569" s="174"/>
      <c r="M569" s="174"/>
      <c r="N569" s="71"/>
      <c r="O569" s="2190"/>
      <c r="P569" s="2191"/>
      <c r="Q569" s="2312"/>
      <c r="R569" s="2231"/>
      <c r="S569" s="2377"/>
      <c r="T569" s="2377"/>
      <c r="U569" s="2231"/>
      <c r="V569" s="2231"/>
      <c r="W569" s="2231"/>
      <c r="X569" s="2231"/>
      <c r="Y569" s="2231"/>
      <c r="Z569" s="2231"/>
      <c r="AA569" s="2311"/>
      <c r="AB569" s="2311"/>
      <c r="AC569" s="2231"/>
      <c r="AD569" s="2231"/>
      <c r="AE569" s="2448"/>
      <c r="AF569" s="2449"/>
      <c r="AN569" s="457"/>
      <c r="AP569" s="238" t="s">
        <v>788</v>
      </c>
      <c r="AQ569" s="91"/>
      <c r="AR569" s="91"/>
      <c r="AS569" s="91"/>
      <c r="AT569" s="2327" t="str">
        <f>IF(OR(AV563="passed",BD567="passed"),"passed","failed")</f>
        <v>passed</v>
      </c>
      <c r="AU569" s="2345"/>
      <c r="AV569" s="2345"/>
      <c r="AW569" s="2345"/>
      <c r="AX569" s="2328"/>
    </row>
    <row r="570" spans="1:91" s="46" customFormat="1" ht="12.75" customHeight="1">
      <c r="A570" s="28"/>
      <c r="B570" s="106"/>
      <c r="C570" s="28"/>
      <c r="I570" s="362"/>
      <c r="J570" s="257"/>
      <c r="K570" s="174"/>
      <c r="L570" s="174"/>
      <c r="M570" s="174"/>
      <c r="N570" s="71"/>
      <c r="O570" s="2190"/>
      <c r="P570" s="2191"/>
      <c r="Q570" s="2212"/>
      <c r="R570" s="2213"/>
      <c r="S570" s="2213"/>
      <c r="T570" s="2213"/>
      <c r="U570" s="2213"/>
      <c r="V570" s="2213"/>
      <c r="W570" s="2213"/>
      <c r="X570" s="2213"/>
      <c r="Y570" s="2211"/>
      <c r="Z570" s="2211"/>
      <c r="AA570" s="2213"/>
      <c r="AB570" s="2213"/>
      <c r="AC570" s="2211"/>
      <c r="AD570" s="2211"/>
      <c r="AE570" s="2214"/>
      <c r="AF570" s="2215"/>
      <c r="AN570" s="457"/>
      <c r="AP570" s="16"/>
      <c r="AQ570" s="16"/>
      <c r="AR570" s="16"/>
      <c r="AS570" s="16"/>
      <c r="AT570" s="16"/>
      <c r="AU570" s="16"/>
      <c r="AV570" s="16"/>
      <c r="AW570" s="16"/>
      <c r="AX570" s="16"/>
      <c r="AY570" s="16"/>
    </row>
    <row r="571" spans="1:91" s="46" customFormat="1" ht="12.75" customHeight="1">
      <c r="A571" s="28"/>
      <c r="B571" s="106"/>
      <c r="C571" s="28"/>
      <c r="I571" s="362"/>
      <c r="J571" s="257"/>
      <c r="K571" s="174"/>
      <c r="L571" s="174"/>
      <c r="M571" s="174"/>
      <c r="N571" s="71"/>
      <c r="O571" s="2190"/>
      <c r="P571" s="2191"/>
      <c r="Q571" s="2212"/>
      <c r="R571" s="2213"/>
      <c r="S571" s="2213"/>
      <c r="T571" s="2213"/>
      <c r="U571" s="2213"/>
      <c r="V571" s="2213"/>
      <c r="W571" s="2213"/>
      <c r="X571" s="2213"/>
      <c r="Y571" s="2213"/>
      <c r="Z571" s="2213"/>
      <c r="AA571" s="2211"/>
      <c r="AB571" s="2211"/>
      <c r="AC571" s="2213"/>
      <c r="AD571" s="2213"/>
      <c r="AE571" s="2378"/>
      <c r="AF571" s="2379"/>
      <c r="AN571" s="457"/>
      <c r="AP571" s="247" t="s">
        <v>681</v>
      </c>
      <c r="AQ571" s="248"/>
      <c r="AR571" s="248"/>
      <c r="AS571" s="248"/>
      <c r="AT571" s="248"/>
      <c r="AU571" s="248"/>
      <c r="AV571" s="249"/>
      <c r="AW571" s="2374" t="str">
        <f>IF(AND(AND(AND(AND(AS551="passed",AU558="passed",BD567="passed",SUM(T615:X619)&gt;1)))),"YES","NO")</f>
        <v>YES</v>
      </c>
      <c r="AX571" s="2375"/>
      <c r="AY571" s="2376"/>
      <c r="AZ571" s="68"/>
      <c r="BA571" s="68"/>
      <c r="BB571" s="68"/>
      <c r="BC571" s="68"/>
      <c r="BD571" s="68"/>
      <c r="BE571" s="65"/>
      <c r="BF571" s="65"/>
      <c r="BG571" s="65"/>
    </row>
    <row r="572" spans="1:91" s="46" customFormat="1" ht="12.75" customHeight="1">
      <c r="A572" s="28"/>
      <c r="B572" s="106"/>
      <c r="C572" s="28"/>
      <c r="I572" s="362"/>
      <c r="J572" s="257"/>
      <c r="K572" s="174"/>
      <c r="L572" s="174"/>
      <c r="M572" s="174"/>
      <c r="N572" s="71"/>
      <c r="O572" s="2190"/>
      <c r="P572" s="2191"/>
      <c r="Q572" s="2212"/>
      <c r="R572" s="2213"/>
      <c r="S572" s="2213"/>
      <c r="T572" s="2213"/>
      <c r="U572" s="2213"/>
      <c r="V572" s="2213"/>
      <c r="W572" s="2213"/>
      <c r="X572" s="2213"/>
      <c r="Y572" s="2211"/>
      <c r="Z572" s="2211"/>
      <c r="AA572" s="2213"/>
      <c r="AB572" s="2213"/>
      <c r="AC572" s="2211"/>
      <c r="AD572" s="2211"/>
      <c r="AE572" s="2214"/>
      <c r="AF572" s="2215"/>
      <c r="AN572" s="457"/>
    </row>
    <row r="573" spans="1:91" s="46" customFormat="1" ht="12.75" customHeight="1">
      <c r="A573" s="28"/>
      <c r="B573" s="106"/>
      <c r="C573" s="28"/>
      <c r="I573" s="362"/>
      <c r="J573" s="257"/>
      <c r="K573" s="174"/>
      <c r="L573" s="174"/>
      <c r="M573" s="174"/>
      <c r="N573" s="71"/>
      <c r="O573" s="2190"/>
      <c r="P573" s="2191"/>
      <c r="Q573" s="2212"/>
      <c r="R573" s="2213"/>
      <c r="S573" s="2213"/>
      <c r="T573" s="2213"/>
      <c r="U573" s="2213"/>
      <c r="V573" s="2213"/>
      <c r="W573" s="2211"/>
      <c r="X573" s="2211"/>
      <c r="Y573" s="2213"/>
      <c r="Z573" s="2213"/>
      <c r="AA573" s="2211"/>
      <c r="AB573" s="2211"/>
      <c r="AC573" s="2213"/>
      <c r="AD573" s="2213"/>
      <c r="AE573" s="2378"/>
      <c r="AF573" s="2379"/>
      <c r="AN573" s="457"/>
    </row>
    <row r="574" spans="1:91" s="46" customFormat="1" ht="12.75" customHeight="1">
      <c r="A574" s="28"/>
      <c r="B574" s="106"/>
      <c r="C574" s="28"/>
      <c r="I574" s="362"/>
      <c r="J574" s="257"/>
      <c r="K574" s="174"/>
      <c r="L574" s="174"/>
      <c r="M574" s="174"/>
      <c r="N574" s="71"/>
      <c r="O574" s="2190"/>
      <c r="P574" s="2191"/>
      <c r="Q574" s="2212"/>
      <c r="R574" s="2213"/>
      <c r="S574" s="2213"/>
      <c r="T574" s="2213"/>
      <c r="U574" s="2213"/>
      <c r="V574" s="2213"/>
      <c r="W574" s="2213"/>
      <c r="X574" s="2213"/>
      <c r="Y574" s="2211"/>
      <c r="Z574" s="2211"/>
      <c r="AA574" s="2213"/>
      <c r="AB574" s="2213"/>
      <c r="AC574" s="2211"/>
      <c r="AD574" s="2211"/>
      <c r="AE574" s="2214"/>
      <c r="AF574" s="2215"/>
      <c r="AN574" s="457"/>
      <c r="AU574" s="65"/>
      <c r="AV574" s="65"/>
      <c r="AW574" s="90"/>
      <c r="AX574" s="91"/>
      <c r="AY574" s="91"/>
      <c r="AZ574" s="100" t="s">
        <v>1275</v>
      </c>
      <c r="BA574" s="2355" t="s">
        <v>789</v>
      </c>
      <c r="BB574" s="2356"/>
      <c r="BC574" s="2356"/>
      <c r="BD574" s="2356"/>
      <c r="BE574" s="2357"/>
      <c r="BF574" s="2364">
        <f>SUM(O615:S619)</f>
        <v>115</v>
      </c>
      <c r="BG574" s="2365"/>
      <c r="BH574" s="2365"/>
      <c r="BI574" s="2365"/>
      <c r="BJ574" s="2366"/>
      <c r="BK574" s="2202">
        <f>SUM(T615:X619)</f>
        <v>23</v>
      </c>
      <c r="BL574" s="2203"/>
      <c r="BM574" s="2203"/>
      <c r="BN574" s="2203"/>
      <c r="BO574" s="2204"/>
    </row>
    <row r="575" spans="1:91" s="46" customFormat="1" ht="12.75" customHeight="1">
      <c r="A575" s="28"/>
      <c r="B575" s="57"/>
      <c r="C575" s="28"/>
      <c r="I575" s="2252" t="s">
        <v>1716</v>
      </c>
      <c r="J575" s="2253"/>
      <c r="K575" s="2253"/>
      <c r="L575" s="2253"/>
      <c r="M575" s="2253"/>
      <c r="N575" s="2254"/>
      <c r="O575" s="2190">
        <v>0.5</v>
      </c>
      <c r="P575" s="2191"/>
      <c r="Q575" s="2445"/>
      <c r="R575" s="2237"/>
      <c r="S575" s="2213"/>
      <c r="T575" s="2213"/>
      <c r="U575" s="2439" t="s">
        <v>1720</v>
      </c>
      <c r="V575" s="2439"/>
      <c r="W575" s="2446">
        <v>37.5</v>
      </c>
      <c r="X575" s="2446"/>
      <c r="Y575" s="2237"/>
      <c r="Z575" s="2237"/>
      <c r="AA575" s="2446"/>
      <c r="AB575" s="2446"/>
      <c r="AC575" s="2237"/>
      <c r="AD575" s="2237"/>
      <c r="AE575" s="2437"/>
      <c r="AF575" s="2438"/>
      <c r="AN575" s="457"/>
      <c r="CL575" s="16"/>
      <c r="CM575" s="16"/>
    </row>
    <row r="576" spans="1:91" s="46" customFormat="1" ht="12.75" customHeight="1">
      <c r="A576" s="28"/>
      <c r="B576" s="207"/>
      <c r="C576" s="101"/>
      <c r="D576" s="28"/>
      <c r="E576" s="28"/>
      <c r="I576" s="2252"/>
      <c r="J576" s="2253"/>
      <c r="K576" s="2253"/>
      <c r="L576" s="2253"/>
      <c r="M576" s="2253"/>
      <c r="N576" s="2254"/>
      <c r="O576" s="2190">
        <v>0.45</v>
      </c>
      <c r="P576" s="2191"/>
      <c r="Q576" s="2212"/>
      <c r="R576" s="2213"/>
      <c r="S576" s="2213"/>
      <c r="T576" s="2213"/>
      <c r="U576" s="2219" t="s">
        <v>145</v>
      </c>
      <c r="V576" s="2219"/>
      <c r="W576" s="2211">
        <v>33.799999999999997</v>
      </c>
      <c r="X576" s="2211"/>
      <c r="Y576" s="2211"/>
      <c r="Z576" s="2211"/>
      <c r="AA576" s="2213"/>
      <c r="AB576" s="2213"/>
      <c r="AC576" s="2211"/>
      <c r="AD576" s="2211"/>
      <c r="AE576" s="2214"/>
      <c r="AF576" s="2215"/>
      <c r="AN576" s="457"/>
      <c r="CL576" s="16"/>
      <c r="CM576" s="16"/>
    </row>
    <row r="577" spans="1:96" s="46" customFormat="1" ht="12.75" customHeight="1">
      <c r="A577" s="28"/>
      <c r="B577" s="8"/>
      <c r="C577" s="8"/>
      <c r="D577" s="8"/>
      <c r="E577" s="8"/>
      <c r="I577" s="2252"/>
      <c r="J577" s="2253"/>
      <c r="K577" s="2253"/>
      <c r="L577" s="2253"/>
      <c r="M577" s="2253"/>
      <c r="N577" s="2254"/>
      <c r="O577" s="2190">
        <v>0.4</v>
      </c>
      <c r="P577" s="2191"/>
      <c r="Q577" s="2212"/>
      <c r="R577" s="2213"/>
      <c r="S577" s="2219" t="s">
        <v>1719</v>
      </c>
      <c r="T577" s="2219"/>
      <c r="U577" s="2211">
        <v>20</v>
      </c>
      <c r="V577" s="2211"/>
      <c r="W577" s="2211">
        <v>30</v>
      </c>
      <c r="X577" s="2211"/>
      <c r="Y577" s="2211"/>
      <c r="Z577" s="2211"/>
      <c r="AA577" s="2211"/>
      <c r="AB577" s="2211"/>
      <c r="AC577" s="2211"/>
      <c r="AD577" s="2211"/>
      <c r="AE577" s="2214"/>
      <c r="AF577" s="2215"/>
      <c r="AN577" s="457"/>
      <c r="AP577" s="2358" t="s">
        <v>229</v>
      </c>
      <c r="AQ577" s="2359"/>
      <c r="AR577" s="2359"/>
      <c r="AS577" s="2359"/>
      <c r="AT577" s="2359"/>
      <c r="AU577" s="2359"/>
      <c r="AV577" s="2359"/>
      <c r="AW577" s="2359"/>
      <c r="AX577" s="2359"/>
      <c r="AY577" s="2359"/>
      <c r="AZ577" s="2359"/>
      <c r="BA577" s="2359"/>
      <c r="BB577" s="2359"/>
      <c r="BC577" s="2359"/>
      <c r="BD577" s="2359"/>
      <c r="BE577" s="2359"/>
      <c r="BF577" s="2359"/>
      <c r="BG577" s="2359"/>
      <c r="BH577" s="2359"/>
      <c r="BI577" s="2359"/>
      <c r="BJ577" s="2360"/>
      <c r="BK577" s="2339">
        <f>BF574</f>
        <v>115</v>
      </c>
      <c r="BL577" s="2340"/>
      <c r="BM577" s="2340"/>
      <c r="BN577" s="2340"/>
      <c r="BO577" s="2341"/>
      <c r="BP577" s="65"/>
      <c r="BQ577" s="65"/>
      <c r="BR577" s="65"/>
      <c r="BS577" s="65"/>
      <c r="BT577" s="65"/>
      <c r="BU577" s="65"/>
      <c r="BV577" s="65"/>
      <c r="BW577" s="65"/>
      <c r="BX577" s="65"/>
      <c r="BY577" s="65"/>
      <c r="BZ577" s="65"/>
      <c r="CA577" s="65"/>
      <c r="CB577" s="65"/>
      <c r="CC577" s="65"/>
      <c r="CD577" s="65"/>
      <c r="CE577" s="65"/>
      <c r="CF577" s="65"/>
      <c r="CG577" s="65"/>
      <c r="CH577" s="65"/>
      <c r="CI577" s="65"/>
      <c r="CJ577" s="65"/>
      <c r="CK577" s="65"/>
      <c r="CL577" s="65"/>
      <c r="CM577" s="65"/>
      <c r="CN577" s="65"/>
      <c r="CO577" s="65"/>
      <c r="CP577" s="65"/>
      <c r="CQ577" s="65"/>
      <c r="CR577" s="65"/>
    </row>
    <row r="578" spans="1:96" s="46" customFormat="1" ht="12.75" customHeight="1">
      <c r="A578" s="28"/>
      <c r="B578" s="8"/>
      <c r="C578" s="8"/>
      <c r="D578" s="8"/>
      <c r="E578" s="8"/>
      <c r="I578" s="2252"/>
      <c r="J578" s="2253"/>
      <c r="K578" s="2253"/>
      <c r="L578" s="2253"/>
      <c r="M578" s="2253"/>
      <c r="N578" s="2254"/>
      <c r="O578" s="2190">
        <v>0.35</v>
      </c>
      <c r="P578" s="2191"/>
      <c r="Q578" s="2212"/>
      <c r="R578" s="2213"/>
      <c r="S578" s="2219" t="s">
        <v>2051</v>
      </c>
      <c r="T578" s="2219"/>
      <c r="U578" s="2211">
        <v>17.5</v>
      </c>
      <c r="V578" s="2211"/>
      <c r="W578" s="2211">
        <v>26.3</v>
      </c>
      <c r="X578" s="2211"/>
      <c r="Y578" s="2211">
        <v>35</v>
      </c>
      <c r="Z578" s="2211"/>
      <c r="AA578" s="2211"/>
      <c r="AB578" s="2211"/>
      <c r="AC578" s="2211">
        <v>50</v>
      </c>
      <c r="AD578" s="2211"/>
      <c r="AE578" s="2214"/>
      <c r="AF578" s="2215"/>
      <c r="AN578" s="457"/>
      <c r="AP578" s="2361"/>
      <c r="AQ578" s="2362"/>
      <c r="AR578" s="2362"/>
      <c r="AS578" s="2362"/>
      <c r="AT578" s="2362"/>
      <c r="AU578" s="2362"/>
      <c r="AV578" s="2362"/>
      <c r="AW578" s="2362"/>
      <c r="AX578" s="2362"/>
      <c r="AY578" s="2362"/>
      <c r="AZ578" s="2362"/>
      <c r="BA578" s="2362"/>
      <c r="BB578" s="2362"/>
      <c r="BC578" s="2362"/>
      <c r="BD578" s="2362"/>
      <c r="BE578" s="2362"/>
      <c r="BF578" s="2362"/>
      <c r="BG578" s="2362"/>
      <c r="BH578" s="2362"/>
      <c r="BI578" s="2362"/>
      <c r="BJ578" s="2363"/>
      <c r="BK578" s="2342"/>
      <c r="BL578" s="2343"/>
      <c r="BM578" s="2343"/>
      <c r="BN578" s="2343"/>
      <c r="BO578" s="2344"/>
      <c r="BP578" s="65"/>
      <c r="BQ578" s="65"/>
      <c r="BR578" s="65"/>
      <c r="BS578" s="65"/>
      <c r="BT578" s="65"/>
      <c r="BU578" s="65"/>
      <c r="BV578" s="65"/>
      <c r="BW578" s="65"/>
      <c r="BX578" s="65"/>
      <c r="BY578" s="65"/>
      <c r="BZ578" s="65"/>
      <c r="CA578" s="65"/>
      <c r="CB578" s="65"/>
      <c r="CC578" s="65"/>
      <c r="CD578" s="65"/>
      <c r="CE578" s="65"/>
      <c r="CF578" s="65"/>
      <c r="CG578" s="65"/>
      <c r="CH578" s="65"/>
      <c r="CI578" s="65"/>
      <c r="CJ578" s="65"/>
      <c r="CK578" s="65"/>
      <c r="CL578" s="65"/>
      <c r="CM578" s="65"/>
      <c r="CN578" s="65"/>
      <c r="CO578" s="65"/>
      <c r="CP578" s="65"/>
      <c r="CQ578" s="65"/>
      <c r="CR578" s="65"/>
    </row>
    <row r="579" spans="1:96" s="46" customFormat="1" ht="12.75" customHeight="1">
      <c r="A579" s="28"/>
      <c r="B579" s="8"/>
      <c r="C579" s="8"/>
      <c r="D579" s="8"/>
      <c r="E579" s="8"/>
      <c r="I579" s="2252"/>
      <c r="J579" s="2253"/>
      <c r="K579" s="2253"/>
      <c r="L579" s="2253"/>
      <c r="M579" s="2253"/>
      <c r="N579" s="2254"/>
      <c r="O579" s="2190">
        <v>0.3</v>
      </c>
      <c r="P579" s="2191"/>
      <c r="Q579" s="2212"/>
      <c r="R579" s="2213"/>
      <c r="S579" s="2219" t="s">
        <v>2052</v>
      </c>
      <c r="T579" s="2219"/>
      <c r="U579" s="2211">
        <v>15</v>
      </c>
      <c r="V579" s="2211"/>
      <c r="W579" s="2211">
        <v>22.5</v>
      </c>
      <c r="X579" s="2211"/>
      <c r="Y579" s="2211">
        <v>30</v>
      </c>
      <c r="Z579" s="2211"/>
      <c r="AA579" s="2211">
        <v>37.5</v>
      </c>
      <c r="AB579" s="2211"/>
      <c r="AC579" s="2211">
        <v>45</v>
      </c>
      <c r="AD579" s="2211"/>
      <c r="AE579" s="2214"/>
      <c r="AF579" s="2215"/>
      <c r="AN579" s="457"/>
      <c r="AP579" s="143"/>
      <c r="AQ579" s="65"/>
      <c r="AR579" s="65"/>
      <c r="AS579" s="65"/>
      <c r="AT579" s="65"/>
      <c r="AU579" s="65"/>
      <c r="AV579" s="65"/>
      <c r="AW579" s="65"/>
      <c r="AX579" s="65"/>
      <c r="AY579" s="65"/>
      <c r="AZ579" s="65"/>
      <c r="BA579" s="65"/>
      <c r="BB579" s="65"/>
      <c r="BC579" s="65"/>
      <c r="BD579" s="65"/>
      <c r="BE579" s="68"/>
      <c r="BF579" s="68"/>
      <c r="BG579" s="68"/>
      <c r="BH579" s="68"/>
      <c r="BI579" s="68"/>
      <c r="BJ579" s="1792">
        <v>5</v>
      </c>
      <c r="BK579" s="2320"/>
      <c r="BL579" s="2320"/>
      <c r="BM579" s="2320"/>
      <c r="BN579" s="1793"/>
      <c r="BO579" s="1792">
        <v>4</v>
      </c>
      <c r="BP579" s="2320"/>
      <c r="BQ579" s="2320"/>
      <c r="BR579" s="2320"/>
      <c r="BS579" s="1793"/>
      <c r="BT579" s="1792">
        <v>3</v>
      </c>
      <c r="BU579" s="2320"/>
      <c r="BV579" s="2320"/>
      <c r="BW579" s="2320"/>
      <c r="BX579" s="1793"/>
      <c r="BY579" s="1792">
        <v>2</v>
      </c>
      <c r="BZ579" s="2320"/>
      <c r="CA579" s="2320"/>
      <c r="CB579" s="2320"/>
      <c r="CC579" s="1793"/>
      <c r="CD579" s="1792">
        <v>1</v>
      </c>
      <c r="CE579" s="2320"/>
      <c r="CF579" s="2320"/>
      <c r="CG579" s="2320"/>
      <c r="CH579" s="1793"/>
      <c r="CI579" s="1792">
        <v>0</v>
      </c>
      <c r="CJ579" s="2320"/>
      <c r="CK579" s="2320"/>
      <c r="CL579" s="2320"/>
      <c r="CM579" s="1793"/>
      <c r="CN579" s="65"/>
      <c r="CO579" s="65"/>
      <c r="CP579" s="65"/>
      <c r="CQ579" s="65"/>
      <c r="CR579" s="65"/>
    </row>
    <row r="580" spans="1:96" s="46" customFormat="1" ht="12.75" customHeight="1">
      <c r="A580" s="28"/>
      <c r="B580" s="8"/>
      <c r="C580" s="8"/>
      <c r="D580" s="8"/>
      <c r="E580" s="8"/>
      <c r="I580" s="2252"/>
      <c r="J580" s="2253"/>
      <c r="K580" s="2253"/>
      <c r="L580" s="2253"/>
      <c r="M580" s="2253"/>
      <c r="N580" s="2254"/>
      <c r="O580" s="2190">
        <v>0.25</v>
      </c>
      <c r="P580" s="2191"/>
      <c r="Q580" s="2212"/>
      <c r="R580" s="2213"/>
      <c r="S580" s="2219" t="s">
        <v>2053</v>
      </c>
      <c r="T580" s="2219"/>
      <c r="U580" s="2211">
        <v>12.5</v>
      </c>
      <c r="V580" s="2211"/>
      <c r="W580" s="2211">
        <v>18.8</v>
      </c>
      <c r="X580" s="2211"/>
      <c r="Y580" s="2211">
        <v>25</v>
      </c>
      <c r="Z580" s="2211"/>
      <c r="AA580" s="2211">
        <v>31.3</v>
      </c>
      <c r="AB580" s="2211"/>
      <c r="AC580" s="2211">
        <v>37.5</v>
      </c>
      <c r="AD580" s="2211"/>
      <c r="AE580" s="2214">
        <v>50</v>
      </c>
      <c r="AF580" s="2215"/>
      <c r="AN580" s="457"/>
      <c r="AP580" s="2324" t="str">
        <f t="shared" ref="AP580:AP586" si="0">J614</f>
        <v>5 BR</v>
      </c>
      <c r="AQ580" s="2325"/>
      <c r="AR580" s="2325"/>
      <c r="AS580" s="2325"/>
      <c r="AT580" s="2326"/>
      <c r="AU580" s="2307">
        <f t="shared" ref="AU580:AU585" si="1">O614</f>
        <v>0</v>
      </c>
      <c r="AV580" s="2308"/>
      <c r="AW580" s="2308"/>
      <c r="AX580" s="2308"/>
      <c r="AY580" s="2309"/>
      <c r="AZ580" s="2307">
        <f t="shared" ref="AZ580:AZ585" si="2">T614</f>
        <v>0</v>
      </c>
      <c r="BA580" s="2308"/>
      <c r="BB580" s="2308"/>
      <c r="BC580" s="2308"/>
      <c r="BD580" s="2309"/>
      <c r="BE580" s="1922">
        <f t="shared" ref="BE580:BE585" si="3">Y614</f>
        <v>0</v>
      </c>
      <c r="BF580" s="1923"/>
      <c r="BG580" s="1923"/>
      <c r="BH580" s="1923"/>
      <c r="BI580" s="1924"/>
      <c r="BJ580" s="1792">
        <f>IF(OR(AP590=0,BE580&gt;=0.1),0,1)</f>
        <v>0</v>
      </c>
      <c r="BK580" s="2320"/>
      <c r="BL580" s="2320"/>
      <c r="BM580" s="2320"/>
      <c r="BN580" s="1793"/>
      <c r="BO580" s="1792"/>
      <c r="BP580" s="2320"/>
      <c r="BQ580" s="2320"/>
      <c r="BR580" s="2320"/>
      <c r="BS580" s="1793"/>
      <c r="BT580" s="1792"/>
      <c r="BU580" s="2320"/>
      <c r="BV580" s="2320"/>
      <c r="BW580" s="2320"/>
      <c r="BX580" s="1793"/>
      <c r="BY580" s="1792"/>
      <c r="BZ580" s="2320"/>
      <c r="CA580" s="2320"/>
      <c r="CB580" s="2320"/>
      <c r="CC580" s="1793"/>
      <c r="CD580" s="1792"/>
      <c r="CE580" s="2320"/>
      <c r="CF580" s="2320"/>
      <c r="CG580" s="2320"/>
      <c r="CH580" s="1793"/>
      <c r="CI580" s="1792"/>
      <c r="CJ580" s="2320"/>
      <c r="CK580" s="2320"/>
      <c r="CL580" s="2320"/>
      <c r="CM580" s="1793"/>
      <c r="CN580" s="65"/>
      <c r="CO580" s="65"/>
      <c r="CP580" s="65"/>
      <c r="CQ580" s="65"/>
      <c r="CR580" s="65"/>
    </row>
    <row r="581" spans="1:96" s="46" customFormat="1" ht="12.75" customHeight="1">
      <c r="A581" s="207"/>
      <c r="B581" s="8"/>
      <c r="C581" s="8"/>
      <c r="D581" s="8"/>
      <c r="E581" s="8"/>
      <c r="I581" s="2252"/>
      <c r="J581" s="2253"/>
      <c r="K581" s="2253"/>
      <c r="L581" s="2253"/>
      <c r="M581" s="2253"/>
      <c r="N581" s="2254"/>
      <c r="O581" s="2190">
        <v>0.2</v>
      </c>
      <c r="P581" s="2191"/>
      <c r="Q581" s="2212"/>
      <c r="R581" s="2213"/>
      <c r="S581" s="2300" t="s">
        <v>2056</v>
      </c>
      <c r="T581" s="2300"/>
      <c r="U581" s="2211">
        <v>10</v>
      </c>
      <c r="V581" s="2211"/>
      <c r="W581" s="2211">
        <v>15</v>
      </c>
      <c r="X581" s="2211"/>
      <c r="Y581" s="2211">
        <v>20</v>
      </c>
      <c r="Z581" s="2211"/>
      <c r="AA581" s="2211">
        <v>25</v>
      </c>
      <c r="AB581" s="2211"/>
      <c r="AC581" s="2211">
        <v>30</v>
      </c>
      <c r="AD581" s="2211"/>
      <c r="AE581" s="2214">
        <v>40</v>
      </c>
      <c r="AF581" s="2215"/>
      <c r="AN581" s="457"/>
      <c r="AP581" s="2324" t="str">
        <f t="shared" si="0"/>
        <v>4 BR</v>
      </c>
      <c r="AQ581" s="2325"/>
      <c r="AR581" s="2325"/>
      <c r="AS581" s="2325"/>
      <c r="AT581" s="2326"/>
      <c r="AU581" s="2307">
        <f t="shared" si="1"/>
        <v>0</v>
      </c>
      <c r="AV581" s="2308"/>
      <c r="AW581" s="2308"/>
      <c r="AX581" s="2308"/>
      <c r="AY581" s="2309"/>
      <c r="AZ581" s="2307">
        <f t="shared" si="2"/>
        <v>0</v>
      </c>
      <c r="BA581" s="2308"/>
      <c r="BB581" s="2308"/>
      <c r="BC581" s="2308"/>
      <c r="BD581" s="2309"/>
      <c r="BE581" s="1922">
        <f t="shared" si="3"/>
        <v>0</v>
      </c>
      <c r="BF581" s="1923"/>
      <c r="BG581" s="1923"/>
      <c r="BH581" s="1923"/>
      <c r="BI581" s="1924"/>
      <c r="BJ581" s="1792"/>
      <c r="BK581" s="2320"/>
      <c r="BL581" s="2320"/>
      <c r="BM581" s="2320"/>
      <c r="BN581" s="1793"/>
      <c r="BO581" s="1792">
        <f>IF(AND(AND(AZ580=0,BJ580=0,AP591=1)),1,0)</f>
        <v>0</v>
      </c>
      <c r="BP581" s="2320"/>
      <c r="BQ581" s="2320"/>
      <c r="BR581" s="2320"/>
      <c r="BS581" s="1793"/>
      <c r="BT581" s="1792"/>
      <c r="BU581" s="2320"/>
      <c r="BV581" s="2320"/>
      <c r="BW581" s="2320"/>
      <c r="BX581" s="1793"/>
      <c r="BY581" s="1792"/>
      <c r="BZ581" s="2320"/>
      <c r="CA581" s="2320"/>
      <c r="CB581" s="2320"/>
      <c r="CC581" s="1793"/>
      <c r="CD581" s="1792"/>
      <c r="CE581" s="2320"/>
      <c r="CF581" s="2320"/>
      <c r="CG581" s="2320"/>
      <c r="CH581" s="1793"/>
      <c r="CI581" s="1792"/>
      <c r="CJ581" s="2320"/>
      <c r="CK581" s="2320"/>
      <c r="CL581" s="2320"/>
      <c r="CM581" s="1793"/>
      <c r="CN581" s="65"/>
      <c r="CO581" s="65"/>
      <c r="CP581" s="65"/>
      <c r="CQ581" s="65"/>
      <c r="CR581" s="65"/>
    </row>
    <row r="582" spans="1:96" s="46" customFormat="1" ht="12.75" customHeight="1">
      <c r="A582" s="207"/>
      <c r="B582" s="8"/>
      <c r="C582" s="8"/>
      <c r="D582" s="8"/>
      <c r="E582" s="8"/>
      <c r="I582" s="2252"/>
      <c r="J582" s="2253"/>
      <c r="K582" s="2253"/>
      <c r="L582" s="2253"/>
      <c r="M582" s="2253"/>
      <c r="N582" s="2254"/>
      <c r="O582" s="2190">
        <v>0.15</v>
      </c>
      <c r="P582" s="2191"/>
      <c r="Q582" s="2212"/>
      <c r="R582" s="2213"/>
      <c r="S582" s="2219" t="s">
        <v>2054</v>
      </c>
      <c r="T582" s="2219"/>
      <c r="U582" s="2211">
        <v>7.5</v>
      </c>
      <c r="V582" s="2211"/>
      <c r="W582" s="2211">
        <v>11.3</v>
      </c>
      <c r="X582" s="2211"/>
      <c r="Y582" s="2211">
        <v>15</v>
      </c>
      <c r="Z582" s="2211"/>
      <c r="AA582" s="2211">
        <v>18.8</v>
      </c>
      <c r="AB582" s="2211"/>
      <c r="AC582" s="2211">
        <v>22.5</v>
      </c>
      <c r="AD582" s="2211"/>
      <c r="AE582" s="2214">
        <v>30</v>
      </c>
      <c r="AF582" s="2215"/>
      <c r="AK582" s="165"/>
      <c r="AL582" s="165"/>
      <c r="AM582" s="165"/>
      <c r="AN582" s="457"/>
      <c r="AP582" s="2324" t="str">
        <f t="shared" si="0"/>
        <v>3 BR</v>
      </c>
      <c r="AQ582" s="2325"/>
      <c r="AR582" s="2325"/>
      <c r="AS582" s="2325"/>
      <c r="AT582" s="2326"/>
      <c r="AU582" s="2307">
        <f t="shared" si="1"/>
        <v>29</v>
      </c>
      <c r="AV582" s="2308"/>
      <c r="AW582" s="2308"/>
      <c r="AX582" s="2308"/>
      <c r="AY582" s="2309"/>
      <c r="AZ582" s="2307">
        <f t="shared" si="2"/>
        <v>3</v>
      </c>
      <c r="BA582" s="2308"/>
      <c r="BB582" s="2308"/>
      <c r="BC582" s="2308"/>
      <c r="BD582" s="2309"/>
      <c r="BE582" s="1922">
        <f t="shared" si="3"/>
        <v>0.10344827586206896</v>
      </c>
      <c r="BF582" s="1923"/>
      <c r="BG582" s="1923"/>
      <c r="BH582" s="1923"/>
      <c r="BI582" s="1924"/>
      <c r="BJ582" s="1792"/>
      <c r="BK582" s="2320"/>
      <c r="BL582" s="2320"/>
      <c r="BM582" s="2320"/>
      <c r="BN582" s="1793"/>
      <c r="BO582" s="1792"/>
      <c r="BP582" s="2320"/>
      <c r="BQ582" s="2320"/>
      <c r="BR582" s="2320"/>
      <c r="BS582" s="1793"/>
      <c r="BT582" s="1792">
        <f>IF(AND(AND(AZ580+AZ581=0,BJ580+BO581=0,AP592=1)),1,0)</f>
        <v>0</v>
      </c>
      <c r="BU582" s="2320"/>
      <c r="BV582" s="2320"/>
      <c r="BW582" s="2320"/>
      <c r="BX582" s="1793"/>
      <c r="BY582" s="1792"/>
      <c r="BZ582" s="2320"/>
      <c r="CA582" s="2320"/>
      <c r="CB582" s="2320"/>
      <c r="CC582" s="1793"/>
      <c r="CD582" s="1792"/>
      <c r="CE582" s="2320"/>
      <c r="CF582" s="2320"/>
      <c r="CG582" s="2320"/>
      <c r="CH582" s="1793"/>
      <c r="CI582" s="1792"/>
      <c r="CJ582" s="2320"/>
      <c r="CK582" s="2320"/>
      <c r="CL582" s="2320"/>
      <c r="CM582" s="1793"/>
      <c r="CN582" s="65"/>
      <c r="CO582" s="65"/>
      <c r="CP582" s="65"/>
      <c r="CQ582" s="65"/>
      <c r="CR582" s="65"/>
    </row>
    <row r="583" spans="1:96" s="46" customFormat="1" ht="12.75" customHeight="1" thickBot="1">
      <c r="B583" s="8"/>
      <c r="C583" s="8"/>
      <c r="D583" s="8"/>
      <c r="E583" s="8"/>
      <c r="I583" s="2255"/>
      <c r="J583" s="2256"/>
      <c r="K583" s="2256"/>
      <c r="L583" s="2256"/>
      <c r="M583" s="2256"/>
      <c r="N583" s="2257"/>
      <c r="O583" s="2190">
        <v>0.1</v>
      </c>
      <c r="P583" s="2191"/>
      <c r="Q583" s="2298"/>
      <c r="R583" s="2299"/>
      <c r="S583" s="2219" t="s">
        <v>2055</v>
      </c>
      <c r="T583" s="2219"/>
      <c r="U583" s="2306">
        <v>5</v>
      </c>
      <c r="V583" s="2306"/>
      <c r="W583" s="2306">
        <v>7.5</v>
      </c>
      <c r="X583" s="2306"/>
      <c r="Y583" s="2306">
        <v>10</v>
      </c>
      <c r="Z583" s="2306"/>
      <c r="AA583" s="2306">
        <v>12.5</v>
      </c>
      <c r="AB583" s="2306"/>
      <c r="AC583" s="2306">
        <v>15</v>
      </c>
      <c r="AD583" s="2306"/>
      <c r="AE583" s="2464">
        <v>20</v>
      </c>
      <c r="AF583" s="2465"/>
      <c r="AK583" s="264"/>
      <c r="AL583" s="264"/>
      <c r="AM583" s="8"/>
      <c r="AN583" s="457"/>
      <c r="AP583" s="2324" t="str">
        <f t="shared" si="0"/>
        <v>2 BR</v>
      </c>
      <c r="AQ583" s="2325"/>
      <c r="AR583" s="2325"/>
      <c r="AS583" s="2325"/>
      <c r="AT583" s="2326"/>
      <c r="AU583" s="2307">
        <f t="shared" si="1"/>
        <v>86</v>
      </c>
      <c r="AV583" s="2308"/>
      <c r="AW583" s="2308"/>
      <c r="AX583" s="2308"/>
      <c r="AY583" s="2309"/>
      <c r="AZ583" s="2307">
        <f t="shared" si="2"/>
        <v>20</v>
      </c>
      <c r="BA583" s="2308"/>
      <c r="BB583" s="2308"/>
      <c r="BC583" s="2308"/>
      <c r="BD583" s="2309"/>
      <c r="BE583" s="1922">
        <f t="shared" si="3"/>
        <v>0.23255813953488372</v>
      </c>
      <c r="BF583" s="1923"/>
      <c r="BG583" s="1923"/>
      <c r="BH583" s="1923"/>
      <c r="BI583" s="1924"/>
      <c r="BJ583" s="1792"/>
      <c r="BK583" s="2320"/>
      <c r="BL583" s="2320"/>
      <c r="BM583" s="2320"/>
      <c r="BN583" s="1793"/>
      <c r="BO583" s="1792"/>
      <c r="BP583" s="2320"/>
      <c r="BQ583" s="2320"/>
      <c r="BR583" s="2320"/>
      <c r="BS583" s="1793"/>
      <c r="BT583" s="1792"/>
      <c r="BU583" s="2320"/>
      <c r="BV583" s="2320"/>
      <c r="BW583" s="2320"/>
      <c r="BX583" s="1793"/>
      <c r="BY583" s="1792">
        <f>IF(AND(AND(AZ580+AZ581+AZ582=0,BO581+BT582+BJ580=0,AP593=1)),1,0)</f>
        <v>0</v>
      </c>
      <c r="BZ583" s="2320"/>
      <c r="CA583" s="2320"/>
      <c r="CB583" s="2320"/>
      <c r="CC583" s="1793"/>
      <c r="CD583" s="1792"/>
      <c r="CE583" s="2320"/>
      <c r="CF583" s="2320"/>
      <c r="CG583" s="2320"/>
      <c r="CH583" s="1793"/>
      <c r="CI583" s="1792"/>
      <c r="CJ583" s="2320"/>
      <c r="CK583" s="2320"/>
      <c r="CL583" s="2320"/>
      <c r="CM583" s="1793"/>
      <c r="CN583" s="65"/>
      <c r="CO583" s="65"/>
      <c r="CP583" s="65"/>
      <c r="CQ583" s="65"/>
      <c r="CR583" s="65"/>
    </row>
    <row r="584" spans="1:96" s="46" customFormat="1" ht="12.75" customHeight="1">
      <c r="B584" s="8"/>
      <c r="C584" s="8"/>
      <c r="D584" s="8"/>
      <c r="E584" s="1926" t="s">
        <v>1056</v>
      </c>
      <c r="F584" s="1938"/>
      <c r="G584" s="1938"/>
      <c r="H584" s="1938"/>
      <c r="I584" s="1938"/>
      <c r="J584" s="1938"/>
      <c r="K584" s="1938"/>
      <c r="L584" s="1938"/>
      <c r="M584" s="1938"/>
      <c r="N584" s="1938"/>
      <c r="O584" s="1938"/>
      <c r="P584" s="1938"/>
      <c r="Q584" s="1938"/>
      <c r="R584" s="1938"/>
      <c r="S584" s="1938"/>
      <c r="T584" s="1938"/>
      <c r="U584" s="1938"/>
      <c r="V584" s="1938"/>
      <c r="W584" s="1938"/>
      <c r="X584" s="1938"/>
      <c r="Y584" s="1938"/>
      <c r="Z584" s="1938"/>
      <c r="AA584" s="1938"/>
      <c r="AB584" s="1938"/>
      <c r="AC584" s="1938"/>
      <c r="AD584" s="1938"/>
      <c r="AE584" s="1938"/>
      <c r="AF584" s="1938"/>
      <c r="AG584" s="1938"/>
      <c r="AH584" s="1939"/>
      <c r="AK584" s="264"/>
      <c r="AL584" s="264"/>
      <c r="AM584" s="8"/>
      <c r="AN584" s="457"/>
      <c r="AP584" s="2324" t="str">
        <f t="shared" si="0"/>
        <v>1 BR</v>
      </c>
      <c r="AQ584" s="2325"/>
      <c r="AR584" s="2325"/>
      <c r="AS584" s="2325"/>
      <c r="AT584" s="2326"/>
      <c r="AU584" s="2307">
        <f t="shared" si="1"/>
        <v>0</v>
      </c>
      <c r="AV584" s="2308"/>
      <c r="AW584" s="2308"/>
      <c r="AX584" s="2308"/>
      <c r="AY584" s="2309"/>
      <c r="AZ584" s="2307">
        <f t="shared" si="2"/>
        <v>0</v>
      </c>
      <c r="BA584" s="2308"/>
      <c r="BB584" s="2308"/>
      <c r="BC584" s="2308"/>
      <c r="BD584" s="2309"/>
      <c r="BE584" s="1922">
        <f t="shared" si="3"/>
        <v>0</v>
      </c>
      <c r="BF584" s="1923"/>
      <c r="BG584" s="1923"/>
      <c r="BH584" s="1923"/>
      <c r="BI584" s="1924"/>
      <c r="BJ584" s="1792"/>
      <c r="BK584" s="2320"/>
      <c r="BL584" s="2320"/>
      <c r="BM584" s="2320"/>
      <c r="BN584" s="1793"/>
      <c r="BO584" s="1792"/>
      <c r="BP584" s="2320"/>
      <c r="BQ584" s="2320"/>
      <c r="BR584" s="2320"/>
      <c r="BS584" s="1793"/>
      <c r="BT584" s="1792"/>
      <c r="BU584" s="2320"/>
      <c r="BV584" s="2320"/>
      <c r="BW584" s="2320"/>
      <c r="BX584" s="1793"/>
      <c r="BY584" s="1792"/>
      <c r="BZ584" s="2320"/>
      <c r="CA584" s="2320"/>
      <c r="CB584" s="2320"/>
      <c r="CC584" s="1793"/>
      <c r="CD584" s="1792">
        <f>IF(AND(AND(BE581+BE582+BE583+BE580=0,BT582+BY583+BO581+BJ580=0,AP594=1)),1,0)</f>
        <v>0</v>
      </c>
      <c r="CE584" s="2320"/>
      <c r="CF584" s="2320"/>
      <c r="CG584" s="2320"/>
      <c r="CH584" s="1793"/>
      <c r="CI584" s="1792"/>
      <c r="CJ584" s="2320"/>
      <c r="CK584" s="2320"/>
      <c r="CL584" s="2320"/>
      <c r="CM584" s="1793"/>
      <c r="CN584" s="65"/>
      <c r="CO584" s="65"/>
      <c r="CP584" s="65"/>
      <c r="CQ584" s="65"/>
      <c r="CR584" s="65"/>
    </row>
    <row r="585" spans="1:96" s="46" customFormat="1" ht="12.75" customHeight="1">
      <c r="E585" s="2425"/>
      <c r="F585" s="1953"/>
      <c r="G585" s="1953"/>
      <c r="H585" s="1953"/>
      <c r="I585" s="1953"/>
      <c r="J585" s="1953"/>
      <c r="K585" s="1953"/>
      <c r="L585" s="1953"/>
      <c r="M585" s="1953"/>
      <c r="N585" s="1953"/>
      <c r="O585" s="1953"/>
      <c r="P585" s="1953"/>
      <c r="Q585" s="1953"/>
      <c r="R585" s="1953"/>
      <c r="S585" s="1953"/>
      <c r="T585" s="1953"/>
      <c r="U585" s="1953"/>
      <c r="V585" s="1953"/>
      <c r="W585" s="1953"/>
      <c r="X585" s="1953"/>
      <c r="Y585" s="1953"/>
      <c r="Z585" s="1953"/>
      <c r="AA585" s="1953"/>
      <c r="AB585" s="1953"/>
      <c r="AC585" s="1953"/>
      <c r="AD585" s="1953"/>
      <c r="AE585" s="1953"/>
      <c r="AF585" s="1953"/>
      <c r="AG585" s="1953"/>
      <c r="AH585" s="2426"/>
      <c r="AN585" s="457"/>
      <c r="AP585" s="2324" t="str">
        <f t="shared" si="0"/>
        <v>SRO</v>
      </c>
      <c r="AQ585" s="2325"/>
      <c r="AR585" s="2325"/>
      <c r="AS585" s="2325"/>
      <c r="AT585" s="2326"/>
      <c r="AU585" s="2307">
        <f t="shared" si="1"/>
        <v>0</v>
      </c>
      <c r="AV585" s="2308"/>
      <c r="AW585" s="2308"/>
      <c r="AX585" s="2308"/>
      <c r="AY585" s="2309"/>
      <c r="AZ585" s="2307">
        <f t="shared" si="2"/>
        <v>0</v>
      </c>
      <c r="BA585" s="2308"/>
      <c r="BB585" s="2308"/>
      <c r="BC585" s="2308"/>
      <c r="BD585" s="2309"/>
      <c r="BE585" s="1922">
        <f t="shared" si="3"/>
        <v>0</v>
      </c>
      <c r="BF585" s="1923"/>
      <c r="BG585" s="1923"/>
      <c r="BH585" s="1923"/>
      <c r="BI585" s="1924"/>
      <c r="BJ585" s="1792"/>
      <c r="BK585" s="2320"/>
      <c r="BL585" s="2320"/>
      <c r="BM585" s="2320"/>
      <c r="BN585" s="1793"/>
      <c r="BO585" s="1792"/>
      <c r="BP585" s="2320"/>
      <c r="BQ585" s="2320"/>
      <c r="BR585" s="2320"/>
      <c r="BS585" s="1793"/>
      <c r="BT585" s="1792"/>
      <c r="BU585" s="2320"/>
      <c r="BV585" s="2320"/>
      <c r="BW585" s="2320"/>
      <c r="BX585" s="1793"/>
      <c r="BY585" s="1792"/>
      <c r="BZ585" s="2320"/>
      <c r="CA585" s="2320"/>
      <c r="CB585" s="2320"/>
      <c r="CC585" s="1793"/>
      <c r="CD585" s="1792"/>
      <c r="CE585" s="2320"/>
      <c r="CF585" s="2320"/>
      <c r="CG585" s="2320"/>
      <c r="CH585" s="1793"/>
      <c r="CI585" s="1792">
        <f>IF(AND(AND(AZ582+AZ583+AZ584+AZ581+AZ580=0,BY583+CD584+BT582+BO581+BJ580=0,AP595=1)),1,0)</f>
        <v>0</v>
      </c>
      <c r="CJ585" s="2320"/>
      <c r="CK585" s="2320"/>
      <c r="CL585" s="2320"/>
      <c r="CM585" s="1793"/>
      <c r="CN585" s="65"/>
      <c r="CO585" s="65"/>
      <c r="CP585" s="65"/>
      <c r="CQ585" s="65"/>
      <c r="CR585" s="65"/>
    </row>
    <row r="586" spans="1:96" s="46" customFormat="1" ht="12.75" customHeight="1">
      <c r="E586" s="2466" t="s">
        <v>1726</v>
      </c>
      <c r="F586" s="2467"/>
      <c r="G586" s="2467"/>
      <c r="H586" s="2467"/>
      <c r="I586" s="2467"/>
      <c r="J586" s="2468"/>
      <c r="K586" s="2466" t="s">
        <v>2047</v>
      </c>
      <c r="L586" s="2467"/>
      <c r="M586" s="2467"/>
      <c r="N586" s="2467"/>
      <c r="O586" s="2467"/>
      <c r="P586" s="2468"/>
      <c r="Q586" s="2433" t="s">
        <v>1722</v>
      </c>
      <c r="R586" s="2434"/>
      <c r="S586" s="2434"/>
      <c r="T586" s="2434"/>
      <c r="U586" s="2434"/>
      <c r="V586" s="2435"/>
      <c r="W586" s="2433" t="str">
        <f>I575</f>
        <v>Percent of Low-Income Units (exclusive of manager’s units)</v>
      </c>
      <c r="X586" s="2434"/>
      <c r="Y586" s="2434"/>
      <c r="Z586" s="2434"/>
      <c r="AA586" s="2434"/>
      <c r="AB586" s="2435"/>
      <c r="AC586" s="2433" t="s">
        <v>1725</v>
      </c>
      <c r="AD586" s="2434"/>
      <c r="AE586" s="2434"/>
      <c r="AF586" s="2434"/>
      <c r="AG586" s="2434"/>
      <c r="AH586" s="2435"/>
      <c r="AN586" s="457"/>
      <c r="AP586" s="2324" t="str">
        <f t="shared" si="0"/>
        <v>Total:</v>
      </c>
      <c r="AQ586" s="2325"/>
      <c r="AR586" s="2325"/>
      <c r="AS586" s="2325"/>
      <c r="AT586" s="2326"/>
      <c r="AU586" s="2324"/>
      <c r="AV586" s="2325"/>
      <c r="AW586" s="2325"/>
      <c r="AX586" s="2325"/>
      <c r="AY586" s="2326"/>
      <c r="AZ586" s="2324"/>
      <c r="BA586" s="2325"/>
      <c r="BB586" s="2325"/>
      <c r="BC586" s="2325"/>
      <c r="BD586" s="2326"/>
      <c r="BE586" s="2324"/>
      <c r="BF586" s="2325"/>
      <c r="BG586" s="2325"/>
      <c r="BH586" s="2325"/>
      <c r="BI586" s="2326"/>
      <c r="BJ586" s="1792">
        <f>SUM(BJ580:BN585)</f>
        <v>0</v>
      </c>
      <c r="BK586" s="2320"/>
      <c r="BL586" s="2320"/>
      <c r="BM586" s="2320"/>
      <c r="BN586" s="1793"/>
      <c r="BO586" s="1792">
        <f>SUM(BO580:BS585)</f>
        <v>0</v>
      </c>
      <c r="BP586" s="2320"/>
      <c r="BQ586" s="2320"/>
      <c r="BR586" s="2320"/>
      <c r="BS586" s="1793"/>
      <c r="BT586" s="1792">
        <f>SUM(BT580:BX585)</f>
        <v>0</v>
      </c>
      <c r="BU586" s="2320"/>
      <c r="BV586" s="2320"/>
      <c r="BW586" s="2320"/>
      <c r="BX586" s="1793"/>
      <c r="BY586" s="1792">
        <f>SUM(BY580:CC585)</f>
        <v>0</v>
      </c>
      <c r="BZ586" s="2320"/>
      <c r="CA586" s="2320"/>
      <c r="CB586" s="2320"/>
      <c r="CC586" s="1793"/>
      <c r="CD586" s="1792">
        <f>SUM(CD580:CH585)</f>
        <v>0</v>
      </c>
      <c r="CE586" s="2320"/>
      <c r="CF586" s="2320"/>
      <c r="CG586" s="2320"/>
      <c r="CH586" s="1793"/>
      <c r="CI586" s="1792">
        <f>SUM(CI580:CM585)</f>
        <v>0</v>
      </c>
      <c r="CJ586" s="2320"/>
      <c r="CK586" s="2320"/>
      <c r="CL586" s="2320"/>
      <c r="CM586" s="1793"/>
      <c r="CN586" s="1792">
        <f>SUM(BJ586:CM586)</f>
        <v>0</v>
      </c>
      <c r="CO586" s="2320"/>
      <c r="CP586" s="2320"/>
      <c r="CQ586" s="2320"/>
      <c r="CR586" s="1793"/>
    </row>
    <row r="587" spans="1:96" s="46" customFormat="1" ht="12.75" customHeight="1">
      <c r="E587" s="2469"/>
      <c r="F587" s="2470"/>
      <c r="G587" s="2470"/>
      <c r="H587" s="2470"/>
      <c r="I587" s="2470"/>
      <c r="J587" s="2471"/>
      <c r="K587" s="2469"/>
      <c r="L587" s="2470"/>
      <c r="M587" s="2470"/>
      <c r="N587" s="2470"/>
      <c r="O587" s="2470"/>
      <c r="P587" s="2471"/>
      <c r="Q587" s="2252"/>
      <c r="R587" s="2253"/>
      <c r="S587" s="2253"/>
      <c r="T587" s="2253"/>
      <c r="U587" s="2253"/>
      <c r="V587" s="2254"/>
      <c r="W587" s="2252"/>
      <c r="X587" s="2253"/>
      <c r="Y587" s="2253"/>
      <c r="Z587" s="2253"/>
      <c r="AA587" s="2253"/>
      <c r="AB587" s="2254"/>
      <c r="AC587" s="2252"/>
      <c r="AD587" s="2253"/>
      <c r="AE587" s="2253"/>
      <c r="AF587" s="2253"/>
      <c r="AG587" s="2253"/>
      <c r="AH587" s="2254"/>
      <c r="AN587" s="457"/>
    </row>
    <row r="588" spans="1:96" s="46" customFormat="1" ht="12.75" customHeight="1">
      <c r="E588" s="2469"/>
      <c r="F588" s="2470"/>
      <c r="G588" s="2470"/>
      <c r="H588" s="2470"/>
      <c r="I588" s="2470"/>
      <c r="J588" s="2471"/>
      <c r="K588" s="2469"/>
      <c r="L588" s="2470"/>
      <c r="M588" s="2470"/>
      <c r="N588" s="2470"/>
      <c r="O588" s="2470"/>
      <c r="P588" s="2471"/>
      <c r="Q588" s="2252"/>
      <c r="R588" s="2253"/>
      <c r="S588" s="2253"/>
      <c r="T588" s="2253"/>
      <c r="U588" s="2253"/>
      <c r="V588" s="2254"/>
      <c r="W588" s="2252"/>
      <c r="X588" s="2253"/>
      <c r="Y588" s="2253"/>
      <c r="Z588" s="2253"/>
      <c r="AA588" s="2253"/>
      <c r="AB588" s="2254"/>
      <c r="AC588" s="2252"/>
      <c r="AD588" s="2253"/>
      <c r="AE588" s="2253"/>
      <c r="AF588" s="2253"/>
      <c r="AG588" s="2253"/>
      <c r="AH588" s="2254"/>
      <c r="AN588" s="457"/>
    </row>
    <row r="589" spans="1:96" s="46" customFormat="1" ht="12.75" customHeight="1">
      <c r="E589" s="2469"/>
      <c r="F589" s="2470"/>
      <c r="G589" s="2470"/>
      <c r="H589" s="2470"/>
      <c r="I589" s="2470"/>
      <c r="J589" s="2471"/>
      <c r="K589" s="2469"/>
      <c r="L589" s="2470"/>
      <c r="M589" s="2470"/>
      <c r="N589" s="2470"/>
      <c r="O589" s="2470"/>
      <c r="P589" s="2471"/>
      <c r="Q589" s="2252"/>
      <c r="R589" s="2253"/>
      <c r="S589" s="2253"/>
      <c r="T589" s="2253"/>
      <c r="U589" s="2253"/>
      <c r="V589" s="2254"/>
      <c r="W589" s="2252"/>
      <c r="X589" s="2253"/>
      <c r="Y589" s="2253"/>
      <c r="Z589" s="2253"/>
      <c r="AA589" s="2253"/>
      <c r="AB589" s="2254"/>
      <c r="AC589" s="2252"/>
      <c r="AD589" s="2253"/>
      <c r="AE589" s="2253"/>
      <c r="AF589" s="2253"/>
      <c r="AG589" s="2253"/>
      <c r="AH589" s="2254"/>
      <c r="AN589" s="457"/>
      <c r="AP589" s="63" t="s">
        <v>1276</v>
      </c>
      <c r="BH589" s="63" t="s">
        <v>1277</v>
      </c>
    </row>
    <row r="590" spans="1:96" s="46" customFormat="1" ht="12.75" customHeight="1">
      <c r="E590" s="2205"/>
      <c r="F590" s="2206"/>
      <c r="G590" s="2206"/>
      <c r="H590" s="2206"/>
      <c r="I590" s="2206"/>
      <c r="J590" s="2207"/>
      <c r="K590" s="2202">
        <v>20</v>
      </c>
      <c r="L590" s="2203"/>
      <c r="M590" s="2203"/>
      <c r="N590" s="2203"/>
      <c r="O590" s="2203"/>
      <c r="P590" s="2204"/>
      <c r="Q590" s="2216">
        <f t="shared" ref="Q590" si="4">IF(ISERROR(IF((((E590/$BJ$537)*100)&gt;100),"EXCESSIVE VALUE",(E590/$BJ$537)*100)),0,IF((((E590/$BJ$537)*100)&gt;100),"EXCESSIVE VALUE",(E590/$BJ$537)*100))</f>
        <v>0</v>
      </c>
      <c r="R590" s="2217"/>
      <c r="S590" s="2217"/>
      <c r="T590" s="2217"/>
      <c r="U590" s="2217"/>
      <c r="V590" s="2218"/>
      <c r="W590" s="2208">
        <f>IF(FLOOR(Q590,5)&gt;80,80,FLOOR(Q590,5))</f>
        <v>0</v>
      </c>
      <c r="X590" s="2209"/>
      <c r="Y590" s="2209"/>
      <c r="Z590" s="2209"/>
      <c r="AA590" s="2209"/>
      <c r="AB590" s="2210"/>
      <c r="AC590" s="2208">
        <f t="shared" ref="AC590:AC595" si="5">IF(W590&gt;0,INDEX($BI$516:$BP$530,MATCH(W590,$BH$516:$BH$530,0),MATCH(K590,$BI$515:$BP$515,0)),0)</f>
        <v>0</v>
      </c>
      <c r="AD590" s="2209"/>
      <c r="AE590" s="2209"/>
      <c r="AF590" s="2209"/>
      <c r="AG590" s="2209"/>
      <c r="AH590" s="2210"/>
      <c r="AN590" s="457"/>
      <c r="AO590" s="46">
        <v>5</v>
      </c>
      <c r="AP590" s="2321">
        <f t="shared" ref="AP590:AP595" si="6">IF(OR(BE580&gt;=0.1,BE580=0),0,1)</f>
        <v>0</v>
      </c>
      <c r="AQ590" s="2322"/>
      <c r="AR590" s="2322"/>
      <c r="AS590" s="2322"/>
      <c r="AT590" s="2323"/>
      <c r="AX590" s="2304" t="s">
        <v>878</v>
      </c>
      <c r="AY590" s="2310"/>
      <c r="AZ590" s="2310"/>
      <c r="BA590" s="2310"/>
      <c r="BB590" s="2310"/>
      <c r="BC590" s="2310"/>
      <c r="BD590" s="2310"/>
      <c r="BE590" s="2310"/>
      <c r="BF590" s="2310"/>
      <c r="BG590" s="2310"/>
      <c r="BH590" s="2310"/>
      <c r="BI590" s="2310"/>
      <c r="BJ590" s="2310"/>
      <c r="BK590" s="2310"/>
      <c r="BL590" s="2310"/>
      <c r="BM590" s="2310"/>
      <c r="BN590" s="2310"/>
      <c r="BO590" s="2310"/>
      <c r="BP590" s="2310"/>
      <c r="BQ590" s="2305"/>
    </row>
    <row r="591" spans="1:96" s="46" customFormat="1" ht="12.75" customHeight="1">
      <c r="E591" s="2205">
        <v>23</v>
      </c>
      <c r="F591" s="2206"/>
      <c r="G591" s="2206"/>
      <c r="H591" s="2206"/>
      <c r="I591" s="2206"/>
      <c r="J591" s="2207"/>
      <c r="K591" s="2202">
        <v>30</v>
      </c>
      <c r="L591" s="2203"/>
      <c r="M591" s="2203"/>
      <c r="N591" s="2203"/>
      <c r="O591" s="2203"/>
      <c r="P591" s="2204"/>
      <c r="Q591" s="2216">
        <f t="shared" ref="Q591:Q598" si="7">IF(ISERROR(IF((((E591/$BJ$537)*100)&gt;100),"EXCESSIVE VALUE",(E591/$BJ$537)*100)),0,IF((((E591/$BJ$537)*100)&gt;100),"EXCESSIVE VALUE",(E591/$BJ$537)*100))</f>
        <v>20</v>
      </c>
      <c r="R591" s="2217"/>
      <c r="S591" s="2217"/>
      <c r="T591" s="2217"/>
      <c r="U591" s="2217"/>
      <c r="V591" s="2218"/>
      <c r="W591" s="2208">
        <f>IF(FLOOR(Q591,5)&gt;80,80,FLOOR(Q591,5))</f>
        <v>20</v>
      </c>
      <c r="X591" s="2209"/>
      <c r="Y591" s="2209"/>
      <c r="Z591" s="2209"/>
      <c r="AA591" s="2209"/>
      <c r="AB591" s="2210"/>
      <c r="AC591" s="2208">
        <f t="shared" si="5"/>
        <v>30</v>
      </c>
      <c r="AD591" s="2209"/>
      <c r="AE591" s="2209"/>
      <c r="AF591" s="2209"/>
      <c r="AG591" s="2209"/>
      <c r="AH591" s="2210"/>
      <c r="AN591" s="457"/>
      <c r="AO591" s="46">
        <v>4</v>
      </c>
      <c r="AP591" s="2321">
        <f t="shared" si="6"/>
        <v>0</v>
      </c>
      <c r="AQ591" s="2322"/>
      <c r="AR591" s="2322"/>
      <c r="AS591" s="2322"/>
      <c r="AT591" s="2323"/>
      <c r="AX591" s="2329" t="s">
        <v>690</v>
      </c>
      <c r="AY591" s="2330"/>
      <c r="AZ591" s="1755" t="s">
        <v>690</v>
      </c>
      <c r="BA591" s="1756"/>
      <c r="BB591" s="2329" t="s">
        <v>294</v>
      </c>
      <c r="BC591" s="2330"/>
      <c r="BD591" s="2327" t="s">
        <v>294</v>
      </c>
      <c r="BE591" s="2328"/>
      <c r="BF591" s="2329" t="s">
        <v>293</v>
      </c>
      <c r="BG591" s="2330"/>
      <c r="BH591" s="2327" t="s">
        <v>293</v>
      </c>
      <c r="BI591" s="2328"/>
      <c r="BJ591" s="2329" t="s">
        <v>292</v>
      </c>
      <c r="BK591" s="2330"/>
      <c r="BL591" s="2327" t="s">
        <v>292</v>
      </c>
      <c r="BM591" s="2328"/>
      <c r="BN591" s="2329" t="s">
        <v>689</v>
      </c>
      <c r="BO591" s="2330"/>
      <c r="BP591" s="2327" t="s">
        <v>689</v>
      </c>
      <c r="BQ591" s="2328"/>
    </row>
    <row r="592" spans="1:96" s="46" customFormat="1" ht="12.75" customHeight="1">
      <c r="E592" s="2205"/>
      <c r="F592" s="2206"/>
      <c r="G592" s="2206"/>
      <c r="H592" s="2206"/>
      <c r="I592" s="2206"/>
      <c r="J592" s="2207"/>
      <c r="K592" s="2202">
        <v>35</v>
      </c>
      <c r="L592" s="2203"/>
      <c r="M592" s="2203"/>
      <c r="N592" s="2203"/>
      <c r="O592" s="2203"/>
      <c r="P592" s="2204"/>
      <c r="Q592" s="2216">
        <f t="shared" si="7"/>
        <v>0</v>
      </c>
      <c r="R592" s="2217"/>
      <c r="S592" s="2217"/>
      <c r="T592" s="2217"/>
      <c r="U592" s="2217"/>
      <c r="V592" s="2218"/>
      <c r="W592" s="2208">
        <f t="shared" ref="W592:W598" si="8">IF(FLOOR(Q592,5)&gt;80,80,FLOOR(Q592,5))</f>
        <v>0</v>
      </c>
      <c r="X592" s="2209"/>
      <c r="Y592" s="2209"/>
      <c r="Z592" s="2209"/>
      <c r="AA592" s="2209"/>
      <c r="AB592" s="2210"/>
      <c r="AC592" s="2208">
        <f t="shared" si="5"/>
        <v>0</v>
      </c>
      <c r="AD592" s="2209"/>
      <c r="AE592" s="2209"/>
      <c r="AF592" s="2209"/>
      <c r="AG592" s="2209"/>
      <c r="AH592" s="2210"/>
      <c r="AN592" s="457"/>
      <c r="AO592" s="149">
        <v>3</v>
      </c>
      <c r="AP592" s="2202">
        <f t="shared" si="6"/>
        <v>0</v>
      </c>
      <c r="AQ592" s="2203"/>
      <c r="AR592" s="2203"/>
      <c r="AS592" s="2203"/>
      <c r="AT592" s="2204"/>
      <c r="AX592" s="2329">
        <f>IF(AP542=1,1,0)</f>
        <v>0</v>
      </c>
      <c r="AY592" s="2330"/>
      <c r="AZ592" s="2304"/>
      <c r="BA592" s="2305"/>
      <c r="BB592" s="2331"/>
      <c r="BC592" s="2332"/>
      <c r="BD592" s="2327">
        <f>IF(AND(T615&gt;0,AP542&gt;0),1,0)</f>
        <v>0</v>
      </c>
      <c r="BE592" s="2328"/>
      <c r="BF592" s="2331"/>
      <c r="BG592" s="2332"/>
      <c r="BH592" s="2327">
        <f>IF(AND(T615&gt;0,AP542&gt;0),1,0)</f>
        <v>0</v>
      </c>
      <c r="BI592" s="2328"/>
      <c r="BJ592" s="2331"/>
      <c r="BK592" s="2332"/>
      <c r="BL592" s="2327">
        <f>IF(AND(T615&gt;0,AP542&gt;0),1,0)</f>
        <v>0</v>
      </c>
      <c r="BM592" s="2328"/>
      <c r="BN592" s="2331"/>
      <c r="BO592" s="2332"/>
      <c r="BP592" s="2327">
        <f>IF(AND(T615&gt;0,AP542&gt;0),1,0)</f>
        <v>0</v>
      </c>
      <c r="BQ592" s="2328"/>
    </row>
    <row r="593" spans="1:69" s="46" customFormat="1" ht="12.75" customHeight="1">
      <c r="E593" s="2205"/>
      <c r="F593" s="2206"/>
      <c r="G593" s="2206"/>
      <c r="H593" s="2206"/>
      <c r="I593" s="2206"/>
      <c r="J593" s="2207"/>
      <c r="K593" s="2202">
        <v>40</v>
      </c>
      <c r="L593" s="2203"/>
      <c r="M593" s="2203"/>
      <c r="N593" s="2203"/>
      <c r="O593" s="2203"/>
      <c r="P593" s="2204"/>
      <c r="Q593" s="2216">
        <f t="shared" si="7"/>
        <v>0</v>
      </c>
      <c r="R593" s="2217"/>
      <c r="S593" s="2217"/>
      <c r="T593" s="2217"/>
      <c r="U593" s="2217"/>
      <c r="V593" s="2218"/>
      <c r="W593" s="2208">
        <f t="shared" si="8"/>
        <v>0</v>
      </c>
      <c r="X593" s="2209"/>
      <c r="Y593" s="2209"/>
      <c r="Z593" s="2209"/>
      <c r="AA593" s="2209"/>
      <c r="AB593" s="2210"/>
      <c r="AC593" s="2208">
        <f t="shared" si="5"/>
        <v>0</v>
      </c>
      <c r="AD593" s="2209"/>
      <c r="AE593" s="2209"/>
      <c r="AF593" s="2209"/>
      <c r="AG593" s="2209"/>
      <c r="AH593" s="2210"/>
      <c r="AN593" s="457"/>
      <c r="AO593" s="46">
        <v>2</v>
      </c>
      <c r="AP593" s="2321">
        <f t="shared" si="6"/>
        <v>0</v>
      </c>
      <c r="AQ593" s="2322"/>
      <c r="AR593" s="2322"/>
      <c r="AS593" s="2322"/>
      <c r="AT593" s="2323"/>
      <c r="AX593" s="2331"/>
      <c r="AY593" s="2332"/>
      <c r="AZ593" s="2304"/>
      <c r="BA593" s="2305"/>
      <c r="BB593" s="2329">
        <f>IF(AP543=1,1,0)</f>
        <v>0</v>
      </c>
      <c r="BC593" s="2330"/>
      <c r="BD593" s="2304"/>
      <c r="BE593" s="2305"/>
      <c r="BF593" s="2331"/>
      <c r="BG593" s="2332"/>
      <c r="BH593" s="2327">
        <f>IF(AND(T616&gt;0,AP543&gt;0),1,0)</f>
        <v>1</v>
      </c>
      <c r="BI593" s="2328"/>
      <c r="BJ593" s="2331"/>
      <c r="BK593" s="2332"/>
      <c r="BL593" s="2327">
        <f>IF(AND(T616&gt;0,AP543&gt;0),1,0)</f>
        <v>1</v>
      </c>
      <c r="BM593" s="2328"/>
      <c r="BN593" s="2331"/>
      <c r="BO593" s="2332"/>
      <c r="BP593" s="2327">
        <f>IF(AND(T616&gt;0,AP543&gt;0),1,0)</f>
        <v>1</v>
      </c>
      <c r="BQ593" s="2328"/>
    </row>
    <row r="594" spans="1:69" s="46" customFormat="1" ht="12.75" customHeight="1">
      <c r="E594" s="2205"/>
      <c r="F594" s="2206"/>
      <c r="G594" s="2206"/>
      <c r="H594" s="2206"/>
      <c r="I594" s="2206"/>
      <c r="J594" s="2207"/>
      <c r="K594" s="2202">
        <v>45</v>
      </c>
      <c r="L594" s="2203"/>
      <c r="M594" s="2203"/>
      <c r="N594" s="2203"/>
      <c r="O594" s="2203"/>
      <c r="P594" s="2204"/>
      <c r="Q594" s="2216">
        <f t="shared" si="7"/>
        <v>0</v>
      </c>
      <c r="R594" s="2217"/>
      <c r="S594" s="2217"/>
      <c r="T594" s="2217"/>
      <c r="U594" s="2217"/>
      <c r="V594" s="2218"/>
      <c r="W594" s="2208">
        <f>IF(FLOOR(Q594,5)&gt;65,65,FLOOR(Q594,5))</f>
        <v>0</v>
      </c>
      <c r="X594" s="2209"/>
      <c r="Y594" s="2209"/>
      <c r="Z594" s="2209"/>
      <c r="AA594" s="2209"/>
      <c r="AB594" s="2210"/>
      <c r="AC594" s="2208">
        <f t="shared" si="5"/>
        <v>0</v>
      </c>
      <c r="AD594" s="2209"/>
      <c r="AE594" s="2209"/>
      <c r="AF594" s="2209"/>
      <c r="AG594" s="2209"/>
      <c r="AH594" s="2210"/>
      <c r="AN594" s="457"/>
      <c r="AO594" s="46">
        <v>1</v>
      </c>
      <c r="AP594" s="2321">
        <f t="shared" si="6"/>
        <v>0</v>
      </c>
      <c r="AQ594" s="2322"/>
      <c r="AR594" s="2322"/>
      <c r="AS594" s="2322"/>
      <c r="AT594" s="2323"/>
      <c r="AX594" s="2331"/>
      <c r="AY594" s="2332"/>
      <c r="AZ594" s="2304"/>
      <c r="BA594" s="2305"/>
      <c r="BB594" s="2331"/>
      <c r="BC594" s="2332"/>
      <c r="BD594" s="2304"/>
      <c r="BE594" s="2305"/>
      <c r="BF594" s="2329">
        <f>IF(AP544=1,1,0)</f>
        <v>1</v>
      </c>
      <c r="BG594" s="2330"/>
      <c r="BH594" s="2304"/>
      <c r="BI594" s="2305"/>
      <c r="BJ594" s="2331"/>
      <c r="BK594" s="2332"/>
      <c r="BL594" s="2327">
        <f>IF(AND(T617&gt;0,AP544&gt;0),1,0)</f>
        <v>1</v>
      </c>
      <c r="BM594" s="2328"/>
      <c r="BN594" s="2331"/>
      <c r="BO594" s="2332"/>
      <c r="BP594" s="2327">
        <f>IF(AND(T617&gt;0,AP544&gt;0),1,0)</f>
        <v>1</v>
      </c>
      <c r="BQ594" s="2328"/>
    </row>
    <row r="595" spans="1:69" s="46" customFormat="1" ht="12.75" customHeight="1">
      <c r="E595" s="2205">
        <v>47</v>
      </c>
      <c r="F595" s="2206"/>
      <c r="G595" s="2206"/>
      <c r="H595" s="2206"/>
      <c r="I595" s="2206"/>
      <c r="J595" s="2207"/>
      <c r="K595" s="2202">
        <v>50</v>
      </c>
      <c r="L595" s="2203"/>
      <c r="M595" s="2203"/>
      <c r="N595" s="2203"/>
      <c r="O595" s="2203"/>
      <c r="P595" s="2204"/>
      <c r="Q595" s="2216">
        <f t="shared" si="7"/>
        <v>40.869565217391305</v>
      </c>
      <c r="R595" s="2217"/>
      <c r="S595" s="2217"/>
      <c r="T595" s="2217"/>
      <c r="U595" s="2217"/>
      <c r="V595" s="2218"/>
      <c r="W595" s="2208">
        <f>IF(FLOOR(Q595,5)&gt;40,40,FLOOR(Q595,5))</f>
        <v>40</v>
      </c>
      <c r="X595" s="2209"/>
      <c r="Y595" s="2209"/>
      <c r="Z595" s="2209"/>
      <c r="AA595" s="2209"/>
      <c r="AB595" s="2210"/>
      <c r="AC595" s="2208">
        <f t="shared" si="5"/>
        <v>20</v>
      </c>
      <c r="AD595" s="2209"/>
      <c r="AE595" s="2209"/>
      <c r="AF595" s="2209"/>
      <c r="AG595" s="2209"/>
      <c r="AH595" s="2210"/>
      <c r="AN595" s="457"/>
      <c r="AO595" s="46">
        <v>0</v>
      </c>
      <c r="AP595" s="2321">
        <f t="shared" si="6"/>
        <v>0</v>
      </c>
      <c r="AQ595" s="2322"/>
      <c r="AR595" s="2322"/>
      <c r="AS595" s="2322"/>
      <c r="AT595" s="2323"/>
      <c r="AX595" s="2331"/>
      <c r="AY595" s="2332"/>
      <c r="AZ595" s="2304"/>
      <c r="BA595" s="2305"/>
      <c r="BB595" s="2331"/>
      <c r="BC595" s="2332"/>
      <c r="BD595" s="2304"/>
      <c r="BE595" s="2305"/>
      <c r="BF595" s="2331"/>
      <c r="BG595" s="2332"/>
      <c r="BH595" s="2304"/>
      <c r="BI595" s="2305"/>
      <c r="BJ595" s="2329">
        <f>IF(AP545=1,1,0)</f>
        <v>0</v>
      </c>
      <c r="BK595" s="2330"/>
      <c r="BL595" s="2331"/>
      <c r="BM595" s="2332"/>
      <c r="BN595" s="2331"/>
      <c r="BO595" s="2332"/>
      <c r="BP595" s="2327">
        <f>IF(AND(T618&gt;0,AP545&gt;0),1,0)</f>
        <v>0</v>
      </c>
      <c r="BQ595" s="2328"/>
    </row>
    <row r="596" spans="1:69" s="46" customFormat="1" ht="12.75" customHeight="1">
      <c r="E596" s="2220"/>
      <c r="F596" s="2221"/>
      <c r="G596" s="2221"/>
      <c r="H596" s="2221"/>
      <c r="I596" s="2221"/>
      <c r="J596" s="2222"/>
      <c r="K596" s="2293">
        <f>IF(OR(Application!D218="Rural",Application!D218="Rural apportionment (Section 514)",Application!D218="Rural apportionment (Section 515)",Application!D218="Rural apportionment (HOME)",Application!D218="Rural (Native American apportionment)"),50,0)</f>
        <v>0</v>
      </c>
      <c r="L596" s="2294"/>
      <c r="M596" s="2295" t="s">
        <v>2160</v>
      </c>
      <c r="N596" s="2295"/>
      <c r="O596" s="2295"/>
      <c r="P596" s="2296"/>
      <c r="Q596" s="2216">
        <f t="shared" si="7"/>
        <v>0</v>
      </c>
      <c r="R596" s="2217"/>
      <c r="S596" s="2217"/>
      <c r="T596" s="2217"/>
      <c r="U596" s="2217"/>
      <c r="V596" s="2218"/>
      <c r="W596" s="2208">
        <f>IF(FLOOR(Q596,5)&gt;50,50,FLOOR(Q596,5))</f>
        <v>0</v>
      </c>
      <c r="X596" s="2209"/>
      <c r="Y596" s="2209"/>
      <c r="Z596" s="2209"/>
      <c r="AA596" s="2209"/>
      <c r="AB596" s="2210"/>
      <c r="AC596" s="2208">
        <f>IF(W596&gt;0,INDEX($AT$516:$BA$530,MATCH(W596,$AS$516:$AS$530,0),MATCH(K596,$AT$515:$BA$515,0)),0)</f>
        <v>0</v>
      </c>
      <c r="AD596" s="2209"/>
      <c r="AE596" s="2209"/>
      <c r="AF596" s="2209"/>
      <c r="AG596" s="2209"/>
      <c r="AH596" s="2210"/>
      <c r="AN596" s="457"/>
      <c r="AP596" s="2321"/>
      <c r="AQ596" s="2322"/>
      <c r="AR596" s="2322"/>
      <c r="AS596" s="2322"/>
      <c r="AT596" s="2323"/>
      <c r="AX596" s="2331"/>
      <c r="AY596" s="2332"/>
      <c r="AZ596" s="2304"/>
      <c r="BA596" s="2305"/>
      <c r="BB596" s="2331"/>
      <c r="BC596" s="2332"/>
      <c r="BD596" s="2304"/>
      <c r="BE596" s="2305"/>
      <c r="BF596" s="2331"/>
      <c r="BG596" s="2332"/>
      <c r="BH596" s="2304"/>
      <c r="BI596" s="2305"/>
      <c r="BJ596" s="2331"/>
      <c r="BK596" s="2332"/>
      <c r="BL596" s="2331"/>
      <c r="BM596" s="2332"/>
      <c r="BN596" s="2329">
        <f>IF(AP546=1,1,0)</f>
        <v>0</v>
      </c>
      <c r="BO596" s="2330"/>
      <c r="BP596" s="2304"/>
      <c r="BQ596" s="2305"/>
    </row>
    <row r="597" spans="1:69" s="46" customFormat="1" ht="12.75" customHeight="1">
      <c r="E597" s="2220"/>
      <c r="F597" s="2221"/>
      <c r="G597" s="2221"/>
      <c r="H597" s="2221"/>
      <c r="I597" s="2221"/>
      <c r="J597" s="2222"/>
      <c r="K597" s="2293">
        <f>IF(OR(Application!D218="Rural",Application!D218="Rural apportionment (Section 514)",Application!D218="Rural apportionment (Section 515)",Application!D218="Rural apportionment (HOME)",Application!D218="Rural (Native American apportionment)"),55,0)</f>
        <v>0</v>
      </c>
      <c r="L597" s="2294"/>
      <c r="M597" s="2295" t="s">
        <v>2160</v>
      </c>
      <c r="N597" s="2295"/>
      <c r="O597" s="2295"/>
      <c r="P597" s="2296"/>
      <c r="Q597" s="2216">
        <f t="shared" si="7"/>
        <v>0</v>
      </c>
      <c r="R597" s="2217"/>
      <c r="S597" s="2217"/>
      <c r="T597" s="2217"/>
      <c r="U597" s="2217"/>
      <c r="V597" s="2218"/>
      <c r="W597" s="2208">
        <f>IF(FLOOR(Q597,5)&gt;40,40,FLOOR(Q597,5))</f>
        <v>0</v>
      </c>
      <c r="X597" s="2209"/>
      <c r="Y597" s="2209"/>
      <c r="Z597" s="2209"/>
      <c r="AA597" s="2209"/>
      <c r="AB597" s="2210"/>
      <c r="AC597" s="2208">
        <f>IF(W597&gt;0,INDEX($AT$516:$BA$530,MATCH(W597,$AS$516:$AS$530,0),MATCH(K597,$AT$515:$BA$515,0)),0)</f>
        <v>0</v>
      </c>
      <c r="AD597" s="2209"/>
      <c r="AE597" s="2209"/>
      <c r="AF597" s="2209"/>
      <c r="AG597" s="2209"/>
      <c r="AH597" s="2210"/>
      <c r="AN597" s="457"/>
      <c r="AX597" s="2329">
        <f>SUM(AX592:AY596)</f>
        <v>0</v>
      </c>
      <c r="AY597" s="2330"/>
      <c r="AZ597" s="2327">
        <f>SUM(AZ593:BA596)</f>
        <v>0</v>
      </c>
      <c r="BA597" s="2328"/>
      <c r="BB597" s="2329">
        <f>SUM(BB593:BC596)</f>
        <v>0</v>
      </c>
      <c r="BC597" s="2330"/>
      <c r="BD597" s="2327">
        <f>SUM(BD592:BE596)</f>
        <v>0</v>
      </c>
      <c r="BE597" s="2328"/>
      <c r="BF597" s="2329">
        <f>SUM(BF594:BG596)</f>
        <v>1</v>
      </c>
      <c r="BG597" s="2330"/>
      <c r="BH597" s="2327">
        <f>SUM(BH592:BI596)</f>
        <v>1</v>
      </c>
      <c r="BI597" s="2328"/>
      <c r="BJ597" s="2329">
        <f>SUM(BJ592:BK596)</f>
        <v>0</v>
      </c>
      <c r="BK597" s="2330"/>
      <c r="BL597" s="2327">
        <f>SUM(BL592:BM596)</f>
        <v>2</v>
      </c>
      <c r="BM597" s="2328"/>
      <c r="BN597" s="2329">
        <f>SUM(BN592:BO596)</f>
        <v>0</v>
      </c>
      <c r="BO597" s="2330"/>
      <c r="BP597" s="2327">
        <f>SUM(BP592:BQ596)</f>
        <v>2</v>
      </c>
      <c r="BQ597" s="2328"/>
    </row>
    <row r="598" spans="1:69" s="46" customFormat="1" ht="12.75" customHeight="1">
      <c r="E598" s="2205">
        <v>45</v>
      </c>
      <c r="F598" s="2206"/>
      <c r="G598" s="2206"/>
      <c r="H598" s="2206"/>
      <c r="I598" s="2206"/>
      <c r="J598" s="2207"/>
      <c r="K598" s="2202" t="s">
        <v>2161</v>
      </c>
      <c r="L598" s="2203"/>
      <c r="M598" s="2203"/>
      <c r="N598" s="2203"/>
      <c r="O598" s="2203"/>
      <c r="P598" s="2204"/>
      <c r="Q598" s="2216">
        <f t="shared" si="7"/>
        <v>39.130434782608695</v>
      </c>
      <c r="R598" s="2217"/>
      <c r="S598" s="2217"/>
      <c r="T598" s="2217"/>
      <c r="U598" s="2217"/>
      <c r="V598" s="2218"/>
      <c r="W598" s="2208">
        <f t="shared" si="8"/>
        <v>35</v>
      </c>
      <c r="X598" s="2209"/>
      <c r="Y598" s="2209"/>
      <c r="Z598" s="2209"/>
      <c r="AA598" s="2209"/>
      <c r="AB598" s="2210"/>
      <c r="AC598" s="2208">
        <v>0</v>
      </c>
      <c r="AD598" s="2209"/>
      <c r="AE598" s="2209"/>
      <c r="AF598" s="2209"/>
      <c r="AG598" s="2209"/>
      <c r="AH598" s="2210"/>
      <c r="AN598" s="457"/>
      <c r="AX598" s="2333">
        <f>IF(AND(AX597=1,AZ597&gt;1),1,0)</f>
        <v>0</v>
      </c>
      <c r="AY598" s="2334"/>
      <c r="AZ598" s="2334"/>
      <c r="BA598" s="2335"/>
      <c r="BB598" s="2333">
        <f>IF(AND(BB597=1,BD597&gt;=1),1,0)</f>
        <v>0</v>
      </c>
      <c r="BC598" s="2334"/>
      <c r="BD598" s="2334"/>
      <c r="BE598" s="2335"/>
      <c r="BF598" s="2333">
        <f>IF(AND(BF597=1,BH597&gt;=1),1,0)</f>
        <v>1</v>
      </c>
      <c r="BG598" s="2334"/>
      <c r="BH598" s="2334"/>
      <c r="BI598" s="2335"/>
      <c r="BJ598" s="2333">
        <f>IF(AND(BJ597=1,BL597&gt;=1),1,0)</f>
        <v>0</v>
      </c>
      <c r="BK598" s="2334"/>
      <c r="BL598" s="2334"/>
      <c r="BM598" s="2335"/>
      <c r="BN598" s="2333">
        <f>IF(AND(BN597=1,BP597&gt;=1),1,0)</f>
        <v>0</v>
      </c>
      <c r="BO598" s="2334"/>
      <c r="BP598" s="2334"/>
      <c r="BQ598" s="2335"/>
    </row>
    <row r="599" spans="1:69" s="46" customFormat="1" ht="12.75" customHeight="1">
      <c r="E599" s="2395">
        <f>SUM(E590:J598)</f>
        <v>115</v>
      </c>
      <c r="F599" s="2396"/>
      <c r="G599" s="2396"/>
      <c r="H599" s="2396"/>
      <c r="I599" s="2396"/>
      <c r="J599" s="2397"/>
      <c r="K599" s="272"/>
      <c r="L599" s="272"/>
      <c r="M599" s="272"/>
      <c r="N599" s="272"/>
      <c r="O599" s="272"/>
      <c r="P599" s="272"/>
      <c r="Q599" s="272"/>
      <c r="R599" s="272"/>
      <c r="S599" s="272"/>
      <c r="T599" s="272"/>
      <c r="U599" s="266"/>
      <c r="V599" s="266"/>
      <c r="W599" s="266"/>
      <c r="X599" s="266"/>
      <c r="Y599" s="266"/>
      <c r="Z599" s="272"/>
      <c r="AA599" s="266"/>
      <c r="AB599" s="100" t="s">
        <v>679</v>
      </c>
      <c r="AC599" s="2398">
        <f>IF(SUM(AC590:AH598)&gt;0,SUM(AC590:AH598),0)</f>
        <v>50</v>
      </c>
      <c r="AD599" s="2399"/>
      <c r="AE599" s="2399"/>
      <c r="AF599" s="2399"/>
      <c r="AG599" s="2399"/>
      <c r="AH599" s="2400"/>
      <c r="AK599" s="8"/>
      <c r="AL599" s="8"/>
      <c r="AM599" s="273"/>
      <c r="AN599" s="457"/>
      <c r="AX599" s="16"/>
      <c r="AY599" s="16"/>
      <c r="AZ599" s="16"/>
      <c r="BA599" s="16"/>
      <c r="BB599" s="16"/>
      <c r="BC599" s="16"/>
      <c r="BD599" s="16"/>
      <c r="BE599" s="16"/>
      <c r="BF599" s="16"/>
      <c r="BG599" s="16"/>
      <c r="BH599" s="16"/>
      <c r="BI599" s="252" t="s">
        <v>684</v>
      </c>
      <c r="BJ599" s="2333">
        <f>AX598+BB598+BF598+BJ598+BN598</f>
        <v>1</v>
      </c>
      <c r="BK599" s="2334"/>
      <c r="BL599" s="2334"/>
      <c r="BM599" s="2335"/>
      <c r="BN599" s="16"/>
      <c r="BO599" s="16"/>
      <c r="BP599" s="16"/>
      <c r="BQ599" s="16"/>
    </row>
    <row r="600" spans="1:69" s="46" customFormat="1" ht="12.75" customHeight="1">
      <c r="E600" s="534"/>
      <c r="F600" s="532"/>
      <c r="G600" s="532"/>
      <c r="H600" s="532"/>
      <c r="I600" s="532"/>
      <c r="J600" s="532"/>
      <c r="K600" s="71"/>
      <c r="L600" s="71"/>
      <c r="M600" s="71"/>
      <c r="N600" s="71"/>
      <c r="O600" s="71"/>
      <c r="P600" s="71"/>
      <c r="Q600" s="71"/>
      <c r="R600" s="71"/>
      <c r="S600" s="71"/>
      <c r="T600" s="71"/>
      <c r="U600" s="174"/>
      <c r="V600" s="174"/>
      <c r="W600" s="174"/>
      <c r="X600" s="174"/>
      <c r="Y600" s="174"/>
      <c r="Z600" s="71"/>
      <c r="AA600" s="174"/>
      <c r="AB600" s="103"/>
      <c r="AC600" s="533"/>
      <c r="AD600" s="533"/>
      <c r="AE600" s="533"/>
      <c r="AF600" s="533"/>
      <c r="AG600" s="533"/>
      <c r="AH600" s="533"/>
      <c r="AK600" s="8"/>
      <c r="AL600" s="8"/>
      <c r="AM600" s="273"/>
      <c r="AN600" s="457"/>
      <c r="AX600" s="16"/>
      <c r="AY600" s="16"/>
      <c r="AZ600" s="16"/>
      <c r="BA600" s="16"/>
      <c r="BB600" s="16"/>
      <c r="BC600" s="16"/>
      <c r="BD600" s="16"/>
      <c r="BE600" s="16"/>
      <c r="BF600" s="16"/>
      <c r="BG600" s="16"/>
      <c r="BI600" s="16"/>
      <c r="BJ600" s="16" t="s">
        <v>683</v>
      </c>
      <c r="BK600" s="16"/>
      <c r="BL600" s="16"/>
      <c r="BM600" s="16"/>
      <c r="BN600" s="16"/>
      <c r="BO600" s="16"/>
      <c r="BP600" s="16"/>
      <c r="BQ600" s="35"/>
    </row>
    <row r="601" spans="1:69" s="46" customFormat="1" ht="12.75" customHeight="1">
      <c r="AK601" s="8"/>
      <c r="AL601" s="8"/>
      <c r="AM601" s="8"/>
      <c r="AN601" s="457"/>
    </row>
    <row r="602" spans="1:69" s="46" customFormat="1" ht="12.75" customHeight="1">
      <c r="B602" s="219" t="s">
        <v>2057</v>
      </c>
      <c r="AG602" s="2228" t="s">
        <v>114</v>
      </c>
      <c r="AH602" s="2228"/>
      <c r="AI602" s="2228"/>
      <c r="AJ602" s="2228"/>
      <c r="AK602" s="8"/>
      <c r="AL602" s="8"/>
      <c r="AM602" s="8"/>
      <c r="AN602" s="457"/>
    </row>
    <row r="603" spans="1:69" s="46" customFormat="1" ht="12.75" customHeight="1">
      <c r="B603" s="2197" t="s">
        <v>2137</v>
      </c>
      <c r="C603" s="2197"/>
      <c r="D603" s="2197"/>
      <c r="E603" s="2197"/>
      <c r="F603" s="2197"/>
      <c r="G603" s="2197"/>
      <c r="H603" s="2197"/>
      <c r="I603" s="2197"/>
      <c r="J603" s="2197"/>
      <c r="K603" s="2197"/>
      <c r="L603" s="2197"/>
      <c r="M603" s="2197"/>
      <c r="N603" s="2197"/>
      <c r="O603" s="2197"/>
      <c r="P603" s="2197"/>
      <c r="Q603" s="2197"/>
      <c r="R603" s="2197"/>
      <c r="S603" s="2197"/>
      <c r="T603" s="2197"/>
      <c r="U603" s="2197"/>
      <c r="V603" s="2197"/>
      <c r="W603" s="2197"/>
      <c r="X603" s="2197"/>
      <c r="Y603" s="2197"/>
      <c r="Z603" s="2197"/>
      <c r="AA603" s="2197"/>
      <c r="AB603" s="2197"/>
      <c r="AC603" s="2197"/>
      <c r="AD603" s="2197"/>
      <c r="AE603" s="2197"/>
      <c r="AF603" s="2197"/>
      <c r="AG603" s="2197"/>
      <c r="AH603" s="2197"/>
      <c r="AI603" s="65"/>
      <c r="AJ603" s="65"/>
      <c r="AK603" s="16"/>
      <c r="AL603" s="16"/>
      <c r="AM603" s="16"/>
      <c r="AN603" s="457"/>
    </row>
    <row r="604" spans="1:69" s="46" customFormat="1" ht="12.75" customHeight="1">
      <c r="A604" s="65"/>
      <c r="B604" s="2197"/>
      <c r="C604" s="2197"/>
      <c r="D604" s="2197"/>
      <c r="E604" s="2197"/>
      <c r="F604" s="2197"/>
      <c r="G604" s="2197"/>
      <c r="H604" s="2197"/>
      <c r="I604" s="2197"/>
      <c r="J604" s="2197"/>
      <c r="K604" s="2197"/>
      <c r="L604" s="2197"/>
      <c r="M604" s="2197"/>
      <c r="N604" s="2197"/>
      <c r="O604" s="2197"/>
      <c r="P604" s="2197"/>
      <c r="Q604" s="2197"/>
      <c r="R604" s="2197"/>
      <c r="S604" s="2197"/>
      <c r="T604" s="2197"/>
      <c r="U604" s="2197"/>
      <c r="V604" s="2197"/>
      <c r="W604" s="2197"/>
      <c r="X604" s="2197"/>
      <c r="Y604" s="2197"/>
      <c r="Z604" s="2197"/>
      <c r="AA604" s="2197"/>
      <c r="AB604" s="2197"/>
      <c r="AC604" s="2197"/>
      <c r="AD604" s="2197"/>
      <c r="AE604" s="2197"/>
      <c r="AF604" s="2197"/>
      <c r="AG604" s="2197"/>
      <c r="AH604" s="2197"/>
      <c r="AI604" s="65"/>
      <c r="AJ604" s="65"/>
      <c r="AK604" s="16"/>
      <c r="AL604" s="16"/>
      <c r="AM604" s="16"/>
      <c r="AN604" s="457"/>
    </row>
    <row r="605" spans="1:69" s="46" customFormat="1" ht="12.75" customHeight="1">
      <c r="A605" s="65"/>
      <c r="B605" s="2197"/>
      <c r="C605" s="2197"/>
      <c r="D605" s="2197"/>
      <c r="E605" s="2197"/>
      <c r="F605" s="2197"/>
      <c r="G605" s="2197"/>
      <c r="H605" s="2197"/>
      <c r="I605" s="2197"/>
      <c r="J605" s="2197"/>
      <c r="K605" s="2197"/>
      <c r="L605" s="2197"/>
      <c r="M605" s="2197"/>
      <c r="N605" s="2197"/>
      <c r="O605" s="2197"/>
      <c r="P605" s="2197"/>
      <c r="Q605" s="2197"/>
      <c r="R605" s="2197"/>
      <c r="S605" s="2197"/>
      <c r="T605" s="2197"/>
      <c r="U605" s="2197"/>
      <c r="V605" s="2197"/>
      <c r="W605" s="2197"/>
      <c r="X605" s="2197"/>
      <c r="Y605" s="2197"/>
      <c r="Z605" s="2197"/>
      <c r="AA605" s="2197"/>
      <c r="AB605" s="2197"/>
      <c r="AC605" s="2197"/>
      <c r="AD605" s="2197"/>
      <c r="AE605" s="2197"/>
      <c r="AF605" s="2197"/>
      <c r="AG605" s="2197"/>
      <c r="AH605" s="2197"/>
      <c r="AI605" s="65"/>
      <c r="AJ605" s="65"/>
      <c r="AK605" s="16"/>
      <c r="AL605" s="16"/>
      <c r="AM605" s="16"/>
      <c r="AN605" s="457"/>
    </row>
    <row r="606" spans="1:69" s="46" customFormat="1" ht="12.75" customHeight="1">
      <c r="A606" s="65"/>
      <c r="B606" s="2197"/>
      <c r="C606" s="2197"/>
      <c r="D606" s="2197"/>
      <c r="E606" s="2197"/>
      <c r="F606" s="2197"/>
      <c r="G606" s="2197"/>
      <c r="H606" s="2197"/>
      <c r="I606" s="2197"/>
      <c r="J606" s="2197"/>
      <c r="K606" s="2197"/>
      <c r="L606" s="2197"/>
      <c r="M606" s="2197"/>
      <c r="N606" s="2197"/>
      <c r="O606" s="2197"/>
      <c r="P606" s="2197"/>
      <c r="Q606" s="2197"/>
      <c r="R606" s="2197"/>
      <c r="S606" s="2197"/>
      <c r="T606" s="2197"/>
      <c r="U606" s="2197"/>
      <c r="V606" s="2197"/>
      <c r="W606" s="2197"/>
      <c r="X606" s="2197"/>
      <c r="Y606" s="2197"/>
      <c r="Z606" s="2197"/>
      <c r="AA606" s="2197"/>
      <c r="AB606" s="2197"/>
      <c r="AC606" s="2197"/>
      <c r="AD606" s="2197"/>
      <c r="AE606" s="2197"/>
      <c r="AF606" s="2197"/>
      <c r="AG606" s="2197"/>
      <c r="AH606" s="2197"/>
      <c r="AI606" s="65"/>
      <c r="AJ606" s="65"/>
      <c r="AK606" s="16"/>
      <c r="AL606" s="16"/>
      <c r="AM606" s="16"/>
      <c r="AN606" s="457"/>
    </row>
    <row r="607" spans="1:69" s="46" customFormat="1" ht="12.75" customHeight="1">
      <c r="A607" s="65"/>
      <c r="B607" s="2197"/>
      <c r="C607" s="2197"/>
      <c r="D607" s="2197"/>
      <c r="E607" s="2197"/>
      <c r="F607" s="2197"/>
      <c r="G607" s="2197"/>
      <c r="H607" s="2197"/>
      <c r="I607" s="2197"/>
      <c r="J607" s="2197"/>
      <c r="K607" s="2197"/>
      <c r="L607" s="2197"/>
      <c r="M607" s="2197"/>
      <c r="N607" s="2197"/>
      <c r="O607" s="2197"/>
      <c r="P607" s="2197"/>
      <c r="Q607" s="2197"/>
      <c r="R607" s="2197"/>
      <c r="S607" s="2197"/>
      <c r="T607" s="2197"/>
      <c r="U607" s="2197"/>
      <c r="V607" s="2197"/>
      <c r="W607" s="2197"/>
      <c r="X607" s="2197"/>
      <c r="Y607" s="2197"/>
      <c r="Z607" s="2197"/>
      <c r="AA607" s="2197"/>
      <c r="AB607" s="2197"/>
      <c r="AC607" s="2197"/>
      <c r="AD607" s="2197"/>
      <c r="AE607" s="2197"/>
      <c r="AF607" s="2197"/>
      <c r="AG607" s="2197"/>
      <c r="AH607" s="2197"/>
      <c r="AI607" s="65"/>
      <c r="AJ607" s="65"/>
      <c r="AK607" s="16"/>
      <c r="AL607" s="16"/>
      <c r="AM607" s="16"/>
      <c r="AN607" s="457"/>
    </row>
    <row r="608" spans="1:69" s="46" customFormat="1" ht="12.75" customHeight="1">
      <c r="A608" s="65"/>
      <c r="B608" s="2197"/>
      <c r="C608" s="2197"/>
      <c r="D608" s="2197"/>
      <c r="E608" s="2197"/>
      <c r="F608" s="2197"/>
      <c r="G608" s="2197"/>
      <c r="H608" s="2197"/>
      <c r="I608" s="2197"/>
      <c r="J608" s="2197"/>
      <c r="K608" s="2197"/>
      <c r="L608" s="2197"/>
      <c r="M608" s="2197"/>
      <c r="N608" s="2197"/>
      <c r="O608" s="2197"/>
      <c r="P608" s="2197"/>
      <c r="Q608" s="2197"/>
      <c r="R608" s="2197"/>
      <c r="S608" s="2197"/>
      <c r="T608" s="2197"/>
      <c r="U608" s="2197"/>
      <c r="V608" s="2197"/>
      <c r="W608" s="2197"/>
      <c r="X608" s="2197"/>
      <c r="Y608" s="2197"/>
      <c r="Z608" s="2197"/>
      <c r="AA608" s="2197"/>
      <c r="AB608" s="2197"/>
      <c r="AC608" s="2197"/>
      <c r="AD608" s="2197"/>
      <c r="AE608" s="2197"/>
      <c r="AF608" s="2197"/>
      <c r="AG608" s="2197"/>
      <c r="AH608" s="2197"/>
      <c r="AI608" s="65"/>
      <c r="AJ608" s="65"/>
      <c r="AK608" s="65"/>
      <c r="AL608" s="65"/>
      <c r="AM608" s="65"/>
      <c r="AN608" s="1184"/>
    </row>
    <row r="609" spans="1:60">
      <c r="E609" s="257"/>
      <c r="BD609" s="65"/>
      <c r="BE609" s="65"/>
      <c r="BF609" s="65"/>
      <c r="BG609" s="65"/>
      <c r="BH609" s="65"/>
    </row>
    <row r="610" spans="1:60" ht="12.75" customHeight="1">
      <c r="J610" s="2389" t="s">
        <v>879</v>
      </c>
      <c r="K610" s="2390"/>
      <c r="L610" s="2390"/>
      <c r="M610" s="2390"/>
      <c r="N610" s="2391"/>
      <c r="O610" s="2433" t="s">
        <v>1723</v>
      </c>
      <c r="P610" s="2434"/>
      <c r="Q610" s="2434"/>
      <c r="R610" s="2434"/>
      <c r="S610" s="2435"/>
      <c r="T610" s="2433" t="s">
        <v>2058</v>
      </c>
      <c r="U610" s="2434"/>
      <c r="V610" s="2434"/>
      <c r="W610" s="2434"/>
      <c r="X610" s="2435"/>
      <c r="Y610" s="2433" t="s">
        <v>1724</v>
      </c>
      <c r="Z610" s="2434"/>
      <c r="AA610" s="2434"/>
      <c r="AB610" s="2434"/>
      <c r="AC610" s="2435"/>
      <c r="AF610" s="16"/>
      <c r="AG610" s="16"/>
      <c r="AH610" s="16"/>
      <c r="AI610" s="16"/>
      <c r="AJ610" s="16"/>
    </row>
    <row r="611" spans="1:60" ht="12.75" customHeight="1">
      <c r="D611" s="16"/>
      <c r="E611" s="16"/>
      <c r="F611" s="16"/>
      <c r="G611" s="16"/>
      <c r="H611" s="16"/>
      <c r="I611" s="16"/>
      <c r="J611" s="2392"/>
      <c r="K611" s="2393"/>
      <c r="L611" s="2393"/>
      <c r="M611" s="2393"/>
      <c r="N611" s="2394"/>
      <c r="O611" s="2252"/>
      <c r="P611" s="2253"/>
      <c r="Q611" s="2253"/>
      <c r="R611" s="2253"/>
      <c r="S611" s="2254"/>
      <c r="T611" s="2252"/>
      <c r="U611" s="2253"/>
      <c r="V611" s="2253"/>
      <c r="W611" s="2253"/>
      <c r="X611" s="2254"/>
      <c r="Y611" s="2252"/>
      <c r="Z611" s="2253"/>
      <c r="AA611" s="2253"/>
      <c r="AB611" s="2253"/>
      <c r="AC611" s="2254"/>
      <c r="AF611" s="16"/>
      <c r="AG611" s="16"/>
      <c r="AH611" s="16"/>
      <c r="AI611" s="16"/>
      <c r="AJ611" s="16"/>
    </row>
    <row r="612" spans="1:60">
      <c r="I612" s="16"/>
      <c r="J612" s="2392"/>
      <c r="K612" s="2393"/>
      <c r="L612" s="2393"/>
      <c r="M612" s="2393"/>
      <c r="N612" s="2394"/>
      <c r="O612" s="2252"/>
      <c r="P612" s="2253"/>
      <c r="Q612" s="2253"/>
      <c r="R612" s="2253"/>
      <c r="S612" s="2254"/>
      <c r="T612" s="2252"/>
      <c r="U612" s="2253"/>
      <c r="V612" s="2253"/>
      <c r="W612" s="2253"/>
      <c r="X612" s="2254"/>
      <c r="Y612" s="2252"/>
      <c r="Z612" s="2253"/>
      <c r="AA612" s="2253"/>
      <c r="AB612" s="2253"/>
      <c r="AC612" s="2254"/>
      <c r="AD612" s="42"/>
      <c r="AF612" s="16"/>
      <c r="AG612" s="16"/>
      <c r="AH612" s="16"/>
      <c r="AI612" s="16"/>
      <c r="AJ612" s="16"/>
    </row>
    <row r="613" spans="1:60">
      <c r="D613" s="16"/>
      <c r="E613" s="16"/>
      <c r="F613" s="16"/>
      <c r="G613" s="16"/>
      <c r="H613" s="16"/>
      <c r="I613" s="16"/>
      <c r="J613" s="2392"/>
      <c r="K613" s="2393"/>
      <c r="L613" s="2393"/>
      <c r="M613" s="2393"/>
      <c r="N613" s="2394"/>
      <c r="O613" s="2252"/>
      <c r="P613" s="2253"/>
      <c r="Q613" s="2253"/>
      <c r="R613" s="2253"/>
      <c r="S613" s="2254"/>
      <c r="T613" s="2252"/>
      <c r="U613" s="2253"/>
      <c r="V613" s="2253"/>
      <c r="W613" s="2253"/>
      <c r="X613" s="2254"/>
      <c r="Y613" s="2252"/>
      <c r="Z613" s="2253"/>
      <c r="AA613" s="2253"/>
      <c r="AB613" s="2253"/>
      <c r="AC613" s="2254"/>
      <c r="AD613" s="42"/>
      <c r="AF613" s="16"/>
      <c r="AG613" s="16"/>
      <c r="AH613" s="16"/>
      <c r="AI613" s="16"/>
      <c r="AJ613" s="16"/>
    </row>
    <row r="614" spans="1:60">
      <c r="D614" s="16"/>
      <c r="E614" s="16"/>
      <c r="F614" s="16"/>
      <c r="G614" s="16"/>
      <c r="H614" s="16"/>
      <c r="I614" s="16"/>
      <c r="J614" s="2283" t="s">
        <v>252</v>
      </c>
      <c r="K614" s="2284"/>
      <c r="L614" s="2284"/>
      <c r="M614" s="2284"/>
      <c r="N614" s="2285"/>
      <c r="O614" s="2202">
        <f>Application!BZ612</f>
        <v>0</v>
      </c>
      <c r="P614" s="2203"/>
      <c r="Q614" s="2203"/>
      <c r="R614" s="2203"/>
      <c r="S614" s="2204"/>
      <c r="T614" s="2202">
        <f>Application!DD612</f>
        <v>0</v>
      </c>
      <c r="U614" s="2203"/>
      <c r="V614" s="2203"/>
      <c r="W614" s="2203"/>
      <c r="X614" s="2204"/>
      <c r="Y614" s="2238">
        <f t="shared" ref="Y614:Y619" si="9">IF(T614&gt;0,T614/O614,0)</f>
        <v>0</v>
      </c>
      <c r="Z614" s="2239"/>
      <c r="AA614" s="2239"/>
      <c r="AB614" s="2239"/>
      <c r="AC614" s="2240"/>
      <c r="AD614" s="42"/>
      <c r="AF614" s="16"/>
      <c r="AG614" s="16"/>
      <c r="AH614" s="16"/>
      <c r="AI614" s="16"/>
      <c r="AJ614" s="16"/>
    </row>
    <row r="615" spans="1:60">
      <c r="D615" s="16"/>
      <c r="E615" s="16"/>
      <c r="F615" s="16"/>
      <c r="G615" s="16"/>
      <c r="H615" s="16"/>
      <c r="I615" s="16"/>
      <c r="J615" s="2283" t="s">
        <v>36</v>
      </c>
      <c r="K615" s="2284"/>
      <c r="L615" s="2284"/>
      <c r="M615" s="2284"/>
      <c r="N615" s="2285"/>
      <c r="O615" s="2202">
        <f>Application!BU612</f>
        <v>0</v>
      </c>
      <c r="P615" s="2203"/>
      <c r="Q615" s="2203"/>
      <c r="R615" s="2203"/>
      <c r="S615" s="2204"/>
      <c r="T615" s="2202">
        <f>Application!CY612</f>
        <v>0</v>
      </c>
      <c r="U615" s="2203"/>
      <c r="V615" s="2203"/>
      <c r="W615" s="2203"/>
      <c r="X615" s="2204"/>
      <c r="Y615" s="2238">
        <f t="shared" si="9"/>
        <v>0</v>
      </c>
      <c r="Z615" s="2239"/>
      <c r="AA615" s="2239"/>
      <c r="AB615" s="2239"/>
      <c r="AC615" s="2240"/>
      <c r="AD615" s="42"/>
      <c r="AF615" s="16"/>
      <c r="AG615" s="16"/>
      <c r="AH615" s="16"/>
      <c r="AI615" s="16"/>
      <c r="AJ615" s="16"/>
    </row>
    <row r="616" spans="1:60">
      <c r="D616" s="16"/>
      <c r="E616" s="16"/>
      <c r="F616" s="16"/>
      <c r="G616" s="16"/>
      <c r="H616" s="16"/>
      <c r="I616" s="16"/>
      <c r="J616" s="2283" t="s">
        <v>294</v>
      </c>
      <c r="K616" s="2284"/>
      <c r="L616" s="2284"/>
      <c r="M616" s="2284"/>
      <c r="N616" s="2285"/>
      <c r="O616" s="2202">
        <f>Application!BP612</f>
        <v>29</v>
      </c>
      <c r="P616" s="2203"/>
      <c r="Q616" s="2203"/>
      <c r="R616" s="2203"/>
      <c r="S616" s="2204"/>
      <c r="T616" s="2202">
        <f>Application!CT612</f>
        <v>3</v>
      </c>
      <c r="U616" s="2203"/>
      <c r="V616" s="2203"/>
      <c r="W616" s="2203"/>
      <c r="X616" s="2204"/>
      <c r="Y616" s="2238">
        <f t="shared" si="9"/>
        <v>0.10344827586206896</v>
      </c>
      <c r="Z616" s="2239"/>
      <c r="AA616" s="2239"/>
      <c r="AB616" s="2239"/>
      <c r="AC616" s="2240"/>
      <c r="AD616" s="16"/>
      <c r="AF616" s="16"/>
      <c r="AG616" s="16"/>
      <c r="AH616" s="16"/>
      <c r="AI616" s="16"/>
      <c r="AJ616" s="16"/>
      <c r="AN616" s="1200"/>
    </row>
    <row r="617" spans="1:60">
      <c r="D617" s="16"/>
      <c r="E617" s="16"/>
      <c r="F617" s="16"/>
      <c r="G617" s="16"/>
      <c r="H617" s="16"/>
      <c r="I617" s="16"/>
      <c r="J617" s="2283" t="s">
        <v>293</v>
      </c>
      <c r="K617" s="2284"/>
      <c r="L617" s="2284"/>
      <c r="M617" s="2284"/>
      <c r="N617" s="2285"/>
      <c r="O617" s="2202">
        <f>Application!BK612</f>
        <v>86</v>
      </c>
      <c r="P617" s="2203"/>
      <c r="Q617" s="2203"/>
      <c r="R617" s="2203"/>
      <c r="S617" s="2204"/>
      <c r="T617" s="2202">
        <f>Application!CO612</f>
        <v>20</v>
      </c>
      <c r="U617" s="2203"/>
      <c r="V617" s="2203"/>
      <c r="W617" s="2203"/>
      <c r="X617" s="2204"/>
      <c r="Y617" s="2238">
        <f t="shared" si="9"/>
        <v>0.23255813953488372</v>
      </c>
      <c r="Z617" s="2239"/>
      <c r="AA617" s="2239"/>
      <c r="AB617" s="2239"/>
      <c r="AC617" s="2240"/>
      <c r="AD617" s="16"/>
      <c r="AF617" s="16"/>
      <c r="AG617" s="16"/>
      <c r="AH617" s="16"/>
      <c r="AI617" s="16"/>
      <c r="AJ617" s="16"/>
      <c r="AN617" s="1200"/>
      <c r="AO617" s="46"/>
      <c r="AP617" s="30"/>
      <c r="AQ617" s="30"/>
      <c r="AR617" s="30"/>
      <c r="AS617" s="30"/>
      <c r="AT617" s="30"/>
    </row>
    <row r="618" spans="1:60">
      <c r="D618" s="16"/>
      <c r="E618" s="16"/>
      <c r="F618" s="16"/>
      <c r="G618" s="16"/>
      <c r="H618" s="16"/>
      <c r="I618" s="16"/>
      <c r="J618" s="2283" t="s">
        <v>292</v>
      </c>
      <c r="K618" s="2284"/>
      <c r="L618" s="2284"/>
      <c r="M618" s="2284"/>
      <c r="N618" s="2285"/>
      <c r="O618" s="2202">
        <f>Application!BF612</f>
        <v>0</v>
      </c>
      <c r="P618" s="2203"/>
      <c r="Q618" s="2203"/>
      <c r="R618" s="2203"/>
      <c r="S618" s="2204"/>
      <c r="T618" s="2202">
        <f>Application!CJ612</f>
        <v>0</v>
      </c>
      <c r="U618" s="2203"/>
      <c r="V618" s="2203"/>
      <c r="W618" s="2203"/>
      <c r="X618" s="2204"/>
      <c r="Y618" s="2238">
        <f t="shared" si="9"/>
        <v>0</v>
      </c>
      <c r="Z618" s="2239"/>
      <c r="AA618" s="2239"/>
      <c r="AB618" s="2239"/>
      <c r="AC618" s="2240"/>
      <c r="AD618" s="16"/>
      <c r="AF618" s="16"/>
      <c r="AG618" s="16"/>
      <c r="AH618" s="16"/>
      <c r="AI618" s="16"/>
      <c r="AJ618" s="16"/>
      <c r="AN618" s="1200"/>
      <c r="AQ618" s="30"/>
      <c r="AR618" s="30"/>
      <c r="AS618" s="30"/>
      <c r="AT618" s="30"/>
    </row>
    <row r="619" spans="1:60">
      <c r="D619" s="16"/>
      <c r="E619" s="16"/>
      <c r="F619" s="16"/>
      <c r="G619" s="16"/>
      <c r="H619" s="16"/>
      <c r="I619" s="16"/>
      <c r="J619" s="2283" t="s">
        <v>689</v>
      </c>
      <c r="K619" s="2284"/>
      <c r="L619" s="2284"/>
      <c r="M619" s="2284"/>
      <c r="N619" s="2285"/>
      <c r="O619" s="2202">
        <f>Application!BA612</f>
        <v>0</v>
      </c>
      <c r="P619" s="2203"/>
      <c r="Q619" s="2203"/>
      <c r="R619" s="2203"/>
      <c r="S619" s="2204"/>
      <c r="T619" s="2202">
        <f>Application!CE612</f>
        <v>0</v>
      </c>
      <c r="U619" s="2203"/>
      <c r="V619" s="2203"/>
      <c r="W619" s="2203"/>
      <c r="X619" s="2204"/>
      <c r="Y619" s="2238">
        <f t="shared" si="9"/>
        <v>0</v>
      </c>
      <c r="Z619" s="2239"/>
      <c r="AA619" s="2239"/>
      <c r="AB619" s="2239"/>
      <c r="AC619" s="2240"/>
      <c r="AD619" s="16"/>
      <c r="AF619" s="16"/>
      <c r="AG619" s="16"/>
      <c r="AH619" s="16"/>
      <c r="AI619" s="16"/>
      <c r="AJ619" s="16"/>
      <c r="AN619" s="1200"/>
      <c r="AQ619" s="30"/>
      <c r="AR619" s="30"/>
      <c r="AS619" s="30"/>
      <c r="AT619" s="30"/>
    </row>
    <row r="620" spans="1:60">
      <c r="D620" s="16"/>
      <c r="E620" s="16"/>
      <c r="F620" s="16"/>
      <c r="G620" s="16"/>
      <c r="H620" s="16"/>
      <c r="I620" s="16"/>
      <c r="J620" s="2430" t="s">
        <v>985</v>
      </c>
      <c r="K620" s="2431"/>
      <c r="L620" s="2431"/>
      <c r="M620" s="2431"/>
      <c r="N620" s="2432"/>
      <c r="O620" s="2427">
        <f>SUM(O614:S619)</f>
        <v>115</v>
      </c>
      <c r="P620" s="2428"/>
      <c r="Q620" s="2428"/>
      <c r="R620" s="2428"/>
      <c r="S620" s="2429"/>
      <c r="T620" s="2427">
        <f>SUM(T614:X619)</f>
        <v>23</v>
      </c>
      <c r="U620" s="2428"/>
      <c r="V620" s="2428"/>
      <c r="W620" s="2428"/>
      <c r="X620" s="2429"/>
      <c r="Y620" s="2234" t="s">
        <v>260</v>
      </c>
      <c r="Z620" s="2235"/>
      <c r="AA620" s="2235"/>
      <c r="AB620" s="2235"/>
      <c r="AC620" s="2236"/>
      <c r="AD620" s="16"/>
      <c r="AF620" s="16"/>
      <c r="AG620" s="16"/>
      <c r="AH620" s="16"/>
      <c r="AI620" s="16"/>
      <c r="AJ620" s="16"/>
      <c r="AN620" s="1200"/>
      <c r="AP620" s="30"/>
      <c r="AQ620" s="30"/>
      <c r="AR620" s="30"/>
      <c r="AS620" s="30"/>
      <c r="AT620" s="30"/>
    </row>
    <row r="621" spans="1:60">
      <c r="D621" s="16"/>
      <c r="E621" s="16"/>
      <c r="F621" s="16"/>
      <c r="G621" s="16"/>
      <c r="H621" s="16"/>
      <c r="I621" s="16"/>
      <c r="J621" s="16"/>
      <c r="K621" s="16"/>
      <c r="L621" s="16"/>
      <c r="M621" s="16"/>
      <c r="N621" s="16"/>
      <c r="O621" s="16"/>
      <c r="P621" s="16"/>
      <c r="Q621" s="16"/>
      <c r="R621" s="16"/>
      <c r="S621" s="16"/>
      <c r="T621" s="16"/>
      <c r="U621" s="16"/>
      <c r="V621" s="16"/>
      <c r="W621" s="16"/>
      <c r="X621" s="16"/>
      <c r="Y621" s="16"/>
      <c r="Z621" s="16"/>
      <c r="AA621" s="16"/>
      <c r="AB621" s="16"/>
      <c r="AC621" s="16"/>
      <c r="AG621" s="16"/>
      <c r="AN621" s="1200"/>
      <c r="AO621" s="66"/>
      <c r="AP621" s="30"/>
      <c r="AQ621" s="30"/>
      <c r="AR621" s="30"/>
      <c r="AS621" s="30"/>
      <c r="AT621" s="30"/>
    </row>
    <row r="622" spans="1:60">
      <c r="A622" s="15"/>
      <c r="E622" s="16"/>
      <c r="F622" s="16"/>
      <c r="G622" s="16"/>
      <c r="H622" s="16"/>
      <c r="I622" s="16"/>
      <c r="AG622" s="16"/>
      <c r="AN622" s="1200"/>
      <c r="AR622" s="30"/>
      <c r="AS622" s="30"/>
      <c r="AT622" s="30"/>
    </row>
    <row r="623" spans="1:60">
      <c r="A623" s="1631" t="s">
        <v>1727</v>
      </c>
      <c r="B623" s="1632"/>
      <c r="C623" s="1632"/>
      <c r="D623" s="1632"/>
      <c r="E623" s="1632"/>
      <c r="F623" s="1632"/>
      <c r="G623" s="1632"/>
      <c r="H623" s="1632"/>
      <c r="I623" s="1632"/>
      <c r="J623" s="1632"/>
      <c r="K623" s="1632"/>
      <c r="L623" s="1632"/>
      <c r="M623" s="1632"/>
      <c r="N623" s="1632"/>
      <c r="O623" s="1632"/>
      <c r="P623" s="1632"/>
      <c r="Q623" s="1632"/>
      <c r="R623" s="1632"/>
      <c r="S623" s="1632"/>
      <c r="T623" s="1632"/>
      <c r="U623" s="1632"/>
      <c r="V623" s="1632"/>
      <c r="W623" s="1632"/>
      <c r="X623" s="1632"/>
      <c r="Y623" s="1632"/>
      <c r="Z623" s="1632"/>
      <c r="AA623" s="1632"/>
      <c r="AB623" s="1632"/>
      <c r="AC623" s="1632"/>
      <c r="AD623" s="1632"/>
      <c r="AE623" s="1632"/>
      <c r="AF623" s="1632"/>
      <c r="AG623" s="1632"/>
      <c r="AH623" s="1632"/>
      <c r="AI623" s="1633"/>
      <c r="AJ623" s="2418">
        <v>2</v>
      </c>
      <c r="AK623" s="2419"/>
      <c r="AN623" s="1200"/>
      <c r="AR623" s="30"/>
      <c r="AS623" s="30"/>
      <c r="AT623" s="30"/>
    </row>
    <row r="624" spans="1:60">
      <c r="A624" s="86"/>
      <c r="B624" s="274"/>
      <c r="C624" s="274"/>
      <c r="D624" s="46"/>
      <c r="E624" s="46"/>
      <c r="F624" s="46"/>
      <c r="G624" s="46"/>
      <c r="H624" s="46"/>
      <c r="I624" s="46"/>
      <c r="J624" s="46"/>
      <c r="K624" s="46"/>
      <c r="L624" s="46"/>
      <c r="M624" s="46"/>
      <c r="N624" s="46"/>
      <c r="O624" s="46"/>
      <c r="P624" s="46"/>
      <c r="Q624" s="46"/>
      <c r="R624" s="46"/>
      <c r="S624" s="46"/>
      <c r="T624" s="46"/>
      <c r="U624" s="46"/>
      <c r="V624" s="46"/>
      <c r="W624" s="46"/>
      <c r="X624" s="46"/>
      <c r="Y624" s="46"/>
      <c r="Z624" s="46"/>
      <c r="AA624" s="46"/>
      <c r="AB624" s="46"/>
      <c r="AC624" s="46"/>
      <c r="AD624" s="46"/>
      <c r="AE624" s="46"/>
      <c r="AF624" s="46"/>
      <c r="AG624" s="46"/>
      <c r="AH624" s="46"/>
      <c r="AI624" s="46"/>
      <c r="AJ624" s="46"/>
      <c r="AK624" s="46"/>
      <c r="AL624" s="46"/>
      <c r="AN624" s="1200"/>
      <c r="BD624" s="65"/>
      <c r="BE624" s="65"/>
      <c r="BF624" s="65"/>
      <c r="BG624" s="65"/>
      <c r="BH624" s="65"/>
    </row>
    <row r="625" spans="1:60">
      <c r="A625" s="2250" t="s">
        <v>198</v>
      </c>
      <c r="B625" s="2250"/>
      <c r="C625" s="2250"/>
      <c r="D625" s="2250"/>
      <c r="E625" s="2250"/>
      <c r="F625" s="2250"/>
      <c r="G625" s="2250"/>
      <c r="H625" s="2250"/>
      <c r="I625" s="2250"/>
      <c r="J625" s="2250"/>
      <c r="K625" s="2250"/>
      <c r="L625" s="2250"/>
      <c r="M625" s="2250"/>
      <c r="N625" s="2250"/>
      <c r="O625" s="2250"/>
      <c r="P625" s="2250"/>
      <c r="Q625" s="2250"/>
      <c r="R625" s="2250"/>
      <c r="S625" s="2250"/>
      <c r="T625" s="2250"/>
      <c r="U625" s="2250"/>
      <c r="V625" s="2250"/>
      <c r="W625" s="2250"/>
      <c r="X625" s="2250"/>
      <c r="Y625" s="2250"/>
      <c r="Z625" s="2250"/>
      <c r="AA625" s="2250"/>
      <c r="AB625" s="2250"/>
      <c r="AC625" s="2250"/>
      <c r="AD625" s="2250"/>
      <c r="AE625" s="2250"/>
      <c r="AF625" s="2250"/>
      <c r="AG625" s="2250"/>
      <c r="AH625" s="2250"/>
      <c r="AI625" s="2250"/>
      <c r="AJ625" s="2250"/>
      <c r="AK625" s="2043">
        <f>IF($AC$599=0,0,$AC$599+$AJ$623)</f>
        <v>52</v>
      </c>
      <c r="AL625" s="2044"/>
      <c r="AM625" s="2045"/>
      <c r="AN625" s="1200"/>
      <c r="BD625" s="65"/>
      <c r="BE625" s="65"/>
      <c r="BF625" s="65"/>
      <c r="BG625" s="65"/>
      <c r="BH625" s="65"/>
    </row>
    <row r="626" spans="1:60">
      <c r="A626" s="129"/>
      <c r="B626" s="174"/>
      <c r="C626" s="164"/>
      <c r="D626" s="174"/>
      <c r="E626" s="28"/>
      <c r="F626" s="165"/>
      <c r="G626" s="165"/>
      <c r="H626" s="165"/>
      <c r="I626" s="165"/>
      <c r="J626" s="165"/>
      <c r="K626" s="165"/>
      <c r="L626" s="165"/>
      <c r="M626" s="165"/>
      <c r="N626" s="165"/>
      <c r="O626" s="165"/>
      <c r="P626" s="165"/>
      <c r="Q626" s="165"/>
      <c r="R626" s="165"/>
      <c r="S626" s="165"/>
      <c r="T626" s="165"/>
      <c r="U626" s="165"/>
      <c r="V626" s="165"/>
      <c r="W626" s="165"/>
      <c r="X626" s="165"/>
      <c r="Y626" s="165"/>
      <c r="Z626" s="165"/>
      <c r="AA626" s="165"/>
      <c r="AB626" s="165"/>
      <c r="AC626" s="165"/>
      <c r="AD626" s="165"/>
      <c r="AE626" s="165"/>
      <c r="AF626" s="165"/>
      <c r="AG626" s="165"/>
      <c r="AH626" s="165"/>
      <c r="AI626" s="165"/>
      <c r="AJ626" s="46"/>
      <c r="AM626" s="165"/>
      <c r="AN626" s="1200"/>
      <c r="AR626" s="30"/>
      <c r="AS626" s="30"/>
      <c r="AT626" s="30"/>
    </row>
    <row r="627" spans="1:60">
      <c r="A627" s="106" t="s">
        <v>1676</v>
      </c>
      <c r="B627" s="46"/>
      <c r="C627" s="164"/>
      <c r="D627" s="46"/>
      <c r="E627" s="28"/>
      <c r="F627" s="165"/>
      <c r="G627" s="165"/>
      <c r="H627" s="165"/>
      <c r="I627" s="165"/>
      <c r="J627" s="165"/>
      <c r="K627" s="165"/>
      <c r="L627" s="165"/>
      <c r="M627" s="165"/>
      <c r="N627" s="165"/>
      <c r="O627" s="165"/>
      <c r="P627" s="165"/>
      <c r="Q627" s="165"/>
      <c r="R627" s="165"/>
      <c r="S627" s="165"/>
      <c r="T627" s="165"/>
      <c r="U627" s="165"/>
      <c r="V627" s="165"/>
      <c r="W627" s="165"/>
      <c r="X627" s="165"/>
      <c r="Y627" s="165"/>
      <c r="Z627" s="165"/>
      <c r="AA627" s="165"/>
      <c r="AB627" s="165"/>
      <c r="AC627" s="165"/>
      <c r="AD627" s="165"/>
      <c r="AE627" s="165"/>
      <c r="AF627" s="165"/>
      <c r="AG627" s="165"/>
      <c r="AH627" s="165"/>
      <c r="AI627" s="165"/>
      <c r="AJ627" s="46"/>
      <c r="AK627" s="165"/>
      <c r="AL627" s="165"/>
      <c r="AM627" s="165"/>
      <c r="AN627" s="1200"/>
      <c r="AO627" s="46"/>
      <c r="AR627" s="30"/>
      <c r="AS627" s="30"/>
      <c r="AT627" s="30"/>
    </row>
    <row r="628" spans="1:60" ht="13.7" customHeight="1">
      <c r="A628" s="26"/>
      <c r="AI628" s="27"/>
      <c r="AJ628" s="46"/>
      <c r="AK628" s="165"/>
      <c r="AL628" s="165"/>
      <c r="AM628" s="165"/>
      <c r="AN628" s="1200"/>
      <c r="AO628" s="46"/>
      <c r="AR628" s="30"/>
      <c r="AS628" s="30"/>
      <c r="AT628" s="30"/>
    </row>
    <row r="629" spans="1:60" ht="13.7" customHeight="1">
      <c r="A629" s="29"/>
      <c r="B629" s="2282" t="s">
        <v>1728</v>
      </c>
      <c r="C629" s="2282"/>
      <c r="D629" s="2282"/>
      <c r="E629" s="2282"/>
      <c r="F629" s="2282"/>
      <c r="G629" s="2282"/>
      <c r="H629" s="2282"/>
      <c r="I629" s="2282"/>
      <c r="J629" s="2282"/>
      <c r="K629" s="2282"/>
      <c r="L629" s="2282"/>
      <c r="M629" s="2282"/>
      <c r="N629" s="2282"/>
      <c r="O629" s="2282"/>
      <c r="P629" s="2282"/>
      <c r="Q629" s="2282"/>
      <c r="R629" s="2282"/>
      <c r="S629" s="2282"/>
      <c r="T629" s="2282"/>
      <c r="U629" s="2282"/>
      <c r="V629" s="2282"/>
      <c r="W629" s="2282"/>
      <c r="X629" s="2282"/>
      <c r="Y629" s="2282"/>
      <c r="Z629" s="2282"/>
      <c r="AA629" s="2282"/>
      <c r="AB629" s="2282"/>
      <c r="AC629" s="2282"/>
      <c r="AD629" s="2282"/>
      <c r="AE629" s="2282"/>
      <c r="AF629" s="2282"/>
      <c r="AG629" s="2282"/>
      <c r="AH629" s="2282"/>
      <c r="AI629" s="27"/>
      <c r="AJ629" s="46"/>
      <c r="AK629" s="165"/>
      <c r="AL629" s="165"/>
      <c r="AM629" s="165"/>
      <c r="AN629" s="1200"/>
      <c r="AO629" s="66"/>
      <c r="AP629" s="30"/>
      <c r="AQ629" s="30"/>
      <c r="AR629" s="30"/>
      <c r="AS629" s="30"/>
      <c r="AT629" s="30"/>
    </row>
    <row r="630" spans="1:60" ht="22.7" customHeight="1">
      <c r="A630" s="28"/>
      <c r="B630" s="2282"/>
      <c r="C630" s="2282"/>
      <c r="D630" s="2282"/>
      <c r="E630" s="2282"/>
      <c r="F630" s="2282"/>
      <c r="G630" s="2282"/>
      <c r="H630" s="2282"/>
      <c r="I630" s="2282"/>
      <c r="J630" s="2282"/>
      <c r="K630" s="2282"/>
      <c r="L630" s="2282"/>
      <c r="M630" s="2282"/>
      <c r="N630" s="2282"/>
      <c r="O630" s="2282"/>
      <c r="P630" s="2282"/>
      <c r="Q630" s="2282"/>
      <c r="R630" s="2282"/>
      <c r="S630" s="2282"/>
      <c r="T630" s="2282"/>
      <c r="U630" s="2282"/>
      <c r="V630" s="2282"/>
      <c r="W630" s="2282"/>
      <c r="X630" s="2282"/>
      <c r="Y630" s="2282"/>
      <c r="Z630" s="2282"/>
      <c r="AA630" s="2282"/>
      <c r="AB630" s="2282"/>
      <c r="AC630" s="2282"/>
      <c r="AD630" s="2282"/>
      <c r="AE630" s="2282"/>
      <c r="AF630" s="2282"/>
      <c r="AG630" s="2282"/>
      <c r="AH630" s="2282"/>
      <c r="AI630" s="46"/>
      <c r="AJ630" s="46"/>
      <c r="AK630" s="46"/>
      <c r="AL630" s="46"/>
      <c r="AM630" s="165"/>
      <c r="AN630" s="1200"/>
      <c r="AS630" s="30"/>
      <c r="AT630" s="30"/>
    </row>
    <row r="631" spans="1:60">
      <c r="A631" s="28"/>
      <c r="B631" s="57"/>
      <c r="C631" s="276" t="s">
        <v>191</v>
      </c>
      <c r="D631" s="46"/>
      <c r="E631" s="46"/>
      <c r="F631" s="257"/>
      <c r="G631" s="257"/>
      <c r="H631" s="257"/>
      <c r="I631" s="257"/>
      <c r="J631" s="257"/>
      <c r="K631" s="257"/>
      <c r="L631" s="257"/>
      <c r="M631" s="257"/>
      <c r="N631" s="257"/>
      <c r="O631" s="257"/>
      <c r="P631" s="257"/>
      <c r="Q631" s="257"/>
      <c r="R631" s="257"/>
      <c r="S631" s="257"/>
      <c r="T631" s="257"/>
      <c r="U631" s="257"/>
      <c r="V631" s="257"/>
      <c r="W631" s="257"/>
      <c r="X631" s="257"/>
      <c r="Y631" s="257"/>
      <c r="Z631" s="257"/>
      <c r="AA631" s="257"/>
      <c r="AB631" s="257"/>
      <c r="AC631" s="46"/>
      <c r="AD631" s="46"/>
      <c r="AE631" s="46"/>
      <c r="AF631" s="26"/>
      <c r="AG631" s="46"/>
      <c r="AH631" s="26" t="s">
        <v>414</v>
      </c>
      <c r="AI631" s="26"/>
      <c r="AJ631" s="26"/>
      <c r="AK631" s="26"/>
      <c r="AL631" s="1353"/>
      <c r="AM631" s="165"/>
      <c r="AN631" s="1200"/>
      <c r="AS631" s="30"/>
      <c r="AT631" s="30"/>
    </row>
    <row r="632" spans="1:60">
      <c r="A632" s="28"/>
      <c r="B632" s="57"/>
      <c r="C632" s="200"/>
      <c r="D632" s="46"/>
      <c r="E632" s="46"/>
      <c r="F632" s="46"/>
      <c r="G632" s="46"/>
      <c r="H632" s="46"/>
      <c r="I632" s="46"/>
      <c r="J632" s="46"/>
      <c r="K632" s="46"/>
      <c r="L632" s="46"/>
      <c r="M632" s="46"/>
      <c r="N632" s="46"/>
      <c r="O632" s="46"/>
      <c r="P632" s="46"/>
      <c r="Q632" s="46"/>
      <c r="R632" s="46"/>
      <c r="S632" s="46"/>
      <c r="T632" s="46"/>
      <c r="U632" s="46"/>
      <c r="V632" s="46"/>
      <c r="W632" s="46"/>
      <c r="X632" s="46"/>
      <c r="Y632" s="46"/>
      <c r="Z632" s="46"/>
      <c r="AA632" s="46"/>
      <c r="AB632" s="46"/>
      <c r="AC632" s="46"/>
      <c r="AD632" s="257"/>
      <c r="AE632" s="257"/>
      <c r="AF632" s="257"/>
      <c r="AG632" s="257"/>
      <c r="AH632" s="257"/>
      <c r="AI632" s="257"/>
      <c r="AJ632" s="46"/>
      <c r="AK632" s="165"/>
      <c r="AL632" s="165"/>
      <c r="AM632" s="165"/>
      <c r="AN632" s="1200"/>
      <c r="AS632" s="30"/>
      <c r="AT632" s="30"/>
    </row>
    <row r="633" spans="1:60" ht="13.7" customHeight="1">
      <c r="A633" s="28"/>
      <c r="B633" s="215"/>
      <c r="C633" s="1630" t="s">
        <v>136</v>
      </c>
      <c r="D633" s="1630"/>
      <c r="E633" s="305" t="s">
        <v>649</v>
      </c>
      <c r="F633" s="2193" t="s">
        <v>2262</v>
      </c>
      <c r="G633" s="2194"/>
      <c r="H633" s="2194"/>
      <c r="I633" s="2194"/>
      <c r="J633" s="2194"/>
      <c r="K633" s="2194"/>
      <c r="L633" s="2194"/>
      <c r="M633" s="2194"/>
      <c r="N633" s="2194"/>
      <c r="O633" s="2194"/>
      <c r="P633" s="2194"/>
      <c r="Q633" s="2194"/>
      <c r="R633" s="2194"/>
      <c r="S633" s="2194"/>
      <c r="T633" s="2194"/>
      <c r="U633" s="2194"/>
      <c r="V633" s="2194"/>
      <c r="W633" s="2194"/>
      <c r="X633" s="2194"/>
      <c r="Y633" s="2194"/>
      <c r="Z633" s="2194"/>
      <c r="AA633" s="2194"/>
      <c r="AB633" s="2194"/>
      <c r="AC633" s="2194"/>
      <c r="AD633" s="2195"/>
      <c r="AE633" s="46"/>
      <c r="AF633" s="277"/>
      <c r="AG633" s="2436" t="s">
        <v>64</v>
      </c>
      <c r="AH633" s="2436"/>
      <c r="AI633" s="2436"/>
      <c r="AJ633" s="2436"/>
      <c r="AK633" s="165"/>
      <c r="AL633" s="165"/>
      <c r="AM633" s="165"/>
      <c r="AN633" s="1200"/>
      <c r="AO633" s="46">
        <f>IF($C$633="yes",5,0)</f>
        <v>0</v>
      </c>
      <c r="AS633" s="30"/>
      <c r="AT633" s="30"/>
    </row>
    <row r="634" spans="1:60" ht="13.7" customHeight="1">
      <c r="A634" s="28"/>
      <c r="B634" s="215"/>
      <c r="C634" s="77"/>
      <c r="D634" s="46"/>
      <c r="E634" s="305"/>
      <c r="F634" s="2199"/>
      <c r="G634" s="2200"/>
      <c r="H634" s="2200"/>
      <c r="I634" s="2200"/>
      <c r="J634" s="2200"/>
      <c r="K634" s="2200"/>
      <c r="L634" s="2200"/>
      <c r="M634" s="2200"/>
      <c r="N634" s="2200"/>
      <c r="O634" s="2200"/>
      <c r="P634" s="2200"/>
      <c r="Q634" s="2200"/>
      <c r="R634" s="2200"/>
      <c r="S634" s="2200"/>
      <c r="T634" s="2200"/>
      <c r="U634" s="2200"/>
      <c r="V634" s="2200"/>
      <c r="W634" s="2200"/>
      <c r="X634" s="2200"/>
      <c r="Y634" s="2200"/>
      <c r="Z634" s="2200"/>
      <c r="AA634" s="2200"/>
      <c r="AB634" s="2200"/>
      <c r="AC634" s="2200"/>
      <c r="AD634" s="2201"/>
      <c r="AE634" s="46"/>
      <c r="AF634" s="277"/>
      <c r="AG634" s="277"/>
      <c r="AH634" s="277"/>
      <c r="AI634" s="277"/>
      <c r="AJ634" s="46"/>
      <c r="AK634" s="165"/>
      <c r="AL634" s="165"/>
      <c r="AM634" s="165"/>
      <c r="AN634" s="1200"/>
      <c r="AO634" s="46">
        <f>IF($C$636="yes",5,0)</f>
        <v>0</v>
      </c>
      <c r="AS634" s="30"/>
      <c r="AT634" s="30"/>
    </row>
    <row r="635" spans="1:60">
      <c r="A635" s="28"/>
      <c r="B635" s="215"/>
      <c r="C635" s="77"/>
      <c r="D635" s="46"/>
      <c r="E635" s="305"/>
      <c r="F635" s="257"/>
      <c r="G635" s="257"/>
      <c r="H635" s="257"/>
      <c r="I635" s="257"/>
      <c r="J635" s="257"/>
      <c r="K635" s="257"/>
      <c r="L635" s="257"/>
      <c r="M635" s="257"/>
      <c r="N635" s="257"/>
      <c r="O635" s="257"/>
      <c r="P635" s="257"/>
      <c r="Q635" s="257"/>
      <c r="R635" s="257"/>
      <c r="S635" s="257"/>
      <c r="T635" s="257"/>
      <c r="U635" s="257"/>
      <c r="V635" s="257"/>
      <c r="W635" s="257"/>
      <c r="X635" s="257"/>
      <c r="Y635" s="257"/>
      <c r="Z635" s="257"/>
      <c r="AA635" s="257"/>
      <c r="AB635" s="257"/>
      <c r="AC635" s="257"/>
      <c r="AD635" s="1378"/>
      <c r="AE635" s="46"/>
      <c r="AF635" s="277"/>
      <c r="AG635" s="277"/>
      <c r="AH635" s="277"/>
      <c r="AI635" s="277"/>
      <c r="AJ635" s="46"/>
      <c r="AK635" s="165"/>
      <c r="AL635" s="165"/>
      <c r="AM635" s="165"/>
      <c r="AN635" s="1200"/>
      <c r="AO635" s="46">
        <f>SUM(AO633:AO634)</f>
        <v>0</v>
      </c>
      <c r="AP635" s="64" t="s">
        <v>361</v>
      </c>
      <c r="AS635" s="30"/>
      <c r="AT635" s="30"/>
    </row>
    <row r="636" spans="1:60" ht="13.7" customHeight="1">
      <c r="A636" s="28"/>
      <c r="B636" s="215"/>
      <c r="C636" s="1630" t="s">
        <v>136</v>
      </c>
      <c r="D636" s="1630"/>
      <c r="E636" s="305" t="s">
        <v>215</v>
      </c>
      <c r="F636" s="2193" t="s">
        <v>2274</v>
      </c>
      <c r="G636" s="2194"/>
      <c r="H636" s="2194"/>
      <c r="I636" s="2194"/>
      <c r="J636" s="2194"/>
      <c r="K636" s="2194"/>
      <c r="L636" s="2194"/>
      <c r="M636" s="2194"/>
      <c r="N636" s="2194"/>
      <c r="O636" s="2194"/>
      <c r="P636" s="2194"/>
      <c r="Q636" s="2194"/>
      <c r="R636" s="2194"/>
      <c r="S636" s="2194"/>
      <c r="T636" s="2194"/>
      <c r="U636" s="2194"/>
      <c r="V636" s="2194"/>
      <c r="W636" s="2194"/>
      <c r="X636" s="2194"/>
      <c r="Y636" s="2194"/>
      <c r="Z636" s="2194"/>
      <c r="AA636" s="2194"/>
      <c r="AB636" s="2194"/>
      <c r="AC636" s="2194"/>
      <c r="AD636" s="2195"/>
      <c r="AE636" s="46"/>
      <c r="AF636" s="277"/>
      <c r="AG636" s="2436" t="s">
        <v>64</v>
      </c>
      <c r="AH636" s="2436"/>
      <c r="AI636" s="2436"/>
      <c r="AJ636" s="2436"/>
      <c r="AK636" s="165"/>
      <c r="AL636" s="165"/>
      <c r="AM636" s="165"/>
      <c r="AN636" s="1200"/>
      <c r="AS636" s="30"/>
      <c r="AT636" s="30"/>
    </row>
    <row r="637" spans="1:60">
      <c r="A637" s="28"/>
      <c r="B637" s="215"/>
      <c r="C637" s="77"/>
      <c r="D637" s="46"/>
      <c r="E637" s="305"/>
      <c r="F637" s="2196"/>
      <c r="G637" s="2197"/>
      <c r="H637" s="2197"/>
      <c r="I637" s="2197"/>
      <c r="J637" s="2197"/>
      <c r="K637" s="2197"/>
      <c r="L637" s="2197"/>
      <c r="M637" s="2197"/>
      <c r="N637" s="2197"/>
      <c r="O637" s="2197"/>
      <c r="P637" s="2197"/>
      <c r="Q637" s="2197"/>
      <c r="R637" s="2197"/>
      <c r="S637" s="2197"/>
      <c r="T637" s="2197"/>
      <c r="U637" s="2197"/>
      <c r="V637" s="2197"/>
      <c r="W637" s="2197"/>
      <c r="X637" s="2197"/>
      <c r="Y637" s="2197"/>
      <c r="Z637" s="2197"/>
      <c r="AA637" s="2197"/>
      <c r="AB637" s="2197"/>
      <c r="AC637" s="2197"/>
      <c r="AD637" s="2198"/>
      <c r="AE637" s="46"/>
      <c r="AF637" s="277"/>
      <c r="AG637" s="277"/>
      <c r="AH637" s="277"/>
      <c r="AI637" s="277"/>
      <c r="AJ637" s="46"/>
      <c r="AK637" s="165"/>
      <c r="AL637" s="165"/>
      <c r="AM637" s="165"/>
      <c r="AN637" s="1200"/>
      <c r="AS637" s="30"/>
      <c r="AT637" s="30"/>
    </row>
    <row r="638" spans="1:60">
      <c r="A638" s="28"/>
      <c r="B638" s="215"/>
      <c r="C638" s="77"/>
      <c r="D638" s="46"/>
      <c r="E638" s="305"/>
      <c r="F638" s="2196"/>
      <c r="G638" s="2197"/>
      <c r="H638" s="2197"/>
      <c r="I638" s="2197"/>
      <c r="J638" s="2197"/>
      <c r="K638" s="2197"/>
      <c r="L638" s="2197"/>
      <c r="M638" s="2197"/>
      <c r="N638" s="2197"/>
      <c r="O638" s="2197"/>
      <c r="P638" s="2197"/>
      <c r="Q638" s="2197"/>
      <c r="R638" s="2197"/>
      <c r="S638" s="2197"/>
      <c r="T638" s="2197"/>
      <c r="U638" s="2197"/>
      <c r="V638" s="2197"/>
      <c r="W638" s="2197"/>
      <c r="X638" s="2197"/>
      <c r="Y638" s="2197"/>
      <c r="Z638" s="2197"/>
      <c r="AA638" s="2197"/>
      <c r="AB638" s="2197"/>
      <c r="AC638" s="2197"/>
      <c r="AD638" s="2198"/>
      <c r="AE638" s="46"/>
      <c r="AF638" s="277"/>
      <c r="AG638" s="277"/>
      <c r="AH638" s="277"/>
      <c r="AI638" s="277"/>
      <c r="AJ638" s="46"/>
      <c r="AK638" s="165"/>
      <c r="AL638" s="165"/>
      <c r="AM638" s="165"/>
      <c r="AN638" s="1200"/>
      <c r="AS638" s="30"/>
      <c r="AT638" s="30"/>
    </row>
    <row r="639" spans="1:60" ht="13.7" customHeight="1">
      <c r="A639" s="28"/>
      <c r="C639" s="1029"/>
      <c r="D639" s="1029"/>
      <c r="E639" s="1029"/>
      <c r="F639" s="2199"/>
      <c r="G639" s="2200"/>
      <c r="H639" s="2200"/>
      <c r="I639" s="2200"/>
      <c r="J639" s="2200"/>
      <c r="K639" s="2200"/>
      <c r="L639" s="2200"/>
      <c r="M639" s="2200"/>
      <c r="N639" s="2200"/>
      <c r="O639" s="2200"/>
      <c r="P639" s="2200"/>
      <c r="Q639" s="2200"/>
      <c r="R639" s="2200"/>
      <c r="S639" s="2200"/>
      <c r="T639" s="2200"/>
      <c r="U639" s="2200"/>
      <c r="V639" s="2200"/>
      <c r="W639" s="2200"/>
      <c r="X639" s="2200"/>
      <c r="Y639" s="2200"/>
      <c r="Z639" s="2200"/>
      <c r="AA639" s="2200"/>
      <c r="AB639" s="2200"/>
      <c r="AC639" s="2200"/>
      <c r="AD639" s="2201"/>
      <c r="AE639" s="1029"/>
      <c r="AF639" s="1029"/>
      <c r="AG639" s="1029"/>
      <c r="AH639" s="1029"/>
      <c r="AI639" s="277"/>
      <c r="AJ639" s="46"/>
      <c r="AK639" s="165"/>
      <c r="AL639" s="165"/>
      <c r="AM639" s="165"/>
      <c r="AN639" s="1200"/>
      <c r="AQ639" s="30"/>
      <c r="AR639" s="30"/>
      <c r="AS639" s="30"/>
      <c r="AT639" s="30"/>
    </row>
    <row r="640" spans="1:60" ht="13.7" customHeight="1">
      <c r="A640" s="28"/>
      <c r="C640" s="1029"/>
      <c r="D640" s="1029"/>
      <c r="E640" s="1029"/>
      <c r="F640" s="258"/>
      <c r="G640" s="258"/>
      <c r="H640" s="258"/>
      <c r="I640" s="258"/>
      <c r="J640" s="258"/>
      <c r="K640" s="258"/>
      <c r="L640" s="258"/>
      <c r="M640" s="258"/>
      <c r="N640" s="258"/>
      <c r="O640" s="258"/>
      <c r="P640" s="258"/>
      <c r="Q640" s="258"/>
      <c r="R640" s="258"/>
      <c r="S640" s="258"/>
      <c r="T640" s="258"/>
      <c r="U640" s="258"/>
      <c r="V640" s="258"/>
      <c r="W640" s="258"/>
      <c r="X640" s="258"/>
      <c r="Y640" s="258"/>
      <c r="Z640" s="258"/>
      <c r="AA640" s="258"/>
      <c r="AB640" s="258"/>
      <c r="AC640" s="258"/>
      <c r="AD640" s="258"/>
      <c r="AE640" s="1029"/>
      <c r="AF640" s="1029"/>
      <c r="AG640" s="1029"/>
      <c r="AH640" s="1029"/>
      <c r="AI640" s="277"/>
      <c r="AJ640" s="46"/>
      <c r="AK640" s="165"/>
      <c r="AL640" s="165"/>
      <c r="AM640" s="165"/>
      <c r="AN640" s="1200"/>
      <c r="AQ640" s="30"/>
      <c r="AR640" s="30"/>
      <c r="AS640" s="30"/>
      <c r="AT640" s="30"/>
    </row>
    <row r="641" spans="1:46" ht="13.7" customHeight="1">
      <c r="A641" s="28"/>
      <c r="B641" s="1029"/>
      <c r="C641" s="1029"/>
      <c r="D641" s="1029"/>
      <c r="E641" s="1029"/>
      <c r="F641" s="1029"/>
      <c r="G641" s="1029"/>
      <c r="H641" s="1029"/>
      <c r="I641" s="1029"/>
      <c r="J641" s="1029"/>
      <c r="K641" s="1029"/>
      <c r="L641" s="1029"/>
      <c r="M641" s="1029"/>
      <c r="N641" s="1029"/>
      <c r="O641" s="1029"/>
      <c r="P641" s="1029"/>
      <c r="Q641" s="1029"/>
      <c r="R641" s="1029"/>
      <c r="S641" s="1029"/>
      <c r="T641" s="1029"/>
      <c r="U641" s="1029"/>
      <c r="V641" s="1029"/>
      <c r="W641" s="1029"/>
      <c r="X641" s="1029"/>
      <c r="Y641" s="1029"/>
      <c r="Z641" s="1029"/>
      <c r="AA641" s="1029"/>
      <c r="AB641" s="1029"/>
      <c r="AC641" s="1029"/>
      <c r="AD641" s="1029"/>
      <c r="AE641" s="1029"/>
      <c r="AF641" s="1029"/>
      <c r="AG641" s="1029"/>
      <c r="AH641" s="1029"/>
      <c r="AI641" s="277"/>
      <c r="AJ641" s="46"/>
      <c r="AK641" s="165"/>
      <c r="AL641" s="165"/>
      <c r="AM641" s="165"/>
      <c r="AQ641" s="30"/>
      <c r="AR641" s="30"/>
      <c r="AS641" s="30"/>
      <c r="AT641" s="30"/>
    </row>
    <row r="642" spans="1:46" ht="13.7" customHeight="1">
      <c r="A642" s="28"/>
      <c r="B642" s="2282" t="s">
        <v>2140</v>
      </c>
      <c r="C642" s="2282"/>
      <c r="D642" s="2282"/>
      <c r="E642" s="2282"/>
      <c r="F642" s="2282"/>
      <c r="G642" s="2282"/>
      <c r="H642" s="2282"/>
      <c r="I642" s="2282"/>
      <c r="J642" s="2282"/>
      <c r="K642" s="2282"/>
      <c r="L642" s="2282"/>
      <c r="M642" s="2282"/>
      <c r="N642" s="2282"/>
      <c r="O642" s="2282"/>
      <c r="P642" s="2282"/>
      <c r="Q642" s="2282"/>
      <c r="R642" s="2282"/>
      <c r="S642" s="2282"/>
      <c r="T642" s="2282"/>
      <c r="U642" s="2282"/>
      <c r="V642" s="2282"/>
      <c r="W642" s="2282"/>
      <c r="X642" s="2282"/>
      <c r="Y642" s="2282"/>
      <c r="Z642" s="2282"/>
      <c r="AA642" s="2282"/>
      <c r="AB642" s="2282"/>
      <c r="AC642" s="2282"/>
      <c r="AD642" s="2282"/>
      <c r="AE642" s="2282"/>
      <c r="AF642" s="2282"/>
      <c r="AG642" s="2282"/>
      <c r="AH642" s="2282"/>
      <c r="AI642" s="277"/>
      <c r="AJ642" s="46"/>
      <c r="AK642" s="165"/>
      <c r="AL642" s="165"/>
      <c r="AM642" s="165"/>
    </row>
    <row r="643" spans="1:46" ht="13.7" customHeight="1">
      <c r="B643" s="2282"/>
      <c r="C643" s="2282"/>
      <c r="D643" s="2282"/>
      <c r="E643" s="2282"/>
      <c r="F643" s="2282"/>
      <c r="G643" s="2282"/>
      <c r="H643" s="2282"/>
      <c r="I643" s="2282"/>
      <c r="J643" s="2282"/>
      <c r="K643" s="2282"/>
      <c r="L643" s="2282"/>
      <c r="M643" s="2282"/>
      <c r="N643" s="2282"/>
      <c r="O643" s="2282"/>
      <c r="P643" s="2282"/>
      <c r="Q643" s="2282"/>
      <c r="R643" s="2282"/>
      <c r="S643" s="2282"/>
      <c r="T643" s="2282"/>
      <c r="U643" s="2282"/>
      <c r="V643" s="2282"/>
      <c r="W643" s="2282"/>
      <c r="X643" s="2282"/>
      <c r="Y643" s="2282"/>
      <c r="Z643" s="2282"/>
      <c r="AA643" s="2282"/>
      <c r="AB643" s="2282"/>
      <c r="AC643" s="2282"/>
      <c r="AD643" s="2282"/>
      <c r="AE643" s="2282"/>
      <c r="AF643" s="2282"/>
      <c r="AG643" s="2282"/>
      <c r="AH643" s="2282"/>
      <c r="AI643" s="257"/>
      <c r="AJ643" s="46"/>
      <c r="AK643" s="165"/>
      <c r="AL643" s="165"/>
      <c r="AM643" s="165"/>
    </row>
    <row r="644" spans="1:46" ht="13.7" customHeight="1">
      <c r="A644" s="275"/>
      <c r="B644" s="2282"/>
      <c r="C644" s="2282"/>
      <c r="D644" s="2282"/>
      <c r="E644" s="2282"/>
      <c r="F644" s="2282"/>
      <c r="G644" s="2282"/>
      <c r="H644" s="2282"/>
      <c r="I644" s="2282"/>
      <c r="J644" s="2282"/>
      <c r="K644" s="2282"/>
      <c r="L644" s="2282"/>
      <c r="M644" s="2282"/>
      <c r="N644" s="2282"/>
      <c r="O644" s="2282"/>
      <c r="P644" s="2282"/>
      <c r="Q644" s="2282"/>
      <c r="R644" s="2282"/>
      <c r="S644" s="2282"/>
      <c r="T644" s="2282"/>
      <c r="U644" s="2282"/>
      <c r="V644" s="2282"/>
      <c r="W644" s="2282"/>
      <c r="X644" s="2282"/>
      <c r="Y644" s="2282"/>
      <c r="Z644" s="2282"/>
      <c r="AA644" s="2282"/>
      <c r="AB644" s="2282"/>
      <c r="AC644" s="2282"/>
      <c r="AD644" s="2282"/>
      <c r="AE644" s="2282"/>
      <c r="AF644" s="2282"/>
      <c r="AG644" s="2282"/>
      <c r="AH644" s="2282"/>
      <c r="AI644" s="257"/>
      <c r="AJ644" s="46"/>
      <c r="AK644" s="165"/>
      <c r="AL644" s="165"/>
      <c r="AM644" s="165"/>
      <c r="AN644" s="127"/>
    </row>
    <row r="645" spans="1:46" ht="13.7" customHeight="1">
      <c r="A645" s="46"/>
      <c r="B645" s="2282"/>
      <c r="C645" s="2282"/>
      <c r="D645" s="2282"/>
      <c r="E645" s="2282"/>
      <c r="F645" s="2282"/>
      <c r="G645" s="2282"/>
      <c r="H645" s="2282"/>
      <c r="I645" s="2282"/>
      <c r="J645" s="2282"/>
      <c r="K645" s="2282"/>
      <c r="L645" s="2282"/>
      <c r="M645" s="2282"/>
      <c r="N645" s="2282"/>
      <c r="O645" s="2282"/>
      <c r="P645" s="2282"/>
      <c r="Q645" s="2282"/>
      <c r="R645" s="2282"/>
      <c r="S645" s="2282"/>
      <c r="T645" s="2282"/>
      <c r="U645" s="2282"/>
      <c r="V645" s="2282"/>
      <c r="W645" s="2282"/>
      <c r="X645" s="2282"/>
      <c r="Y645" s="2282"/>
      <c r="Z645" s="2282"/>
      <c r="AA645" s="2282"/>
      <c r="AB645" s="2282"/>
      <c r="AC645" s="2282"/>
      <c r="AD645" s="2282"/>
      <c r="AE645" s="2282"/>
      <c r="AF645" s="2282"/>
      <c r="AG645" s="2282"/>
      <c r="AH645" s="2282"/>
      <c r="AI645" s="257"/>
      <c r="AJ645" s="46"/>
      <c r="AK645" s="165"/>
      <c r="AL645" s="165"/>
      <c r="AM645" s="165"/>
      <c r="AN645" s="127"/>
    </row>
    <row r="646" spans="1:46" ht="13.7" customHeight="1">
      <c r="A646" s="46"/>
      <c r="B646" s="2282"/>
      <c r="C646" s="2282"/>
      <c r="D646" s="2282"/>
      <c r="E646" s="2282"/>
      <c r="F646" s="2282"/>
      <c r="G646" s="2282"/>
      <c r="H646" s="2282"/>
      <c r="I646" s="2282"/>
      <c r="J646" s="2282"/>
      <c r="K646" s="2282"/>
      <c r="L646" s="2282"/>
      <c r="M646" s="2282"/>
      <c r="N646" s="2282"/>
      <c r="O646" s="2282"/>
      <c r="P646" s="2282"/>
      <c r="Q646" s="2282"/>
      <c r="R646" s="2282"/>
      <c r="S646" s="2282"/>
      <c r="T646" s="2282"/>
      <c r="U646" s="2282"/>
      <c r="V646" s="2282"/>
      <c r="W646" s="2282"/>
      <c r="X646" s="2282"/>
      <c r="Y646" s="2282"/>
      <c r="Z646" s="2282"/>
      <c r="AA646" s="2282"/>
      <c r="AB646" s="2282"/>
      <c r="AC646" s="2282"/>
      <c r="AD646" s="2282"/>
      <c r="AE646" s="2282"/>
      <c r="AF646" s="2282"/>
      <c r="AG646" s="2282"/>
      <c r="AH646" s="2282"/>
      <c r="AI646" s="257"/>
      <c r="AJ646" s="46"/>
      <c r="AK646" s="165"/>
      <c r="AL646" s="165"/>
      <c r="AM646" s="165"/>
      <c r="AN646" s="127"/>
    </row>
    <row r="647" spans="1:46" ht="13.7" customHeight="1">
      <c r="A647" s="275"/>
      <c r="B647" s="2282"/>
      <c r="C647" s="2282"/>
      <c r="D647" s="2282"/>
      <c r="E647" s="2282"/>
      <c r="F647" s="2282"/>
      <c r="G647" s="2282"/>
      <c r="H647" s="2282"/>
      <c r="I647" s="2282"/>
      <c r="J647" s="2282"/>
      <c r="K647" s="2282"/>
      <c r="L647" s="2282"/>
      <c r="M647" s="2282"/>
      <c r="N647" s="2282"/>
      <c r="O647" s="2282"/>
      <c r="P647" s="2282"/>
      <c r="Q647" s="2282"/>
      <c r="R647" s="2282"/>
      <c r="S647" s="2282"/>
      <c r="T647" s="2282"/>
      <c r="U647" s="2282"/>
      <c r="V647" s="2282"/>
      <c r="W647" s="2282"/>
      <c r="X647" s="2282"/>
      <c r="Y647" s="2282"/>
      <c r="Z647" s="2282"/>
      <c r="AA647" s="2282"/>
      <c r="AB647" s="2282"/>
      <c r="AC647" s="2282"/>
      <c r="AD647" s="2282"/>
      <c r="AE647" s="2282"/>
      <c r="AF647" s="2282"/>
      <c r="AG647" s="2282"/>
      <c r="AH647" s="2282"/>
      <c r="AI647" s="257"/>
      <c r="AJ647" s="46"/>
      <c r="AK647" s="165"/>
      <c r="AL647" s="165"/>
      <c r="AM647" s="165"/>
      <c r="AN647" s="127"/>
    </row>
    <row r="648" spans="1:46" ht="13.7" customHeight="1">
      <c r="A648" s="275"/>
      <c r="B648" s="2282"/>
      <c r="C648" s="2282"/>
      <c r="D648" s="2282"/>
      <c r="E648" s="2282"/>
      <c r="F648" s="2282"/>
      <c r="G648" s="2282"/>
      <c r="H648" s="2282"/>
      <c r="I648" s="2282"/>
      <c r="J648" s="2282"/>
      <c r="K648" s="2282"/>
      <c r="L648" s="2282"/>
      <c r="M648" s="2282"/>
      <c r="N648" s="2282"/>
      <c r="O648" s="2282"/>
      <c r="P648" s="2282"/>
      <c r="Q648" s="2282"/>
      <c r="R648" s="2282"/>
      <c r="S648" s="2282"/>
      <c r="T648" s="2282"/>
      <c r="U648" s="2282"/>
      <c r="V648" s="2282"/>
      <c r="W648" s="2282"/>
      <c r="X648" s="2282"/>
      <c r="Y648" s="2282"/>
      <c r="Z648" s="2282"/>
      <c r="AA648" s="2282"/>
      <c r="AB648" s="2282"/>
      <c r="AC648" s="2282"/>
      <c r="AD648" s="2282"/>
      <c r="AE648" s="2282"/>
      <c r="AF648" s="2282"/>
      <c r="AG648" s="2282"/>
      <c r="AH648" s="2282"/>
      <c r="AI648" s="257"/>
      <c r="AJ648" s="46"/>
      <c r="AK648" s="165"/>
      <c r="AL648" s="165"/>
      <c r="AM648" s="165"/>
      <c r="AN648" s="127"/>
    </row>
    <row r="649" spans="1:46" ht="13.7" customHeight="1">
      <c r="A649" s="275"/>
      <c r="B649" s="2282"/>
      <c r="C649" s="2282"/>
      <c r="D649" s="2282"/>
      <c r="E649" s="2282"/>
      <c r="F649" s="2282"/>
      <c r="G649" s="2282"/>
      <c r="H649" s="2282"/>
      <c r="I649" s="2282"/>
      <c r="J649" s="2282"/>
      <c r="K649" s="2282"/>
      <c r="L649" s="2282"/>
      <c r="M649" s="2282"/>
      <c r="N649" s="2282"/>
      <c r="O649" s="2282"/>
      <c r="P649" s="2282"/>
      <c r="Q649" s="2282"/>
      <c r="R649" s="2282"/>
      <c r="S649" s="2282"/>
      <c r="T649" s="2282"/>
      <c r="U649" s="2282"/>
      <c r="V649" s="2282"/>
      <c r="W649" s="2282"/>
      <c r="X649" s="2282"/>
      <c r="Y649" s="2282"/>
      <c r="Z649" s="2282"/>
      <c r="AA649" s="2282"/>
      <c r="AB649" s="2282"/>
      <c r="AC649" s="2282"/>
      <c r="AD649" s="2282"/>
      <c r="AE649" s="2282"/>
      <c r="AF649" s="2282"/>
      <c r="AG649" s="2282"/>
      <c r="AH649" s="2282"/>
      <c r="AI649" s="257"/>
      <c r="AJ649" s="46"/>
      <c r="AK649" s="165"/>
      <c r="AL649" s="165"/>
      <c r="AM649" s="165"/>
      <c r="AN649" s="127"/>
    </row>
    <row r="650" spans="1:46" ht="13.7" customHeight="1">
      <c r="A650" s="275"/>
      <c r="B650" s="2282"/>
      <c r="C650" s="2282"/>
      <c r="D650" s="2282"/>
      <c r="E650" s="2282"/>
      <c r="F650" s="2282"/>
      <c r="G650" s="2282"/>
      <c r="H650" s="2282"/>
      <c r="I650" s="2282"/>
      <c r="J650" s="2282"/>
      <c r="K650" s="2282"/>
      <c r="L650" s="2282"/>
      <c r="M650" s="2282"/>
      <c r="N650" s="2282"/>
      <c r="O650" s="2282"/>
      <c r="P650" s="2282"/>
      <c r="Q650" s="2282"/>
      <c r="R650" s="2282"/>
      <c r="S650" s="2282"/>
      <c r="T650" s="2282"/>
      <c r="U650" s="2282"/>
      <c r="V650" s="2282"/>
      <c r="W650" s="2282"/>
      <c r="X650" s="2282"/>
      <c r="Y650" s="2282"/>
      <c r="Z650" s="2282"/>
      <c r="AA650" s="2282"/>
      <c r="AB650" s="2282"/>
      <c r="AC650" s="2282"/>
      <c r="AD650" s="2282"/>
      <c r="AE650" s="2282"/>
      <c r="AF650" s="2282"/>
      <c r="AG650" s="2282"/>
      <c r="AH650" s="2282"/>
      <c r="AI650" s="257"/>
      <c r="AJ650" s="46"/>
      <c r="AK650" s="165"/>
      <c r="AL650" s="165"/>
      <c r="AM650" s="165"/>
      <c r="AN650" s="127"/>
    </row>
    <row r="651" spans="1:46">
      <c r="A651" s="275"/>
      <c r="B651" s="2282"/>
      <c r="C651" s="2282"/>
      <c r="D651" s="2282"/>
      <c r="E651" s="2282"/>
      <c r="F651" s="2282"/>
      <c r="G651" s="2282"/>
      <c r="H651" s="2282"/>
      <c r="I651" s="2282"/>
      <c r="J651" s="2282"/>
      <c r="K651" s="2282"/>
      <c r="L651" s="2282"/>
      <c r="M651" s="2282"/>
      <c r="N651" s="2282"/>
      <c r="O651" s="2282"/>
      <c r="P651" s="2282"/>
      <c r="Q651" s="2282"/>
      <c r="R651" s="2282"/>
      <c r="S651" s="2282"/>
      <c r="T651" s="2282"/>
      <c r="U651" s="2282"/>
      <c r="V651" s="2282"/>
      <c r="W651" s="2282"/>
      <c r="X651" s="2282"/>
      <c r="Y651" s="2282"/>
      <c r="Z651" s="2282"/>
      <c r="AA651" s="2282"/>
      <c r="AB651" s="2282"/>
      <c r="AC651" s="2282"/>
      <c r="AD651" s="2282"/>
      <c r="AE651" s="2282"/>
      <c r="AF651" s="2282"/>
      <c r="AG651" s="2282"/>
      <c r="AH651" s="2282"/>
      <c r="AI651" s="257"/>
      <c r="AJ651" s="46"/>
      <c r="AK651" s="165"/>
      <c r="AL651" s="165"/>
      <c r="AM651" s="165"/>
      <c r="AN651" s="127"/>
    </row>
    <row r="652" spans="1:46">
      <c r="A652" s="275"/>
      <c r="B652" s="2282"/>
      <c r="C652" s="2282"/>
      <c r="D652" s="2282"/>
      <c r="E652" s="2282"/>
      <c r="F652" s="2282"/>
      <c r="G652" s="2282"/>
      <c r="H652" s="2282"/>
      <c r="I652" s="2282"/>
      <c r="J652" s="2282"/>
      <c r="K652" s="2282"/>
      <c r="L652" s="2282"/>
      <c r="M652" s="2282"/>
      <c r="N652" s="2282"/>
      <c r="O652" s="2282"/>
      <c r="P652" s="2282"/>
      <c r="Q652" s="2282"/>
      <c r="R652" s="2282"/>
      <c r="S652" s="2282"/>
      <c r="T652" s="2282"/>
      <c r="U652" s="2282"/>
      <c r="V652" s="2282"/>
      <c r="W652" s="2282"/>
      <c r="X652" s="2282"/>
      <c r="Y652" s="2282"/>
      <c r="Z652" s="2282"/>
      <c r="AA652" s="2282"/>
      <c r="AB652" s="2282"/>
      <c r="AC652" s="2282"/>
      <c r="AD652" s="2282"/>
      <c r="AE652" s="2282"/>
      <c r="AF652" s="2282"/>
      <c r="AG652" s="2282"/>
      <c r="AH652" s="2282"/>
      <c r="AI652" s="257"/>
      <c r="AJ652" s="46"/>
      <c r="AK652" s="165"/>
      <c r="AL652" s="165"/>
      <c r="AM652" s="165"/>
      <c r="AN652" s="127"/>
    </row>
    <row r="653" spans="1:46">
      <c r="A653" s="275"/>
      <c r="B653" s="2282"/>
      <c r="C653" s="2282"/>
      <c r="D653" s="2282"/>
      <c r="E653" s="2282"/>
      <c r="F653" s="2282"/>
      <c r="G653" s="2282"/>
      <c r="H653" s="2282"/>
      <c r="I653" s="2282"/>
      <c r="J653" s="2282"/>
      <c r="K653" s="2282"/>
      <c r="L653" s="2282"/>
      <c r="M653" s="2282"/>
      <c r="N653" s="2282"/>
      <c r="O653" s="2282"/>
      <c r="P653" s="2282"/>
      <c r="Q653" s="2282"/>
      <c r="R653" s="2282"/>
      <c r="S653" s="2282"/>
      <c r="T653" s="2282"/>
      <c r="U653" s="2282"/>
      <c r="V653" s="2282"/>
      <c r="W653" s="2282"/>
      <c r="X653" s="2282"/>
      <c r="Y653" s="2282"/>
      <c r="Z653" s="2282"/>
      <c r="AA653" s="2282"/>
      <c r="AB653" s="2282"/>
      <c r="AC653" s="2282"/>
      <c r="AD653" s="2282"/>
      <c r="AE653" s="2282"/>
      <c r="AF653" s="2282"/>
      <c r="AG653" s="2282"/>
      <c r="AH653" s="2282"/>
      <c r="AI653" s="278"/>
      <c r="AJ653" s="46"/>
      <c r="AK653" s="165"/>
      <c r="AL653" s="165"/>
      <c r="AM653" s="165"/>
      <c r="AN653" s="127"/>
    </row>
    <row r="654" spans="1:46">
      <c r="A654" s="275"/>
      <c r="B654" s="2282"/>
      <c r="C654" s="2282"/>
      <c r="D654" s="2282"/>
      <c r="E654" s="2282"/>
      <c r="F654" s="2282"/>
      <c r="G654" s="2282"/>
      <c r="H654" s="2282"/>
      <c r="I654" s="2282"/>
      <c r="J654" s="2282"/>
      <c r="K654" s="2282"/>
      <c r="L654" s="2282"/>
      <c r="M654" s="2282"/>
      <c r="N654" s="2282"/>
      <c r="O654" s="2282"/>
      <c r="P654" s="2282"/>
      <c r="Q654" s="2282"/>
      <c r="R654" s="2282"/>
      <c r="S654" s="2282"/>
      <c r="T654" s="2282"/>
      <c r="U654" s="2282"/>
      <c r="V654" s="2282"/>
      <c r="W654" s="2282"/>
      <c r="X654" s="2282"/>
      <c r="Y654" s="2282"/>
      <c r="Z654" s="2282"/>
      <c r="AA654" s="2282"/>
      <c r="AB654" s="2282"/>
      <c r="AC654" s="2282"/>
      <c r="AD654" s="2282"/>
      <c r="AE654" s="2282"/>
      <c r="AF654" s="2282"/>
      <c r="AG654" s="2282"/>
      <c r="AH654" s="2282"/>
      <c r="AI654" s="278"/>
      <c r="AJ654" s="46"/>
      <c r="AK654" s="165"/>
      <c r="AL654" s="165"/>
      <c r="AM654" s="165"/>
      <c r="AN654" s="127"/>
      <c r="AO654" s="46">
        <f>IF($C$666="yes",2,0)</f>
        <v>0</v>
      </c>
      <c r="AQ654" s="30"/>
      <c r="AR654" s="30"/>
    </row>
    <row r="655" spans="1:46">
      <c r="A655" s="28"/>
      <c r="B655" s="2282"/>
      <c r="C655" s="2282"/>
      <c r="D655" s="2282"/>
      <c r="E655" s="2282"/>
      <c r="F655" s="2282"/>
      <c r="G655" s="2282"/>
      <c r="H655" s="2282"/>
      <c r="I655" s="2282"/>
      <c r="J655" s="2282"/>
      <c r="K655" s="2282"/>
      <c r="L655" s="2282"/>
      <c r="M655" s="2282"/>
      <c r="N655" s="2282"/>
      <c r="O655" s="2282"/>
      <c r="P655" s="2282"/>
      <c r="Q655" s="2282"/>
      <c r="R655" s="2282"/>
      <c r="S655" s="2282"/>
      <c r="T655" s="2282"/>
      <c r="U655" s="2282"/>
      <c r="V655" s="2282"/>
      <c r="W655" s="2282"/>
      <c r="X655" s="2282"/>
      <c r="Y655" s="2282"/>
      <c r="Z655" s="2282"/>
      <c r="AA655" s="2282"/>
      <c r="AB655" s="2282"/>
      <c r="AC655" s="2282"/>
      <c r="AD655" s="2282"/>
      <c r="AE655" s="2282"/>
      <c r="AF655" s="2282"/>
      <c r="AG655" s="2282"/>
      <c r="AH655" s="2282"/>
      <c r="AI655" s="278"/>
      <c r="AJ655" s="46"/>
      <c r="AK655" s="165"/>
      <c r="AL655" s="165"/>
      <c r="AM655" s="165"/>
      <c r="AN655" s="127"/>
      <c r="AO655" s="46">
        <f>IF($C$671="yes",2,0)</f>
        <v>0</v>
      </c>
      <c r="AQ655" s="30"/>
      <c r="AR655" s="30"/>
    </row>
    <row r="656" spans="1:46">
      <c r="A656" s="28"/>
      <c r="B656" s="2282"/>
      <c r="C656" s="2282"/>
      <c r="D656" s="2282"/>
      <c r="E656" s="2282"/>
      <c r="F656" s="2282"/>
      <c r="G656" s="2282"/>
      <c r="H656" s="2282"/>
      <c r="I656" s="2282"/>
      <c r="J656" s="2282"/>
      <c r="K656" s="2282"/>
      <c r="L656" s="2282"/>
      <c r="M656" s="2282"/>
      <c r="N656" s="2282"/>
      <c r="O656" s="2282"/>
      <c r="P656" s="2282"/>
      <c r="Q656" s="2282"/>
      <c r="R656" s="2282"/>
      <c r="S656" s="2282"/>
      <c r="T656" s="2282"/>
      <c r="U656" s="2282"/>
      <c r="V656" s="2282"/>
      <c r="W656" s="2282"/>
      <c r="X656" s="2282"/>
      <c r="Y656" s="2282"/>
      <c r="Z656" s="2282"/>
      <c r="AA656" s="2282"/>
      <c r="AB656" s="2282"/>
      <c r="AC656" s="2282"/>
      <c r="AD656" s="2282"/>
      <c r="AE656" s="2282"/>
      <c r="AF656" s="2282"/>
      <c r="AG656" s="2282"/>
      <c r="AH656" s="2282"/>
      <c r="AI656" s="278"/>
      <c r="AJ656" s="46"/>
      <c r="AK656" s="165"/>
      <c r="AL656" s="165"/>
      <c r="AM656" s="165"/>
      <c r="AN656" s="127"/>
      <c r="AO656" s="46">
        <f>IF($C$675="yes",2,0)</f>
        <v>0</v>
      </c>
      <c r="AQ656" s="30"/>
      <c r="AR656" s="30"/>
    </row>
    <row r="657" spans="1:60">
      <c r="A657" s="28"/>
      <c r="B657" s="2282"/>
      <c r="C657" s="2282"/>
      <c r="D657" s="2282"/>
      <c r="E657" s="2282"/>
      <c r="F657" s="2282"/>
      <c r="G657" s="2282"/>
      <c r="H657" s="2282"/>
      <c r="I657" s="2282"/>
      <c r="J657" s="2282"/>
      <c r="K657" s="2282"/>
      <c r="L657" s="2282"/>
      <c r="M657" s="2282"/>
      <c r="N657" s="2282"/>
      <c r="O657" s="2282"/>
      <c r="P657" s="2282"/>
      <c r="Q657" s="2282"/>
      <c r="R657" s="2282"/>
      <c r="S657" s="2282"/>
      <c r="T657" s="2282"/>
      <c r="U657" s="2282"/>
      <c r="V657" s="2282"/>
      <c r="W657" s="2282"/>
      <c r="X657" s="2282"/>
      <c r="Y657" s="2282"/>
      <c r="Z657" s="2282"/>
      <c r="AA657" s="2282"/>
      <c r="AB657" s="2282"/>
      <c r="AC657" s="2282"/>
      <c r="AD657" s="2282"/>
      <c r="AE657" s="2282"/>
      <c r="AF657" s="2282"/>
      <c r="AG657" s="2282"/>
      <c r="AH657" s="2282"/>
      <c r="AI657" s="278"/>
      <c r="AJ657" s="46"/>
      <c r="AK657" s="165"/>
      <c r="AL657" s="165"/>
      <c r="AM657" s="165"/>
      <c r="AN657" s="127"/>
      <c r="AO657" s="46">
        <f>IF($C$679="yes",1,0)</f>
        <v>0</v>
      </c>
      <c r="AP657" s="30"/>
      <c r="AQ657" s="30"/>
      <c r="AR657" s="30"/>
    </row>
    <row r="658" spans="1:60">
      <c r="A658" s="28"/>
      <c r="B658" s="1029"/>
      <c r="C658" s="1029"/>
      <c r="D658" s="1029"/>
      <c r="E658" s="1029"/>
      <c r="F658" s="1029"/>
      <c r="G658" s="1029"/>
      <c r="H658" s="1029"/>
      <c r="I658" s="1029"/>
      <c r="J658" s="1029"/>
      <c r="K658" s="1029"/>
      <c r="L658" s="1029"/>
      <c r="M658" s="1029"/>
      <c r="N658" s="1029"/>
      <c r="O658" s="1029"/>
      <c r="P658" s="1029"/>
      <c r="Q658" s="1029"/>
      <c r="R658" s="1029"/>
      <c r="S658" s="1029"/>
      <c r="T658" s="1029"/>
      <c r="U658" s="1029"/>
      <c r="V658" s="1029"/>
      <c r="W658" s="1029"/>
      <c r="X658" s="1029"/>
      <c r="Y658" s="1029"/>
      <c r="Z658" s="1029"/>
      <c r="AA658" s="1029"/>
      <c r="AB658" s="1029"/>
      <c r="AC658" s="1029"/>
      <c r="AD658" s="1029"/>
      <c r="AE658" s="1029"/>
      <c r="AF658" s="1029"/>
      <c r="AG658" s="1029"/>
      <c r="AH658" s="1029"/>
      <c r="AI658" s="278"/>
      <c r="AJ658" s="46"/>
      <c r="AK658" s="165"/>
      <c r="AL658" s="165"/>
      <c r="AM658" s="165"/>
      <c r="AN658" s="127"/>
      <c r="AO658" s="46">
        <f>IF($C$681="yes",2,0)</f>
        <v>0</v>
      </c>
      <c r="AQ658" s="30"/>
      <c r="AR658" s="30"/>
    </row>
    <row r="659" spans="1:60">
      <c r="A659" s="28"/>
      <c r="B659" s="1029"/>
      <c r="C659" s="1029"/>
      <c r="D659" s="1029"/>
      <c r="E659" s="1029"/>
      <c r="F659" s="1029"/>
      <c r="G659" s="1029"/>
      <c r="H659" s="1029"/>
      <c r="I659" s="1029"/>
      <c r="J659" s="1029"/>
      <c r="K659" s="1029"/>
      <c r="L659" s="1029"/>
      <c r="M659" s="1029"/>
      <c r="N659" s="1029"/>
      <c r="O659" s="1029"/>
      <c r="P659" s="1029"/>
      <c r="Q659" s="1029"/>
      <c r="R659" s="1029"/>
      <c r="S659" s="1029"/>
      <c r="T659" s="1029"/>
      <c r="U659" s="1029"/>
      <c r="V659" s="1029"/>
      <c r="W659" s="1029"/>
      <c r="X659" s="1029"/>
      <c r="Y659" s="1029"/>
      <c r="Z659" s="1029"/>
      <c r="AA659" s="1029"/>
      <c r="AB659" s="1029"/>
      <c r="AC659" s="1029"/>
      <c r="AD659" s="1029"/>
      <c r="AE659" s="1029"/>
      <c r="AF659" s="1029"/>
      <c r="AG659" s="1029"/>
      <c r="AH659" s="1029"/>
      <c r="AI659" s="278"/>
      <c r="AJ659" s="46"/>
      <c r="AK659" s="165"/>
      <c r="AL659" s="165"/>
      <c r="AM659" s="165"/>
      <c r="AN659" s="127"/>
      <c r="AO659" s="46">
        <f>IF($C$686="yes",1,0)</f>
        <v>0</v>
      </c>
      <c r="AQ659" s="30"/>
      <c r="AR659" s="30"/>
    </row>
    <row r="660" spans="1:60" s="1085" customFormat="1" ht="12.4" customHeight="1">
      <c r="A660" s="156"/>
      <c r="B660" s="1029"/>
      <c r="C660" s="1029"/>
      <c r="D660" s="1029"/>
      <c r="E660" s="1029"/>
      <c r="F660" s="1029"/>
      <c r="G660" s="1029"/>
      <c r="H660" s="1029"/>
      <c r="I660" s="1029"/>
      <c r="J660" s="1029"/>
      <c r="K660" s="1029"/>
      <c r="L660" s="1029"/>
      <c r="M660" s="1029"/>
      <c r="N660" s="1029"/>
      <c r="O660" s="1029"/>
      <c r="P660" s="1029"/>
      <c r="Q660" s="1029"/>
      <c r="R660" s="1029"/>
      <c r="S660" s="1029"/>
      <c r="T660" s="1029"/>
      <c r="U660" s="1029"/>
      <c r="V660" s="1029"/>
      <c r="W660" s="1029"/>
      <c r="X660" s="1029"/>
      <c r="Y660" s="1029"/>
      <c r="Z660" s="1029"/>
      <c r="AA660" s="1029"/>
      <c r="AB660" s="1029"/>
      <c r="AC660" s="1029"/>
      <c r="AD660" s="1029"/>
      <c r="AE660" s="1029"/>
      <c r="AF660" s="1029"/>
      <c r="AG660" s="1029"/>
      <c r="AH660" s="1029"/>
      <c r="AI660" s="175"/>
      <c r="AJ660" s="37"/>
      <c r="AK660" s="156"/>
      <c r="AL660" s="156"/>
      <c r="AM660" s="156"/>
      <c r="AN660" s="1201"/>
      <c r="AO660" s="37">
        <f>SUM(AO654:AO659)</f>
        <v>0</v>
      </c>
      <c r="AP660" s="1086" t="s">
        <v>361</v>
      </c>
      <c r="BD660" s="1087"/>
      <c r="BE660" s="1087"/>
      <c r="BF660" s="1087"/>
      <c r="BG660" s="1087"/>
      <c r="BH660" s="1087"/>
    </row>
    <row r="661" spans="1:60">
      <c r="A661" s="203"/>
      <c r="B661" s="179"/>
      <c r="C661" s="169"/>
      <c r="D661" s="169"/>
      <c r="E661" s="179"/>
      <c r="F661" s="169"/>
      <c r="G661" s="169"/>
      <c r="H661" s="169"/>
      <c r="I661" s="169"/>
      <c r="J661" s="169"/>
      <c r="K661" s="169"/>
      <c r="L661" s="169"/>
      <c r="M661" s="169"/>
      <c r="N661" s="169"/>
      <c r="O661" s="169"/>
      <c r="P661" s="169"/>
      <c r="Q661" s="169"/>
      <c r="R661" s="169"/>
      <c r="S661" s="169"/>
      <c r="T661" s="169"/>
      <c r="U661" s="169"/>
      <c r="V661" s="169"/>
      <c r="W661" s="169"/>
      <c r="X661" s="169"/>
      <c r="Y661" s="169"/>
      <c r="Z661" s="169"/>
      <c r="AA661" s="169"/>
      <c r="AB661" s="169"/>
      <c r="AC661" s="169"/>
      <c r="AD661" s="169"/>
      <c r="AE661" s="169"/>
      <c r="AF661" s="169"/>
      <c r="AG661" s="169"/>
      <c r="AH661" s="169"/>
      <c r="AI661" s="151"/>
      <c r="AJ661" s="1351" t="s">
        <v>199</v>
      </c>
      <c r="AK661" s="2043">
        <f>$AO$635</f>
        <v>0</v>
      </c>
      <c r="AL661" s="2044"/>
      <c r="AM661" s="2045"/>
      <c r="AN661" s="127"/>
      <c r="AQ661" s="30"/>
      <c r="AR661" s="30"/>
    </row>
    <row r="662" spans="1:60" ht="13.5" thickBot="1">
      <c r="A662" s="194"/>
      <c r="B662" s="194"/>
      <c r="C662" s="194"/>
      <c r="D662" s="194"/>
      <c r="E662" s="183"/>
      <c r="F662" s="183"/>
      <c r="G662" s="183"/>
      <c r="H662" s="183"/>
      <c r="I662" s="183"/>
      <c r="J662" s="183"/>
      <c r="K662" s="183"/>
      <c r="L662" s="183"/>
      <c r="M662" s="183"/>
      <c r="N662" s="183"/>
      <c r="O662" s="183"/>
      <c r="P662" s="183"/>
      <c r="Q662" s="183"/>
      <c r="R662" s="183"/>
      <c r="S662" s="183"/>
      <c r="T662" s="183"/>
      <c r="U662" s="183"/>
      <c r="V662" s="183"/>
      <c r="W662" s="183"/>
      <c r="X662" s="183"/>
      <c r="Y662" s="183"/>
      <c r="Z662" s="183"/>
      <c r="AA662" s="183"/>
      <c r="AB662" s="183"/>
      <c r="AC662" s="183"/>
      <c r="AD662" s="183"/>
      <c r="AE662" s="183"/>
      <c r="AF662" s="183"/>
      <c r="AG662" s="183"/>
      <c r="AH662" s="183"/>
      <c r="AI662" s="183"/>
      <c r="AJ662" s="183"/>
      <c r="AK662" s="183"/>
      <c r="AL662" s="183"/>
      <c r="AM662" s="183"/>
      <c r="AN662" s="127"/>
      <c r="AQ662" s="30"/>
      <c r="AR662" s="30"/>
    </row>
    <row r="663" spans="1:60" ht="13.5" thickTop="1">
      <c r="AN663" s="127"/>
      <c r="AO663" s="46"/>
    </row>
    <row r="664" spans="1:60">
      <c r="A664" s="219" t="s">
        <v>1677</v>
      </c>
      <c r="B664" s="306"/>
      <c r="C664" s="307"/>
      <c r="D664" s="307"/>
      <c r="E664" s="307"/>
      <c r="F664" s="307"/>
      <c r="G664" s="307"/>
      <c r="H664" s="307"/>
      <c r="I664" s="186"/>
      <c r="J664" s="186"/>
      <c r="K664" s="186"/>
      <c r="L664" s="186"/>
      <c r="M664" s="186"/>
      <c r="N664" s="186"/>
      <c r="O664" s="186"/>
      <c r="P664" s="186"/>
      <c r="Q664" s="186"/>
      <c r="S664" s="63"/>
      <c r="T664" s="63"/>
      <c r="U664" s="63"/>
      <c r="V664" s="63"/>
      <c r="W664" s="63"/>
      <c r="X664" s="63"/>
      <c r="Y664" s="63"/>
      <c r="Z664" s="63"/>
      <c r="AA664" s="63"/>
      <c r="AB664" s="63"/>
      <c r="AC664" s="63"/>
      <c r="AD664" s="63"/>
      <c r="AE664" s="46"/>
      <c r="AF664" s="46"/>
      <c r="AG664" s="63"/>
      <c r="AH664" s="26" t="s">
        <v>402</v>
      </c>
      <c r="AI664" s="63"/>
      <c r="AJ664" s="63"/>
      <c r="AK664" s="46"/>
      <c r="AL664" s="46"/>
      <c r="AM664" s="46"/>
      <c r="AN664" s="127"/>
      <c r="AO664" s="65"/>
    </row>
    <row r="665" spans="1:60">
      <c r="B665" s="46"/>
      <c r="C665" s="219"/>
      <c r="D665" s="46"/>
      <c r="E665" s="46"/>
      <c r="F665" s="46"/>
      <c r="G665" s="46"/>
      <c r="H665" s="46"/>
      <c r="I665" s="46"/>
      <c r="J665" s="46"/>
      <c r="K665" s="46"/>
      <c r="L665" s="46"/>
      <c r="M665" s="46"/>
      <c r="N665" s="46"/>
      <c r="O665" s="46"/>
      <c r="P665" s="46"/>
      <c r="Q665" s="46"/>
      <c r="R665" s="46"/>
      <c r="S665" s="46"/>
      <c r="T665" s="46"/>
      <c r="U665" s="46"/>
      <c r="V665" s="46"/>
      <c r="W665" s="46"/>
      <c r="X665" s="46"/>
      <c r="Y665" s="46"/>
      <c r="Z665" s="46"/>
      <c r="AA665" s="46"/>
      <c r="AB665" s="46"/>
      <c r="AC665" s="46"/>
      <c r="AD665" s="46"/>
      <c r="AG665" s="46"/>
      <c r="AI665" s="46"/>
      <c r="AJ665" s="46"/>
      <c r="AK665" s="165"/>
      <c r="AL665" s="165"/>
      <c r="AM665" s="165"/>
      <c r="AN665" s="127"/>
      <c r="AO665" s="65"/>
      <c r="AP665" s="1"/>
      <c r="AQ665" s="1082"/>
      <c r="AR665" s="1"/>
      <c r="AS665" s="1"/>
      <c r="AT665" s="1"/>
      <c r="AU665" s="1"/>
      <c r="AV665" s="1083"/>
      <c r="AW665" s="1083"/>
      <c r="AX665" s="129"/>
      <c r="AY665" s="129"/>
      <c r="AZ665" s="129"/>
      <c r="BA665" s="129"/>
    </row>
    <row r="666" spans="1:60">
      <c r="C666" s="1630" t="s">
        <v>136</v>
      </c>
      <c r="D666" s="1630"/>
      <c r="E666" s="305" t="s">
        <v>649</v>
      </c>
      <c r="F666" s="27" t="s">
        <v>2062</v>
      </c>
      <c r="G666" s="46"/>
      <c r="H666" s="46"/>
      <c r="I666" s="46"/>
      <c r="J666" s="46"/>
      <c r="K666" s="46"/>
      <c r="L666" s="46"/>
      <c r="M666" s="46"/>
      <c r="N666" s="46"/>
      <c r="O666" s="46"/>
      <c r="P666" s="46"/>
      <c r="Q666" s="46"/>
      <c r="R666" s="46"/>
      <c r="S666" s="46"/>
      <c r="T666" s="46"/>
      <c r="U666" s="46"/>
      <c r="V666" s="46"/>
      <c r="W666" s="46"/>
      <c r="X666" s="46"/>
      <c r="Y666" s="46"/>
      <c r="Z666" s="46"/>
      <c r="AA666" s="46"/>
      <c r="AB666" s="46"/>
      <c r="AC666" s="46"/>
      <c r="AD666" s="46"/>
      <c r="AE666" s="46"/>
      <c r="AF666" s="46"/>
      <c r="AG666" s="48" t="s">
        <v>114</v>
      </c>
      <c r="AH666" s="46"/>
      <c r="AI666" s="46"/>
      <c r="AJ666" s="46"/>
      <c r="AK666" s="165"/>
      <c r="AL666" s="165"/>
      <c r="AM666" s="165"/>
      <c r="AN666" s="127"/>
      <c r="AO666" s="65"/>
      <c r="AP666" s="1"/>
      <c r="AQ666" s="1082"/>
      <c r="AR666" s="1"/>
      <c r="AS666" s="1"/>
      <c r="AT666" s="1"/>
      <c r="AU666" s="1"/>
      <c r="AV666" s="1083"/>
      <c r="AW666" s="1083"/>
      <c r="AX666" s="129"/>
      <c r="AY666" s="129"/>
      <c r="AZ666" s="129"/>
      <c r="BA666" s="129"/>
    </row>
    <row r="667" spans="1:60">
      <c r="A667" s="219"/>
      <c r="B667" s="215"/>
      <c r="F667" s="27" t="s">
        <v>2063</v>
      </c>
      <c r="G667" s="27"/>
      <c r="H667" s="27"/>
      <c r="I667" s="27"/>
      <c r="J667" s="27"/>
      <c r="K667" s="27"/>
      <c r="L667" s="27"/>
      <c r="M667" s="27"/>
      <c r="N667" s="27"/>
      <c r="O667" s="27"/>
      <c r="P667" s="27"/>
      <c r="Q667" s="27"/>
      <c r="R667" s="27"/>
      <c r="S667" s="27"/>
      <c r="T667" s="27"/>
      <c r="U667" s="27"/>
      <c r="V667" s="27"/>
      <c r="W667" s="27"/>
      <c r="X667" s="27"/>
      <c r="Y667" s="27"/>
      <c r="Z667" s="27"/>
      <c r="AA667" s="27"/>
      <c r="AB667" s="27"/>
      <c r="AC667" s="27"/>
      <c r="AD667" s="27"/>
      <c r="AE667" s="27"/>
      <c r="AF667" s="27"/>
      <c r="AH667" s="27"/>
      <c r="AI667" s="27"/>
      <c r="AJ667" s="46"/>
      <c r="AK667" s="165"/>
      <c r="AL667" s="165"/>
      <c r="AM667" s="165"/>
      <c r="AN667" s="127"/>
      <c r="AO667" s="65"/>
      <c r="AP667" s="1"/>
      <c r="AQ667" s="1"/>
      <c r="AR667" s="1"/>
      <c r="AS667" s="1"/>
      <c r="AT667" s="1"/>
      <c r="AU667" s="1"/>
      <c r="AV667" s="1083"/>
      <c r="AW667" s="1083"/>
      <c r="AX667" s="129"/>
      <c r="AY667" s="129"/>
      <c r="AZ667" s="129"/>
      <c r="BA667" s="129"/>
    </row>
    <row r="668" spans="1:60">
      <c r="A668" s="28"/>
      <c r="B668" s="27"/>
      <c r="C668" s="46"/>
      <c r="D668" s="27"/>
      <c r="E668" s="46"/>
      <c r="F668" s="27" t="s">
        <v>2064</v>
      </c>
      <c r="G668" s="27"/>
      <c r="H668" s="27"/>
      <c r="I668" s="27"/>
      <c r="J668" s="27"/>
      <c r="K668" s="27"/>
      <c r="L668" s="27"/>
      <c r="M668" s="27"/>
      <c r="N668" s="27"/>
      <c r="O668" s="27"/>
      <c r="P668" s="27"/>
      <c r="Q668" s="27"/>
      <c r="R668" s="27"/>
      <c r="S668" s="27"/>
      <c r="T668" s="27"/>
      <c r="U668" s="27"/>
      <c r="V668" s="27"/>
      <c r="W668" s="27"/>
      <c r="X668" s="27"/>
      <c r="Y668" s="27"/>
      <c r="Z668" s="27"/>
      <c r="AA668" s="27"/>
      <c r="AB668" s="27"/>
      <c r="AC668" s="27"/>
      <c r="AD668" s="27"/>
      <c r="AE668" s="27"/>
      <c r="AF668" s="27"/>
      <c r="AG668" s="27"/>
      <c r="AH668" s="27"/>
      <c r="AI668" s="27"/>
      <c r="AJ668" s="46"/>
      <c r="AK668" s="165"/>
      <c r="AL668" s="165"/>
      <c r="AM668" s="165"/>
      <c r="AN668" s="127"/>
      <c r="AO668" s="65"/>
      <c r="AP668" s="1"/>
      <c r="AQ668" s="1"/>
      <c r="AR668" s="1"/>
      <c r="AS668" s="1"/>
      <c r="AT668" s="1"/>
      <c r="AU668" s="1"/>
      <c r="AV668" s="1083"/>
      <c r="AW668" s="1083"/>
      <c r="AX668" s="129"/>
      <c r="AY668" s="129"/>
      <c r="AZ668" s="129"/>
      <c r="BA668" s="129"/>
    </row>
    <row r="669" spans="1:60">
      <c r="A669" s="28"/>
      <c r="B669" s="27"/>
      <c r="C669" s="27"/>
      <c r="D669" s="27"/>
      <c r="E669" s="27"/>
      <c r="F669" s="27" t="s">
        <v>2065</v>
      </c>
      <c r="G669" s="27"/>
      <c r="H669" s="27"/>
      <c r="I669" s="27"/>
      <c r="J669" s="27"/>
      <c r="K669" s="27"/>
      <c r="L669" s="27"/>
      <c r="M669" s="27"/>
      <c r="N669" s="27"/>
      <c r="O669" s="27"/>
      <c r="P669" s="27"/>
      <c r="Q669" s="27"/>
      <c r="R669" s="27"/>
      <c r="S669" s="27"/>
      <c r="T669" s="27"/>
      <c r="U669" s="27"/>
      <c r="V669" s="27"/>
      <c r="W669" s="27"/>
      <c r="X669" s="27"/>
      <c r="Y669" s="27"/>
      <c r="Z669" s="27"/>
      <c r="AA669" s="27"/>
      <c r="AB669" s="27"/>
      <c r="AC669" s="27"/>
      <c r="AD669" s="27"/>
      <c r="AE669" s="27"/>
      <c r="AF669" s="27"/>
      <c r="AG669" s="27"/>
      <c r="AH669" s="27"/>
      <c r="AI669" s="27"/>
      <c r="AJ669" s="46"/>
      <c r="AK669" s="165"/>
      <c r="AL669" s="165"/>
      <c r="AM669" s="165"/>
      <c r="AN669" s="127"/>
      <c r="AO669" s="65"/>
      <c r="AP669" s="1"/>
      <c r="AQ669" s="1"/>
      <c r="AR669" s="1"/>
      <c r="AS669" s="1"/>
      <c r="AT669" s="1"/>
      <c r="AU669" s="1"/>
      <c r="AV669" s="1083"/>
      <c r="AW669" s="1083"/>
      <c r="AX669" s="129"/>
      <c r="AY669" s="129"/>
      <c r="AZ669" s="129"/>
      <c r="BA669" s="129"/>
    </row>
    <row r="670" spans="1:60">
      <c r="A670" s="28"/>
      <c r="B670" s="27"/>
      <c r="C670" s="27"/>
      <c r="D670" s="27"/>
      <c r="E670" s="27"/>
      <c r="G670" s="27"/>
      <c r="H670" s="27"/>
      <c r="I670" s="27"/>
      <c r="J670" s="27"/>
      <c r="K670" s="27"/>
      <c r="L670" s="27"/>
      <c r="M670" s="27"/>
      <c r="N670" s="27"/>
      <c r="O670" s="27"/>
      <c r="P670" s="27"/>
      <c r="Q670" s="27"/>
      <c r="R670" s="27"/>
      <c r="S670" s="27"/>
      <c r="T670" s="27"/>
      <c r="U670" s="27"/>
      <c r="V670" s="27"/>
      <c r="W670" s="27"/>
      <c r="X670" s="27"/>
      <c r="Y670" s="27"/>
      <c r="Z670" s="27"/>
      <c r="AA670" s="27"/>
      <c r="AB670" s="27"/>
      <c r="AC670" s="27"/>
      <c r="AD670" s="27"/>
      <c r="AE670" s="27"/>
      <c r="AF670" s="27"/>
      <c r="AG670" s="27"/>
      <c r="AH670" s="27"/>
      <c r="AI670" s="27"/>
      <c r="AJ670" s="46"/>
      <c r="AK670" s="165"/>
      <c r="AL670" s="165"/>
      <c r="AM670" s="165"/>
      <c r="AN670" s="127"/>
      <c r="AO670" s="65"/>
      <c r="AP670"/>
      <c r="AQ670"/>
      <c r="AR670"/>
      <c r="AS670"/>
      <c r="AT670"/>
      <c r="AU670"/>
      <c r="AV670" s="68"/>
      <c r="AW670" s="68"/>
    </row>
    <row r="671" spans="1:60">
      <c r="A671" s="28"/>
      <c r="B671" s="27"/>
      <c r="C671" s="1630" t="s">
        <v>136</v>
      </c>
      <c r="D671" s="1630"/>
      <c r="E671" s="305" t="s">
        <v>215</v>
      </c>
      <c r="F671" s="27" t="s">
        <v>1313</v>
      </c>
      <c r="G671" s="27"/>
      <c r="H671" s="27"/>
      <c r="I671" s="27"/>
      <c r="J671" s="27"/>
      <c r="K671" s="27"/>
      <c r="L671" s="27"/>
      <c r="M671" s="27"/>
      <c r="N671" s="27"/>
      <c r="O671" s="27"/>
      <c r="P671" s="27"/>
      <c r="Q671" s="27"/>
      <c r="R671" s="27"/>
      <c r="S671" s="27"/>
      <c r="T671" s="27"/>
      <c r="U671" s="27"/>
      <c r="V671" s="27"/>
      <c r="W671" s="27"/>
      <c r="X671" s="27"/>
      <c r="Y671" s="27"/>
      <c r="Z671" s="27"/>
      <c r="AA671" s="27"/>
      <c r="AB671" s="27"/>
      <c r="AC671" s="27"/>
      <c r="AD671" s="27"/>
      <c r="AE671" s="27"/>
      <c r="AF671" s="27"/>
      <c r="AG671" s="48" t="s">
        <v>114</v>
      </c>
      <c r="AH671" s="27"/>
      <c r="AI671" s="27"/>
      <c r="AJ671" s="46"/>
      <c r="AK671" s="165"/>
      <c r="AL671" s="165"/>
      <c r="AM671" s="165"/>
      <c r="AN671" s="1202"/>
      <c r="AO671" s="65"/>
    </row>
    <row r="672" spans="1:60">
      <c r="A672" s="28"/>
      <c r="B672" s="27"/>
      <c r="C672" s="46"/>
      <c r="D672" s="27"/>
      <c r="E672" s="46"/>
      <c r="F672" s="27" t="s">
        <v>1315</v>
      </c>
      <c r="G672" s="27"/>
      <c r="H672" s="27"/>
      <c r="I672" s="27"/>
      <c r="J672" s="27"/>
      <c r="K672" s="27"/>
      <c r="L672" s="27"/>
      <c r="M672" s="27"/>
      <c r="N672" s="27"/>
      <c r="O672" s="27"/>
      <c r="P672" s="27"/>
      <c r="Q672" s="27"/>
      <c r="R672" s="27"/>
      <c r="S672" s="27"/>
      <c r="T672" s="27"/>
      <c r="U672" s="27"/>
      <c r="V672" s="27"/>
      <c r="W672" s="27"/>
      <c r="X672" s="27"/>
      <c r="Y672" s="27"/>
      <c r="Z672" s="27"/>
      <c r="AA672" s="27"/>
      <c r="AB672" s="27"/>
      <c r="AC672" s="27"/>
      <c r="AD672" s="27"/>
      <c r="AE672" s="27"/>
      <c r="AF672" s="27"/>
      <c r="AG672" s="27"/>
      <c r="AH672" s="27"/>
      <c r="AI672" s="27"/>
      <c r="AJ672" s="46"/>
      <c r="AK672" s="165"/>
      <c r="AL672" s="165"/>
      <c r="AM672" s="165"/>
      <c r="AN672" s="457"/>
      <c r="AO672" s="65"/>
    </row>
    <row r="673" spans="1:41">
      <c r="A673" s="28"/>
      <c r="B673" s="27"/>
      <c r="C673" s="46"/>
      <c r="D673" s="27"/>
      <c r="E673" s="46"/>
      <c r="F673" s="27" t="s">
        <v>1314</v>
      </c>
      <c r="G673" s="27"/>
      <c r="H673" s="27"/>
      <c r="I673" s="27"/>
      <c r="J673" s="27"/>
      <c r="K673" s="27"/>
      <c r="L673" s="27"/>
      <c r="M673" s="27"/>
      <c r="N673" s="27"/>
      <c r="O673" s="27"/>
      <c r="P673" s="27"/>
      <c r="Q673" s="27"/>
      <c r="R673" s="27"/>
      <c r="S673" s="27"/>
      <c r="T673" s="27"/>
      <c r="U673" s="27"/>
      <c r="V673" s="27"/>
      <c r="W673" s="27"/>
      <c r="X673" s="27"/>
      <c r="Y673" s="27"/>
      <c r="Z673" s="27"/>
      <c r="AA673" s="27"/>
      <c r="AB673" s="27"/>
      <c r="AC673" s="27"/>
      <c r="AD673" s="27"/>
      <c r="AE673" s="27"/>
      <c r="AF673" s="27"/>
      <c r="AG673" s="27"/>
      <c r="AH673" s="27"/>
      <c r="AI673" s="27"/>
      <c r="AJ673" s="46"/>
      <c r="AK673" s="165"/>
      <c r="AL673" s="165"/>
      <c r="AM673" s="165"/>
    </row>
    <row r="674" spans="1:41">
      <c r="A674" s="28"/>
      <c r="B674" s="27"/>
      <c r="C674" s="27"/>
      <c r="D674" s="27"/>
      <c r="E674" s="27"/>
      <c r="F674" s="27"/>
      <c r="G674" s="27"/>
      <c r="H674" s="27"/>
      <c r="I674" s="27"/>
      <c r="J674" s="27"/>
      <c r="K674" s="27"/>
      <c r="L674" s="27"/>
      <c r="M674" s="27"/>
      <c r="N674" s="27"/>
      <c r="O674" s="27"/>
      <c r="P674" s="27"/>
      <c r="Q674" s="27"/>
      <c r="R674" s="27"/>
      <c r="S674" s="27"/>
      <c r="T674" s="27"/>
      <c r="U674" s="27"/>
      <c r="V674" s="27"/>
      <c r="W674" s="27"/>
      <c r="X674" s="27"/>
      <c r="Y674" s="27"/>
      <c r="Z674" s="27"/>
      <c r="AA674" s="27"/>
      <c r="AB674" s="27"/>
      <c r="AC674" s="27"/>
      <c r="AD674" s="27"/>
      <c r="AE674" s="27"/>
      <c r="AF674" s="27"/>
      <c r="AG674" s="27"/>
      <c r="AH674" s="27"/>
      <c r="AI674" s="27"/>
      <c r="AJ674" s="46"/>
      <c r="AK674" s="165"/>
      <c r="AL674" s="165"/>
      <c r="AM674" s="165"/>
      <c r="AN674" s="127"/>
      <c r="AO674" s="65"/>
    </row>
    <row r="675" spans="1:41">
      <c r="A675" s="28"/>
      <c r="B675" s="27"/>
      <c r="C675" s="1630" t="s">
        <v>136</v>
      </c>
      <c r="D675" s="1630"/>
      <c r="E675" s="305" t="s">
        <v>1004</v>
      </c>
      <c r="F675" s="857" t="s">
        <v>1432</v>
      </c>
      <c r="G675" s="27"/>
      <c r="H675" s="27"/>
      <c r="I675" s="27"/>
      <c r="J675" s="27"/>
      <c r="K675" s="27"/>
      <c r="L675" s="27"/>
      <c r="M675" s="27"/>
      <c r="N675" s="27"/>
      <c r="O675" s="27"/>
      <c r="P675" s="27"/>
      <c r="Q675" s="27"/>
      <c r="R675" s="27"/>
      <c r="S675" s="27"/>
      <c r="T675" s="27"/>
      <c r="U675" s="27"/>
      <c r="V675" s="27"/>
      <c r="W675" s="27"/>
      <c r="X675" s="27"/>
      <c r="Y675" s="27"/>
      <c r="Z675" s="27"/>
      <c r="AA675" s="27"/>
      <c r="AB675" s="27"/>
      <c r="AC675" s="27"/>
      <c r="AD675" s="27"/>
      <c r="AE675" s="27"/>
      <c r="AF675" s="27"/>
      <c r="AG675" s="48" t="s">
        <v>114</v>
      </c>
      <c r="AH675" s="27"/>
      <c r="AI675" s="27"/>
      <c r="AJ675" s="46"/>
      <c r="AK675" s="165"/>
      <c r="AL675" s="165"/>
      <c r="AM675" s="165"/>
      <c r="AN675" s="127"/>
      <c r="AO675" s="65"/>
    </row>
    <row r="676" spans="1:41">
      <c r="A676" s="28"/>
      <c r="B676" s="27"/>
      <c r="C676" s="46"/>
      <c r="D676" s="27"/>
      <c r="E676" s="46"/>
      <c r="F676" s="27" t="s">
        <v>1446</v>
      </c>
      <c r="G676" s="27"/>
      <c r="H676" s="27"/>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27"/>
      <c r="AH676" s="27"/>
      <c r="AI676" s="27"/>
      <c r="AJ676" s="46"/>
      <c r="AK676" s="165"/>
      <c r="AL676" s="165"/>
      <c r="AM676" s="165"/>
      <c r="AN676" s="127"/>
      <c r="AO676" s="65"/>
    </row>
    <row r="677" spans="1:41">
      <c r="A677" s="28"/>
      <c r="B677" s="27"/>
      <c r="C677" s="46"/>
      <c r="D677" s="27"/>
      <c r="E677" s="46"/>
      <c r="F677" s="27" t="s">
        <v>1447</v>
      </c>
      <c r="G677" s="27"/>
      <c r="H677" s="27"/>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27"/>
      <c r="AH677" s="27"/>
      <c r="AI677" s="27"/>
      <c r="AJ677" s="46"/>
      <c r="AK677" s="165"/>
      <c r="AL677" s="165"/>
      <c r="AM677" s="165"/>
      <c r="AN677" s="127"/>
      <c r="AO677" s="65"/>
    </row>
    <row r="678" spans="1:41">
      <c r="A678" s="28"/>
      <c r="B678" s="27"/>
      <c r="C678" s="27"/>
      <c r="D678" s="27"/>
      <c r="E678" s="27"/>
      <c r="F678" s="27"/>
      <c r="G678" s="27"/>
      <c r="H678" s="27"/>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27"/>
      <c r="AH678" s="27"/>
      <c r="AI678" s="27"/>
      <c r="AJ678" s="46"/>
      <c r="AK678" s="165"/>
      <c r="AL678" s="165"/>
      <c r="AM678" s="165"/>
      <c r="AN678" s="127"/>
      <c r="AO678" s="65"/>
    </row>
    <row r="679" spans="1:41">
      <c r="A679" s="28"/>
      <c r="B679" s="27"/>
      <c r="C679" s="1630" t="s">
        <v>136</v>
      </c>
      <c r="D679" s="1630"/>
      <c r="E679" s="305" t="s">
        <v>806</v>
      </c>
      <c r="F679" s="27" t="s">
        <v>1108</v>
      </c>
      <c r="G679" s="27"/>
      <c r="H679" s="27"/>
      <c r="I679" s="27"/>
      <c r="J679" s="27"/>
      <c r="K679" s="27"/>
      <c r="L679" s="27"/>
      <c r="M679" s="27"/>
      <c r="N679" s="27"/>
      <c r="O679" s="27"/>
      <c r="P679" s="27"/>
      <c r="Q679" s="27"/>
      <c r="R679" s="27"/>
      <c r="S679" s="27"/>
      <c r="T679" s="27"/>
      <c r="U679" s="27"/>
      <c r="V679" s="27"/>
      <c r="W679" s="27"/>
      <c r="X679" s="27"/>
      <c r="Y679" s="27"/>
      <c r="Z679" s="27"/>
      <c r="AA679" s="27"/>
      <c r="AB679" s="27"/>
      <c r="AC679" s="27"/>
      <c r="AD679" s="27"/>
      <c r="AE679" s="27"/>
      <c r="AF679" s="27"/>
      <c r="AG679" s="48" t="s">
        <v>359</v>
      </c>
      <c r="AH679" s="27"/>
      <c r="AI679" s="27"/>
      <c r="AJ679" s="46"/>
      <c r="AK679" s="165"/>
      <c r="AL679" s="165"/>
      <c r="AM679" s="165"/>
      <c r="AN679" s="127"/>
      <c r="AO679" s="65"/>
    </row>
    <row r="680" spans="1:41">
      <c r="A680" s="28"/>
      <c r="B680" s="27"/>
      <c r="C680" s="27"/>
      <c r="D680" s="27"/>
      <c r="E680" s="27"/>
      <c r="F680" s="27"/>
      <c r="G680" s="27"/>
      <c r="H680" s="27"/>
      <c r="I680" s="27"/>
      <c r="J680" s="27"/>
      <c r="K680" s="27"/>
      <c r="L680" s="27"/>
      <c r="M680" s="27"/>
      <c r="N680" s="27"/>
      <c r="O680" s="27"/>
      <c r="P680" s="27"/>
      <c r="Q680" s="27"/>
      <c r="R680" s="27"/>
      <c r="S680" s="27"/>
      <c r="T680" s="27"/>
      <c r="U680" s="27"/>
      <c r="V680" s="27"/>
      <c r="W680" s="27"/>
      <c r="X680" s="27"/>
      <c r="Y680" s="27"/>
      <c r="Z680" s="27"/>
      <c r="AA680" s="27"/>
      <c r="AB680" s="27"/>
      <c r="AC680" s="27"/>
      <c r="AD680" s="27"/>
      <c r="AE680" s="27"/>
      <c r="AF680" s="27"/>
      <c r="AG680" s="27"/>
      <c r="AH680" s="27"/>
      <c r="AI680" s="27"/>
      <c r="AJ680" s="46"/>
      <c r="AK680" s="165"/>
      <c r="AL680" s="165"/>
      <c r="AM680" s="165"/>
      <c r="AN680" s="127"/>
      <c r="AO680" s="65"/>
    </row>
    <row r="681" spans="1:41">
      <c r="A681" s="28"/>
      <c r="B681" s="27"/>
      <c r="C681" s="1630" t="s">
        <v>136</v>
      </c>
      <c r="D681" s="1630"/>
      <c r="E681" s="305" t="s">
        <v>807</v>
      </c>
      <c r="F681" s="27" t="s">
        <v>1433</v>
      </c>
      <c r="G681" s="27"/>
      <c r="H681" s="27"/>
      <c r="I681" s="27"/>
      <c r="J681" s="27"/>
      <c r="K681" s="27"/>
      <c r="L681" s="27"/>
      <c r="M681" s="27"/>
      <c r="N681" s="27"/>
      <c r="O681" s="27"/>
      <c r="P681" s="27"/>
      <c r="Q681" s="27"/>
      <c r="R681" s="27"/>
      <c r="S681" s="27"/>
      <c r="T681" s="27"/>
      <c r="U681" s="27"/>
      <c r="V681" s="27"/>
      <c r="W681" s="27"/>
      <c r="X681" s="27"/>
      <c r="Y681" s="27"/>
      <c r="Z681" s="27"/>
      <c r="AA681" s="27"/>
      <c r="AB681" s="27"/>
      <c r="AC681" s="27"/>
      <c r="AD681" s="27"/>
      <c r="AE681" s="27"/>
      <c r="AF681" s="27"/>
      <c r="AG681" s="48" t="s">
        <v>114</v>
      </c>
      <c r="AH681" s="27"/>
      <c r="AI681" s="27"/>
      <c r="AJ681" s="46"/>
      <c r="AK681" s="165"/>
      <c r="AL681" s="165"/>
      <c r="AM681" s="165"/>
    </row>
    <row r="682" spans="1:41">
      <c r="A682" s="28"/>
      <c r="B682" s="27"/>
      <c r="C682" s="46"/>
      <c r="D682" s="27"/>
      <c r="E682" s="46"/>
      <c r="F682" s="858" t="s">
        <v>1434</v>
      </c>
      <c r="G682" s="27"/>
      <c r="H682" s="27"/>
      <c r="I682" s="27"/>
      <c r="J682" s="27"/>
      <c r="K682" s="27"/>
      <c r="L682" s="27"/>
      <c r="M682" s="27"/>
      <c r="N682" s="27"/>
      <c r="O682" s="27"/>
      <c r="P682" s="27"/>
      <c r="Q682" s="27"/>
      <c r="R682" s="27"/>
      <c r="S682" s="27"/>
      <c r="T682" s="27"/>
      <c r="U682" s="27"/>
      <c r="V682" s="27"/>
      <c r="W682" s="27"/>
      <c r="X682" s="27"/>
      <c r="Y682" s="27"/>
      <c r="Z682" s="27"/>
      <c r="AA682" s="27"/>
      <c r="AB682" s="27"/>
      <c r="AC682" s="27"/>
      <c r="AD682" s="27"/>
      <c r="AE682" s="27"/>
      <c r="AF682" s="27"/>
      <c r="AG682" s="27"/>
      <c r="AH682" s="27"/>
      <c r="AI682" s="27"/>
      <c r="AJ682" s="46"/>
      <c r="AK682" s="165"/>
      <c r="AL682" s="165"/>
      <c r="AM682" s="165"/>
    </row>
    <row r="683" spans="1:41">
      <c r="A683" s="28"/>
      <c r="B683" s="27"/>
      <c r="C683" s="46"/>
      <c r="D683" s="27"/>
      <c r="E683" s="46"/>
      <c r="F683" s="858" t="s">
        <v>1436</v>
      </c>
      <c r="G683" s="27"/>
      <c r="H683" s="27"/>
      <c r="I683" s="27"/>
      <c r="J683" s="27"/>
      <c r="K683" s="27"/>
      <c r="L683" s="27"/>
      <c r="M683" s="27"/>
      <c r="N683" s="27"/>
      <c r="O683" s="27"/>
      <c r="P683" s="27"/>
      <c r="Q683" s="27"/>
      <c r="R683" s="27"/>
      <c r="S683" s="27"/>
      <c r="T683" s="27"/>
      <c r="U683" s="27"/>
      <c r="V683" s="27"/>
      <c r="W683" s="27"/>
      <c r="X683" s="27"/>
      <c r="Y683" s="27"/>
      <c r="Z683" s="27"/>
      <c r="AA683" s="27"/>
      <c r="AB683" s="27"/>
      <c r="AC683" s="27"/>
      <c r="AD683" s="27"/>
      <c r="AE683" s="27"/>
      <c r="AF683" s="27"/>
      <c r="AG683" s="27"/>
      <c r="AH683" s="27"/>
      <c r="AI683" s="27"/>
      <c r="AJ683" s="46"/>
      <c r="AK683" s="165"/>
      <c r="AL683" s="165"/>
      <c r="AM683" s="165"/>
    </row>
    <row r="684" spans="1:41">
      <c r="A684" s="28"/>
      <c r="B684" s="27"/>
      <c r="C684" s="27"/>
      <c r="D684" s="27"/>
      <c r="E684" s="27"/>
      <c r="F684" s="27" t="s">
        <v>1435</v>
      </c>
      <c r="G684" s="27"/>
      <c r="H684" s="27"/>
      <c r="I684" s="27"/>
      <c r="J684" s="27"/>
      <c r="K684" s="27"/>
      <c r="L684" s="27"/>
      <c r="M684" s="27"/>
      <c r="N684" s="27"/>
      <c r="O684" s="27"/>
      <c r="P684" s="27"/>
      <c r="Q684" s="27"/>
      <c r="R684" s="27"/>
      <c r="S684" s="27"/>
      <c r="T684" s="27"/>
      <c r="U684" s="27"/>
      <c r="V684" s="27"/>
      <c r="W684" s="27"/>
      <c r="X684" s="27"/>
      <c r="Y684" s="27"/>
      <c r="Z684" s="27"/>
      <c r="AA684" s="27"/>
      <c r="AB684" s="27"/>
      <c r="AC684" s="27"/>
      <c r="AD684" s="27"/>
      <c r="AE684" s="27"/>
      <c r="AF684" s="27"/>
      <c r="AG684" s="27"/>
      <c r="AH684" s="27"/>
      <c r="AI684" s="27"/>
      <c r="AJ684" s="46"/>
      <c r="AK684" s="165"/>
      <c r="AL684" s="165"/>
      <c r="AM684" s="165"/>
      <c r="AN684" s="457"/>
      <c r="AO684" s="65"/>
    </row>
    <row r="685" spans="1:41">
      <c r="A685" s="28"/>
      <c r="B685" s="27"/>
      <c r="C685" s="27"/>
      <c r="D685" s="27"/>
      <c r="E685" s="27"/>
      <c r="F685" s="27"/>
      <c r="G685" s="27"/>
      <c r="H685" s="27"/>
      <c r="I685" s="27"/>
      <c r="J685" s="27"/>
      <c r="K685" s="27"/>
      <c r="L685" s="27"/>
      <c r="M685" s="27"/>
      <c r="N685" s="27"/>
      <c r="O685" s="27"/>
      <c r="P685" s="27"/>
      <c r="Q685" s="27"/>
      <c r="R685" s="27"/>
      <c r="S685" s="27"/>
      <c r="T685" s="27"/>
      <c r="U685" s="27"/>
      <c r="V685" s="27"/>
      <c r="W685" s="27"/>
      <c r="X685" s="27"/>
      <c r="Y685" s="27"/>
      <c r="Z685" s="27"/>
      <c r="AA685" s="27"/>
      <c r="AB685" s="27"/>
      <c r="AC685" s="27"/>
      <c r="AD685" s="27"/>
      <c r="AE685" s="27"/>
      <c r="AF685" s="27"/>
      <c r="AG685" s="27"/>
      <c r="AH685" s="27"/>
      <c r="AI685" s="27"/>
      <c r="AJ685" s="46"/>
      <c r="AK685" s="165"/>
      <c r="AL685" s="165"/>
      <c r="AM685" s="165"/>
      <c r="AN685" s="457"/>
      <c r="AO685" s="65"/>
    </row>
    <row r="686" spans="1:41" ht="14.25" customHeight="1">
      <c r="A686" s="28"/>
      <c r="B686" s="27"/>
      <c r="C686" s="1630" t="s">
        <v>136</v>
      </c>
      <c r="D686" s="1630"/>
      <c r="E686" s="305" t="s">
        <v>309</v>
      </c>
      <c r="F686" s="27" t="s">
        <v>1279</v>
      </c>
      <c r="G686" s="27"/>
      <c r="H686" s="27"/>
      <c r="I686" s="27"/>
      <c r="J686" s="27"/>
      <c r="K686" s="27"/>
      <c r="L686" s="27"/>
      <c r="M686" s="27"/>
      <c r="N686" s="27"/>
      <c r="O686" s="27"/>
      <c r="P686" s="27"/>
      <c r="Q686" s="27"/>
      <c r="R686" s="27"/>
      <c r="S686" s="27"/>
      <c r="T686" s="27"/>
      <c r="U686" s="27"/>
      <c r="V686" s="27"/>
      <c r="W686" s="27"/>
      <c r="X686" s="27"/>
      <c r="Y686" s="27"/>
      <c r="Z686" s="27"/>
      <c r="AA686" s="27"/>
      <c r="AB686" s="27"/>
      <c r="AC686" s="27"/>
      <c r="AD686" s="27"/>
      <c r="AE686" s="27"/>
      <c r="AF686" s="27"/>
      <c r="AG686" s="48" t="s">
        <v>359</v>
      </c>
      <c r="AH686" s="27"/>
      <c r="AI686" s="27"/>
      <c r="AJ686" s="46"/>
      <c r="AK686" s="165"/>
      <c r="AL686" s="165"/>
      <c r="AM686" s="165"/>
      <c r="AO686" s="65"/>
    </row>
    <row r="687" spans="1:41">
      <c r="A687" s="28"/>
      <c r="B687" s="27"/>
      <c r="C687" s="27"/>
      <c r="D687" s="27"/>
      <c r="E687" s="27"/>
      <c r="F687" s="27" t="s">
        <v>1280</v>
      </c>
      <c r="G687" s="27"/>
      <c r="H687" s="27"/>
      <c r="I687" s="27"/>
      <c r="J687" s="27"/>
      <c r="K687" s="27"/>
      <c r="L687" s="27"/>
      <c r="M687" s="27"/>
      <c r="N687" s="27"/>
      <c r="O687" s="27"/>
      <c r="P687" s="27"/>
      <c r="Q687" s="27"/>
      <c r="R687" s="27"/>
      <c r="S687" s="27"/>
      <c r="T687" s="27"/>
      <c r="U687" s="27"/>
      <c r="V687" s="27"/>
      <c r="W687" s="27"/>
      <c r="X687" s="27"/>
      <c r="Y687" s="27"/>
      <c r="Z687" s="27"/>
      <c r="AA687" s="27"/>
      <c r="AB687" s="27"/>
      <c r="AC687" s="27"/>
      <c r="AD687" s="27"/>
      <c r="AE687" s="27"/>
      <c r="AF687" s="27"/>
      <c r="AG687" s="27"/>
      <c r="AH687" s="27"/>
      <c r="AI687" s="27"/>
      <c r="AJ687" s="46"/>
      <c r="AK687" s="165"/>
      <c r="AL687" s="165"/>
      <c r="AM687" s="165"/>
      <c r="AN687" s="127"/>
      <c r="AO687" s="65"/>
    </row>
    <row r="688" spans="1:41">
      <c r="A688" s="46"/>
      <c r="B688" s="27"/>
      <c r="C688" s="27"/>
      <c r="D688" s="27"/>
      <c r="E688" s="46"/>
      <c r="F688" s="46"/>
      <c r="G688" s="46"/>
      <c r="H688" s="46"/>
      <c r="I688" s="46"/>
      <c r="J688" s="46"/>
      <c r="K688" s="46"/>
      <c r="L688" s="46"/>
      <c r="M688" s="46"/>
      <c r="N688" s="46"/>
      <c r="O688" s="46"/>
      <c r="P688" s="46"/>
      <c r="Q688" s="46"/>
      <c r="R688" s="46"/>
      <c r="S688" s="46"/>
      <c r="T688" s="46"/>
      <c r="U688" s="46"/>
      <c r="V688" s="46"/>
      <c r="W688" s="46"/>
      <c r="X688" s="46"/>
      <c r="Y688" s="46"/>
      <c r="Z688" s="46"/>
      <c r="AA688" s="46"/>
      <c r="AB688" s="46"/>
      <c r="AC688" s="46"/>
      <c r="AD688" s="46"/>
      <c r="AE688" s="46"/>
      <c r="AF688" s="46"/>
      <c r="AG688" s="46"/>
      <c r="AH688" s="46"/>
      <c r="AI688" s="46"/>
      <c r="AJ688" s="46"/>
      <c r="AK688" s="165"/>
      <c r="AL688" s="165"/>
      <c r="AM688" s="165"/>
      <c r="AN688" s="127"/>
      <c r="AO688" s="65"/>
    </row>
    <row r="689" spans="1:43">
      <c r="A689" s="279"/>
      <c r="B689" s="280"/>
      <c r="C689" s="169"/>
      <c r="D689" s="213"/>
      <c r="E689" s="169"/>
      <c r="F689" s="169"/>
      <c r="G689" s="169"/>
      <c r="H689" s="169"/>
      <c r="I689" s="169"/>
      <c r="J689" s="169"/>
      <c r="K689" s="169"/>
      <c r="L689" s="169"/>
      <c r="M689" s="169"/>
      <c r="N689" s="169"/>
      <c r="O689" s="169"/>
      <c r="P689" s="169"/>
      <c r="Q689" s="169"/>
      <c r="R689" s="169"/>
      <c r="S689" s="169"/>
      <c r="T689" s="169"/>
      <c r="U689" s="169"/>
      <c r="V689" s="169"/>
      <c r="W689" s="169"/>
      <c r="X689" s="169"/>
      <c r="Y689" s="169"/>
      <c r="Z689" s="169"/>
      <c r="AA689" s="169"/>
      <c r="AB689" s="169"/>
      <c r="AC689" s="169"/>
      <c r="AD689" s="169"/>
      <c r="AE689" s="169"/>
      <c r="AF689" s="169"/>
      <c r="AG689" s="169"/>
      <c r="AH689" s="169"/>
      <c r="AI689" s="151"/>
      <c r="AJ689" s="1351" t="s">
        <v>1153</v>
      </c>
      <c r="AK689" s="2043">
        <f>$AO$660</f>
        <v>0</v>
      </c>
      <c r="AL689" s="2044"/>
      <c r="AM689" s="2045"/>
      <c r="AN689" s="127"/>
      <c r="AO689" s="65"/>
    </row>
    <row r="690" spans="1:43">
      <c r="A690" s="46"/>
      <c r="B690" s="201"/>
      <c r="C690" s="165"/>
      <c r="D690" s="27"/>
      <c r="E690" s="165"/>
      <c r="F690" s="165"/>
      <c r="G690" s="165"/>
      <c r="H690" s="165"/>
      <c r="I690" s="165"/>
      <c r="J690" s="165"/>
      <c r="K690" s="165"/>
      <c r="L690" s="165"/>
      <c r="M690" s="165"/>
      <c r="N690" s="165"/>
      <c r="O690" s="165"/>
      <c r="P690" s="165"/>
      <c r="Q690" s="165"/>
      <c r="R690" s="165"/>
      <c r="S690" s="165"/>
      <c r="T690" s="165"/>
      <c r="U690" s="165"/>
      <c r="V690" s="165"/>
      <c r="W690" s="165"/>
      <c r="X690" s="165"/>
      <c r="Y690" s="165"/>
      <c r="Z690" s="165"/>
      <c r="AA690" s="165"/>
      <c r="AB690" s="165"/>
      <c r="AC690" s="165"/>
      <c r="AD690" s="165"/>
      <c r="AE690" s="165"/>
      <c r="AF690" s="165"/>
      <c r="AG690" s="165"/>
      <c r="AH690" s="165"/>
      <c r="AI690" s="105"/>
      <c r="AJ690" s="25"/>
      <c r="AM690" s="149"/>
      <c r="AO690" s="65"/>
    </row>
    <row r="691" spans="1:43">
      <c r="A691" s="201"/>
      <c r="B691" s="46"/>
      <c r="C691" s="46"/>
      <c r="D691" s="46"/>
      <c r="E691" s="46"/>
      <c r="F691" s="46"/>
      <c r="G691" s="46"/>
      <c r="H691" s="46"/>
      <c r="I691" s="46"/>
      <c r="J691" s="46"/>
      <c r="K691" s="46"/>
      <c r="L691" s="46"/>
      <c r="M691" s="46"/>
      <c r="N691" s="46"/>
      <c r="O691" s="46"/>
      <c r="P691" s="46"/>
      <c r="Q691" s="46"/>
      <c r="R691" s="46"/>
      <c r="S691" s="46"/>
      <c r="T691" s="46"/>
      <c r="U691" s="46"/>
      <c r="V691" s="46"/>
      <c r="W691" s="46"/>
      <c r="X691" s="46"/>
      <c r="Y691" s="46"/>
      <c r="Z691" s="46"/>
      <c r="AA691" s="46"/>
      <c r="AB691" s="46"/>
      <c r="AC691" s="46"/>
      <c r="AD691" s="46"/>
      <c r="AE691" s="46"/>
      <c r="AF691" s="46"/>
      <c r="AG691" s="46"/>
      <c r="AH691" s="46"/>
      <c r="AI691" s="46"/>
      <c r="AJ691" s="46"/>
      <c r="AK691" s="165"/>
      <c r="AL691" s="165"/>
      <c r="AM691" s="165"/>
    </row>
    <row r="692" spans="1:43">
      <c r="A692" s="2409" t="s">
        <v>797</v>
      </c>
      <c r="B692" s="2409"/>
      <c r="C692" s="2409"/>
      <c r="D692" s="2409"/>
      <c r="E692" s="2409"/>
      <c r="F692" s="2409"/>
      <c r="G692" s="2409"/>
      <c r="H692" s="2409"/>
      <c r="I692" s="2409"/>
      <c r="J692" s="2409"/>
      <c r="K692" s="2409"/>
      <c r="L692" s="2409"/>
      <c r="M692" s="2409"/>
      <c r="N692" s="2409"/>
      <c r="O692" s="2409"/>
      <c r="P692" s="2409"/>
      <c r="Q692" s="2409"/>
      <c r="R692" s="2409"/>
      <c r="S692" s="2409"/>
      <c r="T692" s="2409"/>
      <c r="U692" s="2409"/>
      <c r="V692" s="2409"/>
      <c r="W692" s="2409"/>
      <c r="X692" s="2409"/>
      <c r="Y692" s="2409"/>
      <c r="Z692" s="2409"/>
      <c r="AA692" s="2409"/>
      <c r="AB692" s="2409"/>
      <c r="AC692" s="2409"/>
      <c r="AD692" s="2409"/>
      <c r="AE692" s="2409"/>
      <c r="AF692" s="2409"/>
      <c r="AG692" s="2409"/>
      <c r="AH692" s="2409"/>
      <c r="AI692" s="2409"/>
      <c r="AJ692" s="2409"/>
      <c r="AK692" s="2409"/>
      <c r="AL692" s="2409"/>
      <c r="AM692" s="2409"/>
    </row>
    <row r="693" spans="1:43">
      <c r="A693" s="2410"/>
      <c r="B693" s="2410"/>
      <c r="C693" s="2410"/>
      <c r="D693" s="2410"/>
      <c r="E693" s="2410"/>
      <c r="F693" s="2410"/>
      <c r="G693" s="2410"/>
      <c r="H693" s="2410"/>
      <c r="I693" s="2410"/>
      <c r="J693" s="2410"/>
      <c r="K693" s="2410"/>
      <c r="L693" s="2410"/>
      <c r="M693" s="2410"/>
      <c r="N693" s="2410"/>
      <c r="O693" s="2410"/>
      <c r="P693" s="2410"/>
      <c r="Q693" s="2410"/>
      <c r="R693" s="2410"/>
      <c r="S693" s="2410"/>
      <c r="T693" s="2410"/>
      <c r="U693" s="2410"/>
      <c r="V693" s="2410"/>
      <c r="W693" s="2410"/>
      <c r="X693" s="2410"/>
      <c r="Y693" s="2410"/>
      <c r="Z693" s="2410"/>
      <c r="AA693" s="2410"/>
      <c r="AB693" s="2410"/>
      <c r="AC693" s="2410"/>
      <c r="AD693" s="2410"/>
      <c r="AE693" s="2410"/>
      <c r="AF693" s="2410"/>
      <c r="AG693" s="2410"/>
      <c r="AH693" s="2410"/>
      <c r="AI693" s="2410"/>
      <c r="AJ693" s="2410"/>
      <c r="AK693" s="2410"/>
      <c r="AL693" s="2410"/>
      <c r="AM693" s="2410"/>
      <c r="AO693" s="785"/>
      <c r="AP693" s="785"/>
      <c r="AQ693" s="785"/>
    </row>
    <row r="694" spans="1:43">
      <c r="A694" s="174"/>
      <c r="B694" s="306"/>
      <c r="C694" s="307"/>
      <c r="D694" s="307"/>
      <c r="E694" s="307"/>
      <c r="F694" s="307"/>
      <c r="G694" s="307"/>
      <c r="H694" s="307"/>
      <c r="I694" s="186"/>
      <c r="J694" s="186"/>
      <c r="K694" s="186"/>
      <c r="L694" s="186"/>
      <c r="M694" s="186"/>
      <c r="N694" s="186"/>
      <c r="O694" s="186"/>
      <c r="P694" s="186"/>
      <c r="Q694" s="186"/>
      <c r="R694" s="129"/>
      <c r="S694" s="62"/>
      <c r="T694" s="62"/>
      <c r="U694" s="62"/>
      <c r="V694" s="62"/>
      <c r="W694" s="62"/>
      <c r="X694" s="62"/>
      <c r="Y694" s="62"/>
      <c r="Z694" s="62"/>
      <c r="AA694" s="62"/>
      <c r="AB694" s="62"/>
      <c r="AC694" s="62"/>
      <c r="AD694" s="62"/>
      <c r="AE694" s="62"/>
      <c r="AF694" s="129"/>
      <c r="AG694" s="62"/>
      <c r="AH694" s="62"/>
      <c r="AI694" s="62"/>
      <c r="AJ694" s="62"/>
      <c r="AK694" s="174"/>
      <c r="AL694" s="174"/>
      <c r="AM694" s="281"/>
      <c r="AO694" s="785"/>
      <c r="AP694" s="785"/>
      <c r="AQ694" s="785"/>
    </row>
    <row r="695" spans="1:43">
      <c r="A695" s="2292" t="s">
        <v>1938</v>
      </c>
      <c r="B695" s="2292"/>
      <c r="C695" s="2292"/>
      <c r="D695" s="2292"/>
      <c r="E695" s="2292"/>
      <c r="F695" s="2292"/>
      <c r="G695" s="2292"/>
      <c r="H695" s="2292"/>
      <c r="I695" s="2292"/>
      <c r="J695" s="2292"/>
      <c r="K695" s="2292"/>
      <c r="L695" s="2292"/>
      <c r="M695" s="2292"/>
      <c r="N695" s="2292"/>
      <c r="O695" s="2292"/>
      <c r="P695" s="2292"/>
      <c r="Q695" s="2292"/>
      <c r="R695" s="2292"/>
      <c r="S695" s="2292"/>
      <c r="T695" s="2292"/>
      <c r="U695" s="2292"/>
      <c r="V695" s="2292"/>
      <c r="W695" s="2292"/>
      <c r="X695" s="2292"/>
      <c r="Y695" s="2292"/>
      <c r="Z695" s="2292"/>
      <c r="AA695" s="2292"/>
      <c r="AB695" s="2292"/>
      <c r="AC695" s="2292"/>
      <c r="AD695" s="2292"/>
      <c r="AE695" s="2292"/>
      <c r="AF695" s="2292"/>
      <c r="AG695" s="2292"/>
      <c r="AH695" s="2292"/>
      <c r="AI695" s="2292"/>
      <c r="AJ695" s="2292"/>
      <c r="AK695" s="2292"/>
      <c r="AL695" s="2292"/>
      <c r="AM695" s="2292"/>
      <c r="AP695" s="789"/>
      <c r="AQ695" s="785"/>
    </row>
    <row r="696" spans="1:43">
      <c r="A696" s="2292" t="s">
        <v>1981</v>
      </c>
      <c r="B696" s="2292"/>
      <c r="C696" s="2292"/>
      <c r="D696" s="2292"/>
      <c r="E696" s="2292"/>
      <c r="F696" s="2292"/>
      <c r="G696" s="2292"/>
      <c r="H696" s="2292"/>
      <c r="I696" s="2292"/>
      <c r="J696" s="2292"/>
      <c r="K696" s="2292"/>
      <c r="L696" s="2292"/>
      <c r="M696" s="2292"/>
      <c r="N696" s="2292"/>
      <c r="O696" s="2292"/>
      <c r="P696" s="2292"/>
      <c r="Q696" s="2292"/>
      <c r="R696" s="2292"/>
      <c r="S696" s="2292"/>
      <c r="T696" s="2292"/>
      <c r="U696" s="2292"/>
      <c r="V696" s="2292"/>
      <c r="W696" s="2292"/>
      <c r="X696" s="2292"/>
      <c r="Y696" s="2292"/>
      <c r="Z696" s="2292"/>
      <c r="AA696" s="2292"/>
      <c r="AB696" s="2292"/>
      <c r="AC696" s="2292"/>
      <c r="AD696" s="2292"/>
      <c r="AE696" s="2292"/>
      <c r="AF696" s="2292"/>
      <c r="AG696" s="2292"/>
      <c r="AH696" s="2292"/>
      <c r="AI696" s="2292"/>
      <c r="AJ696" s="2292"/>
      <c r="AK696" s="2292"/>
      <c r="AL696" s="2292"/>
      <c r="AM696" s="2292"/>
      <c r="AO696" s="790">
        <f>SUM(AO697:AO698)</f>
        <v>10</v>
      </c>
      <c r="AQ696" s="785"/>
    </row>
    <row r="697" spans="1:43">
      <c r="A697" s="456"/>
      <c r="B697" s="359"/>
      <c r="C697" s="359"/>
      <c r="D697" s="359"/>
      <c r="E697" s="359"/>
      <c r="F697" s="359"/>
      <c r="G697" s="359"/>
      <c r="H697" s="359"/>
      <c r="I697" s="359"/>
      <c r="J697" s="359"/>
      <c r="K697" s="359"/>
      <c r="L697" s="359"/>
      <c r="M697" s="359"/>
      <c r="N697" s="359"/>
      <c r="O697" s="359"/>
      <c r="P697" s="359"/>
      <c r="Q697" s="359"/>
      <c r="R697" s="359"/>
      <c r="S697" s="1109"/>
      <c r="T697" s="2279" t="s">
        <v>262</v>
      </c>
      <c r="U697" s="2047"/>
      <c r="V697" s="2047"/>
      <c r="W697" s="2047"/>
      <c r="X697" s="2047"/>
      <c r="Y697" s="2048"/>
      <c r="Z697" s="2279" t="s">
        <v>261</v>
      </c>
      <c r="AA697" s="2047"/>
      <c r="AB697" s="2047"/>
      <c r="AC697" s="2047"/>
      <c r="AD697" s="2047"/>
      <c r="AE697" s="2048"/>
      <c r="AF697" s="2279" t="s">
        <v>263</v>
      </c>
      <c r="AG697" s="2047"/>
      <c r="AH697" s="2047"/>
      <c r="AI697" s="2047"/>
      <c r="AJ697" s="2047"/>
      <c r="AK697" s="2048"/>
      <c r="AL697" s="1362"/>
      <c r="AM697" s="492"/>
      <c r="AO697" s="785">
        <f>IF(T704&gt;15,15,T704)</f>
        <v>0</v>
      </c>
      <c r="AP697" s="785"/>
      <c r="AQ697" s="785"/>
    </row>
    <row r="698" spans="1:43">
      <c r="A698" s="372"/>
      <c r="B698" s="269"/>
      <c r="C698" s="269"/>
      <c r="D698" s="269"/>
      <c r="E698" s="269"/>
      <c r="F698" s="269"/>
      <c r="G698" s="269"/>
      <c r="H698" s="269"/>
      <c r="I698" s="269"/>
      <c r="J698" s="269"/>
      <c r="K698" s="269"/>
      <c r="L698" s="269"/>
      <c r="M698" s="269"/>
      <c r="N698" s="269"/>
      <c r="O698" s="269"/>
      <c r="P698" s="269"/>
      <c r="Q698" s="269"/>
      <c r="R698" s="269"/>
      <c r="S698" s="271"/>
      <c r="T698" s="2280"/>
      <c r="U698" s="2049"/>
      <c r="V698" s="2049"/>
      <c r="W698" s="2049"/>
      <c r="X698" s="2049"/>
      <c r="Y698" s="2050"/>
      <c r="Z698" s="2280"/>
      <c r="AA698" s="2049"/>
      <c r="AB698" s="2049"/>
      <c r="AC698" s="2049"/>
      <c r="AD698" s="2049"/>
      <c r="AE698" s="2050"/>
      <c r="AF698" s="2280"/>
      <c r="AG698" s="2049"/>
      <c r="AH698" s="2049"/>
      <c r="AI698" s="2049"/>
      <c r="AJ698" s="2049"/>
      <c r="AK698" s="2050"/>
      <c r="AL698" s="1362"/>
      <c r="AM698" s="492"/>
      <c r="AO698" s="785">
        <f>IF(T705&gt;10,10,T705)</f>
        <v>10</v>
      </c>
      <c r="AP698" s="785"/>
      <c r="AQ698" s="785"/>
    </row>
    <row r="699" spans="1:43">
      <c r="A699" s="1011" t="s">
        <v>727</v>
      </c>
      <c r="B699" s="2275" t="s">
        <v>299</v>
      </c>
      <c r="C699" s="2275"/>
      <c r="D699" s="2275"/>
      <c r="E699" s="2275"/>
      <c r="F699" s="2275"/>
      <c r="G699" s="2275"/>
      <c r="H699" s="2275"/>
      <c r="I699" s="2275"/>
      <c r="J699" s="2275"/>
      <c r="K699" s="2275"/>
      <c r="L699" s="2275"/>
      <c r="M699" s="2275"/>
      <c r="N699" s="2275"/>
      <c r="O699" s="2275"/>
      <c r="P699" s="2275"/>
      <c r="Q699" s="2275"/>
      <c r="R699" s="2275"/>
      <c r="S699" s="2276"/>
      <c r="T699" s="2297">
        <f>SUM(T700:Y701)</f>
        <v>9</v>
      </c>
      <c r="U699" s="2297"/>
      <c r="V699" s="2297"/>
      <c r="W699" s="2297"/>
      <c r="X699" s="2297"/>
      <c r="Y699" s="2297"/>
      <c r="Z699" s="1776">
        <v>9</v>
      </c>
      <c r="AA699" s="1776"/>
      <c r="AB699" s="1776"/>
      <c r="AC699" s="1776"/>
      <c r="AD699" s="1776"/>
      <c r="AE699" s="1776"/>
      <c r="AF699" s="1776">
        <f>IF(T699&gt;Z699,Z699,T699)</f>
        <v>9</v>
      </c>
      <c r="AG699" s="1776"/>
      <c r="AH699" s="1776"/>
      <c r="AI699" s="1776"/>
      <c r="AJ699" s="1776"/>
      <c r="AK699" s="1776"/>
      <c r="AL699" s="1362"/>
      <c r="AM699" s="492"/>
    </row>
    <row r="700" spans="1:43">
      <c r="A700" s="1013"/>
      <c r="B700" s="1014"/>
      <c r="C700" s="1022"/>
      <c r="D700" s="1012" t="s">
        <v>234</v>
      </c>
      <c r="E700" s="2277" t="s">
        <v>264</v>
      </c>
      <c r="F700" s="2277"/>
      <c r="G700" s="2277"/>
      <c r="H700" s="2277"/>
      <c r="I700" s="2277"/>
      <c r="J700" s="2277"/>
      <c r="K700" s="2277"/>
      <c r="L700" s="2277"/>
      <c r="M700" s="2277"/>
      <c r="N700" s="2277"/>
      <c r="O700" s="2277"/>
      <c r="P700" s="2277"/>
      <c r="Q700" s="2277"/>
      <c r="R700" s="2277"/>
      <c r="S700" s="2278"/>
      <c r="T700" s="2281">
        <f>AJ31</f>
        <v>6</v>
      </c>
      <c r="U700" s="2281"/>
      <c r="V700" s="2281"/>
      <c r="W700" s="2281"/>
      <c r="X700" s="2281"/>
      <c r="Y700" s="2281"/>
      <c r="Z700" s="1634">
        <v>6</v>
      </c>
      <c r="AA700" s="1634"/>
      <c r="AB700" s="1634"/>
      <c r="AC700" s="1634"/>
      <c r="AD700" s="1634"/>
      <c r="AE700" s="1634"/>
      <c r="AF700" s="2411"/>
      <c r="AG700" s="2411"/>
      <c r="AH700" s="2411"/>
      <c r="AI700" s="2411"/>
      <c r="AJ700" s="2411"/>
      <c r="AK700" s="2411"/>
      <c r="AL700" s="1362"/>
      <c r="AM700" s="492"/>
    </row>
    <row r="701" spans="1:43">
      <c r="A701" s="1016"/>
      <c r="B701" s="1014"/>
      <c r="C701" s="1015"/>
      <c r="D701" s="1012" t="s">
        <v>483</v>
      </c>
      <c r="E701" s="2277" t="s">
        <v>265</v>
      </c>
      <c r="F701" s="2277"/>
      <c r="G701" s="2277"/>
      <c r="H701" s="2277"/>
      <c r="I701" s="2277"/>
      <c r="J701" s="2277"/>
      <c r="K701" s="2277"/>
      <c r="L701" s="2277"/>
      <c r="M701" s="2277"/>
      <c r="N701" s="2277"/>
      <c r="O701" s="2277"/>
      <c r="P701" s="2277"/>
      <c r="Q701" s="2277"/>
      <c r="R701" s="2277"/>
      <c r="S701" s="2278"/>
      <c r="T701" s="2281">
        <f>AJ47</f>
        <v>3</v>
      </c>
      <c r="U701" s="2281"/>
      <c r="V701" s="2281"/>
      <c r="W701" s="2281"/>
      <c r="X701" s="2281"/>
      <c r="Y701" s="2281"/>
      <c r="Z701" s="1634">
        <v>3</v>
      </c>
      <c r="AA701" s="1634"/>
      <c r="AB701" s="1634"/>
      <c r="AC701" s="1634"/>
      <c r="AD701" s="1634"/>
      <c r="AE701" s="1634"/>
      <c r="AF701" s="2411"/>
      <c r="AG701" s="2411"/>
      <c r="AH701" s="2411"/>
      <c r="AI701" s="2411"/>
      <c r="AJ701" s="2411"/>
      <c r="AK701" s="2411"/>
      <c r="AL701" s="1362"/>
      <c r="AM701" s="492"/>
      <c r="AO701" s="46">
        <f>IF(T708&gt;50,50,T708)</f>
        <v>50</v>
      </c>
    </row>
    <row r="702" spans="1:43">
      <c r="A702" s="1011" t="s">
        <v>8</v>
      </c>
      <c r="B702" s="2275" t="s">
        <v>300</v>
      </c>
      <c r="C702" s="2275"/>
      <c r="D702" s="2275"/>
      <c r="E702" s="2275"/>
      <c r="F702" s="2275"/>
      <c r="G702" s="2275"/>
      <c r="H702" s="2275"/>
      <c r="I702" s="2275"/>
      <c r="J702" s="2275"/>
      <c r="K702" s="2275"/>
      <c r="L702" s="2275"/>
      <c r="M702" s="2275"/>
      <c r="N702" s="2275"/>
      <c r="O702" s="2275"/>
      <c r="P702" s="2275"/>
      <c r="Q702" s="2275"/>
      <c r="R702" s="2275"/>
      <c r="S702" s="2276"/>
      <c r="T702" s="2297">
        <f>AK73</f>
        <v>10</v>
      </c>
      <c r="U702" s="2297"/>
      <c r="V702" s="2297"/>
      <c r="W702" s="2297"/>
      <c r="X702" s="2297"/>
      <c r="Y702" s="2297"/>
      <c r="Z702" s="1776">
        <v>10</v>
      </c>
      <c r="AA702" s="1776"/>
      <c r="AB702" s="1776"/>
      <c r="AC702" s="1776"/>
      <c r="AD702" s="1776"/>
      <c r="AE702" s="1776"/>
      <c r="AF702" s="1776">
        <f>IF(T702&gt;Z702,Z702,T702)</f>
        <v>10</v>
      </c>
      <c r="AG702" s="1776"/>
      <c r="AH702" s="1776"/>
      <c r="AI702" s="1776"/>
      <c r="AJ702" s="1776"/>
      <c r="AK702" s="1776"/>
      <c r="AL702" s="1362"/>
      <c r="AM702" s="492"/>
    </row>
    <row r="703" spans="1:43">
      <c r="A703" s="1011" t="s">
        <v>131</v>
      </c>
      <c r="B703" s="2275" t="s">
        <v>301</v>
      </c>
      <c r="C703" s="2275"/>
      <c r="D703" s="2275"/>
      <c r="E703" s="2275"/>
      <c r="F703" s="2275"/>
      <c r="G703" s="2275"/>
      <c r="H703" s="2275"/>
      <c r="I703" s="2275"/>
      <c r="J703" s="2275"/>
      <c r="K703" s="2275"/>
      <c r="L703" s="2275"/>
      <c r="M703" s="2275"/>
      <c r="N703" s="2275"/>
      <c r="O703" s="2275"/>
      <c r="P703" s="2275"/>
      <c r="Q703" s="2275"/>
      <c r="R703" s="2275"/>
      <c r="S703" s="2276"/>
      <c r="T703" s="2297">
        <f>AO696</f>
        <v>10</v>
      </c>
      <c r="U703" s="2297">
        <f>IF(AND(AND(A704&gt;15,15+A705),A705&gt;10,A704+10),A703,0)</f>
        <v>0</v>
      </c>
      <c r="V703" s="2297">
        <f>IF(AND(AND(B704&gt;15,15+B705),B705&gt;10,B704+10),#REF!,0)</f>
        <v>0</v>
      </c>
      <c r="W703" s="2297">
        <f>IF(AND(AND(C704&gt;15,15+C705),C705&gt;10,C704+10),B703,0)</f>
        <v>0</v>
      </c>
      <c r="X703" s="2297" t="e">
        <f>IF(AND(AND(D704&gt;15,15+D705),D705&gt;10,D704+10),D703,0)</f>
        <v>#VALUE!</v>
      </c>
      <c r="Y703" s="2297" t="e">
        <f>IF(AND(AND(E704&gt;15,15+E705),E705&gt;10,E704+10),E703,0)</f>
        <v>#VALUE!</v>
      </c>
      <c r="Z703" s="1776">
        <v>25</v>
      </c>
      <c r="AA703" s="1776"/>
      <c r="AB703" s="1776"/>
      <c r="AC703" s="1776"/>
      <c r="AD703" s="1776"/>
      <c r="AE703" s="1776"/>
      <c r="AF703" s="1776">
        <f>IF(T703&gt;Z703,Z703,T703)</f>
        <v>10</v>
      </c>
      <c r="AG703" s="1776"/>
      <c r="AH703" s="1776"/>
      <c r="AI703" s="1776"/>
      <c r="AJ703" s="1776"/>
      <c r="AK703" s="1776"/>
      <c r="AL703" s="1362"/>
      <c r="AM703" s="492"/>
    </row>
    <row r="704" spans="1:43">
      <c r="A704" s="1011"/>
      <c r="B704" s="1014"/>
      <c r="C704" s="1015"/>
      <c r="D704" s="1012" t="s">
        <v>1678</v>
      </c>
      <c r="E704" s="2277" t="s">
        <v>327</v>
      </c>
      <c r="F704" s="2277"/>
      <c r="G704" s="2277"/>
      <c r="H704" s="2277"/>
      <c r="I704" s="2277"/>
      <c r="J704" s="2277"/>
      <c r="K704" s="2277"/>
      <c r="L704" s="2277"/>
      <c r="M704" s="2277"/>
      <c r="N704" s="2277"/>
      <c r="O704" s="2277"/>
      <c r="P704" s="2277"/>
      <c r="Q704" s="2277"/>
      <c r="R704" s="2277"/>
      <c r="S704" s="2278"/>
      <c r="T704" s="2281">
        <f>AK281</f>
        <v>0</v>
      </c>
      <c r="U704" s="2281"/>
      <c r="V704" s="2281"/>
      <c r="W704" s="2281"/>
      <c r="X704" s="2281"/>
      <c r="Y704" s="2281"/>
      <c r="Z704" s="1634">
        <v>15</v>
      </c>
      <c r="AA704" s="1634"/>
      <c r="AB704" s="1634"/>
      <c r="AC704" s="1634"/>
      <c r="AD704" s="1634"/>
      <c r="AE704" s="1634"/>
      <c r="AF704" s="2411"/>
      <c r="AG704" s="2411"/>
      <c r="AH704" s="2411"/>
      <c r="AI704" s="2411"/>
      <c r="AJ704" s="2411"/>
      <c r="AK704" s="2411"/>
      <c r="AL704" s="1362"/>
      <c r="AM704" s="492"/>
    </row>
    <row r="705" spans="1:39">
      <c r="A705" s="1017"/>
      <c r="B705" s="1018"/>
      <c r="C705" s="1019"/>
      <c r="D705" s="1020" t="s">
        <v>1679</v>
      </c>
      <c r="E705" s="2277" t="s">
        <v>328</v>
      </c>
      <c r="F705" s="2277"/>
      <c r="G705" s="2277"/>
      <c r="H705" s="2277"/>
      <c r="I705" s="2277"/>
      <c r="J705" s="2277"/>
      <c r="K705" s="2277"/>
      <c r="L705" s="2277"/>
      <c r="M705" s="2277"/>
      <c r="N705" s="2277"/>
      <c r="O705" s="2277"/>
      <c r="P705" s="2277"/>
      <c r="Q705" s="2277"/>
      <c r="R705" s="2277"/>
      <c r="S705" s="2278"/>
      <c r="T705" s="2281">
        <f>AK483</f>
        <v>10</v>
      </c>
      <c r="U705" s="2281"/>
      <c r="V705" s="2281"/>
      <c r="W705" s="2281"/>
      <c r="X705" s="2281"/>
      <c r="Y705" s="2281"/>
      <c r="Z705" s="1634">
        <v>10</v>
      </c>
      <c r="AA705" s="1634"/>
      <c r="AB705" s="1634"/>
      <c r="AC705" s="1634"/>
      <c r="AD705" s="1634"/>
      <c r="AE705" s="1634"/>
      <c r="AF705" s="2411"/>
      <c r="AG705" s="2411"/>
      <c r="AH705" s="2411"/>
      <c r="AI705" s="2411"/>
      <c r="AJ705" s="2411"/>
      <c r="AK705" s="2411"/>
      <c r="AL705" s="1362"/>
      <c r="AM705" s="492"/>
    </row>
    <row r="706" spans="1:39">
      <c r="A706" s="1011" t="s">
        <v>134</v>
      </c>
      <c r="B706" s="2275" t="s">
        <v>608</v>
      </c>
      <c r="C706" s="2275"/>
      <c r="D706" s="2275"/>
      <c r="E706" s="2275"/>
      <c r="F706" s="2275"/>
      <c r="G706" s="2275"/>
      <c r="H706" s="2275"/>
      <c r="I706" s="2275"/>
      <c r="J706" s="2275"/>
      <c r="K706" s="2275"/>
      <c r="L706" s="2275"/>
      <c r="M706" s="2275"/>
      <c r="N706" s="2275"/>
      <c r="O706" s="2275"/>
      <c r="P706" s="2275"/>
      <c r="Q706" s="2275"/>
      <c r="R706" s="2275"/>
      <c r="S706" s="2276"/>
      <c r="T706" s="2297">
        <f>IF(AK549&gt;5,5,AK549)</f>
        <v>0</v>
      </c>
      <c r="U706" s="2297"/>
      <c r="V706" s="2297"/>
      <c r="W706" s="2297"/>
      <c r="X706" s="2297"/>
      <c r="Y706" s="2297"/>
      <c r="Z706" s="1776">
        <v>5</v>
      </c>
      <c r="AA706" s="1776"/>
      <c r="AB706" s="1776"/>
      <c r="AC706" s="1776"/>
      <c r="AD706" s="1776"/>
      <c r="AE706" s="1776"/>
      <c r="AF706" s="1776">
        <f>IF(T706&gt;Z706,5,T706)</f>
        <v>0</v>
      </c>
      <c r="AG706" s="1776"/>
      <c r="AH706" s="1776"/>
      <c r="AI706" s="1776"/>
      <c r="AJ706" s="1776"/>
      <c r="AK706" s="1776"/>
      <c r="AL706" s="1362"/>
      <c r="AM706" s="492"/>
    </row>
    <row r="707" spans="1:39">
      <c r="A707" s="1021" t="s">
        <v>135</v>
      </c>
      <c r="B707" s="2275" t="s">
        <v>609</v>
      </c>
      <c r="C707" s="2275"/>
      <c r="D707" s="2275"/>
      <c r="E707" s="2275"/>
      <c r="F707" s="2275"/>
      <c r="G707" s="2275"/>
      <c r="H707" s="2275"/>
      <c r="I707" s="2275"/>
      <c r="J707" s="2275"/>
      <c r="K707" s="2275"/>
      <c r="L707" s="2275"/>
      <c r="M707" s="2275"/>
      <c r="N707" s="2275"/>
      <c r="O707" s="2275"/>
      <c r="P707" s="2275"/>
      <c r="Q707" s="2275"/>
      <c r="R707" s="2275"/>
      <c r="S707" s="2276"/>
      <c r="T707" s="2401">
        <f>IF(SUM(T708:Y709)&gt;52,52,SUM(T708:Y709))</f>
        <v>52</v>
      </c>
      <c r="U707" s="2402"/>
      <c r="V707" s="2402"/>
      <c r="W707" s="2402"/>
      <c r="X707" s="2402"/>
      <c r="Y707" s="2402"/>
      <c r="Z707" s="2402">
        <v>52</v>
      </c>
      <c r="AA707" s="2402"/>
      <c r="AB707" s="2402"/>
      <c r="AC707" s="2402"/>
      <c r="AD707" s="2402"/>
      <c r="AE707" s="2402"/>
      <c r="AF707" s="2402">
        <f>$AO$701+$T$709</f>
        <v>52</v>
      </c>
      <c r="AG707" s="2402"/>
      <c r="AH707" s="2402"/>
      <c r="AI707" s="2402"/>
      <c r="AJ707" s="2402"/>
      <c r="AK707" s="2402"/>
      <c r="AL707" s="1362"/>
      <c r="AM707" s="492"/>
    </row>
    <row r="708" spans="1:39">
      <c r="A708" s="1021"/>
      <c r="B708" s="1023"/>
      <c r="C708" s="1024"/>
      <c r="D708" s="1025" t="s">
        <v>1680</v>
      </c>
      <c r="E708" s="2277" t="s">
        <v>201</v>
      </c>
      <c r="F708" s="2277"/>
      <c r="G708" s="2277"/>
      <c r="H708" s="2277"/>
      <c r="I708" s="2277"/>
      <c r="J708" s="2277"/>
      <c r="K708" s="2277"/>
      <c r="L708" s="2277"/>
      <c r="M708" s="2277"/>
      <c r="N708" s="2277"/>
      <c r="O708" s="2277"/>
      <c r="P708" s="2277"/>
      <c r="Q708" s="2277"/>
      <c r="R708" s="2277"/>
      <c r="S708" s="2278"/>
      <c r="T708" s="2301">
        <f>AC599</f>
        <v>50</v>
      </c>
      <c r="U708" s="2302"/>
      <c r="V708" s="2302"/>
      <c r="W708" s="2302"/>
      <c r="X708" s="2302"/>
      <c r="Y708" s="2303"/>
      <c r="Z708" s="2301">
        <v>50</v>
      </c>
      <c r="AA708" s="2302"/>
      <c r="AB708" s="2302"/>
      <c r="AC708" s="2302"/>
      <c r="AD708" s="2302"/>
      <c r="AE708" s="2303"/>
      <c r="AF708" s="2406"/>
      <c r="AG708" s="2407"/>
      <c r="AH708" s="2407"/>
      <c r="AI708" s="2407"/>
      <c r="AJ708" s="2407"/>
      <c r="AK708" s="2408"/>
      <c r="AL708" s="1362"/>
      <c r="AM708" s="46"/>
    </row>
    <row r="709" spans="1:39">
      <c r="A709" s="1026"/>
      <c r="B709" s="1014"/>
      <c r="C709" s="1015"/>
      <c r="D709" s="1012" t="s">
        <v>1681</v>
      </c>
      <c r="E709" s="2277" t="s">
        <v>298</v>
      </c>
      <c r="F709" s="2277"/>
      <c r="G709" s="2277"/>
      <c r="H709" s="2277"/>
      <c r="I709" s="2277"/>
      <c r="J709" s="2277"/>
      <c r="K709" s="2277"/>
      <c r="L709" s="2277"/>
      <c r="M709" s="2277"/>
      <c r="N709" s="2277"/>
      <c r="O709" s="2277"/>
      <c r="P709" s="2277"/>
      <c r="Q709" s="2277"/>
      <c r="R709" s="2277"/>
      <c r="S709" s="2278"/>
      <c r="T709" s="2038">
        <f>IF(AJ623&gt;0,2,0)</f>
        <v>2</v>
      </c>
      <c r="U709" s="2039"/>
      <c r="V709" s="2039"/>
      <c r="W709" s="2039"/>
      <c r="X709" s="2039"/>
      <c r="Y709" s="2040"/>
      <c r="Z709" s="2043">
        <v>2</v>
      </c>
      <c r="AA709" s="2044"/>
      <c r="AB709" s="2044"/>
      <c r="AC709" s="2044"/>
      <c r="AD709" s="2044"/>
      <c r="AE709" s="2045"/>
      <c r="AF709" s="2422"/>
      <c r="AG709" s="2423"/>
      <c r="AH709" s="2423"/>
      <c r="AI709" s="2423"/>
      <c r="AJ709" s="2423"/>
      <c r="AK709" s="2424"/>
      <c r="AL709" s="1362"/>
      <c r="AM709" s="46"/>
    </row>
    <row r="710" spans="1:39">
      <c r="A710" s="1021" t="s">
        <v>137</v>
      </c>
      <c r="B710" s="2275" t="s">
        <v>610</v>
      </c>
      <c r="C710" s="2275"/>
      <c r="D710" s="2275"/>
      <c r="E710" s="2275"/>
      <c r="F710" s="2275"/>
      <c r="G710" s="2275"/>
      <c r="H710" s="2275"/>
      <c r="I710" s="2275"/>
      <c r="J710" s="2275"/>
      <c r="K710" s="2275"/>
      <c r="L710" s="2275"/>
      <c r="M710" s="2275"/>
      <c r="N710" s="2275"/>
      <c r="O710" s="2275"/>
      <c r="P710" s="2275"/>
      <c r="Q710" s="2275"/>
      <c r="R710" s="2275"/>
      <c r="S710" s="2276"/>
      <c r="T710" s="2297">
        <f>AK661</f>
        <v>0</v>
      </c>
      <c r="U710" s="2297"/>
      <c r="V710" s="2297"/>
      <c r="W710" s="2297"/>
      <c r="X710" s="2297"/>
      <c r="Y710" s="2297"/>
      <c r="Z710" s="1776">
        <v>10</v>
      </c>
      <c r="AA710" s="1776"/>
      <c r="AB710" s="1776"/>
      <c r="AC710" s="1776"/>
      <c r="AD710" s="1776"/>
      <c r="AE710" s="1776"/>
      <c r="AF710" s="2005">
        <f>IF(T710&gt;Z710,Z710,T710)</f>
        <v>0</v>
      </c>
      <c r="AG710" s="2006"/>
      <c r="AH710" s="2006"/>
      <c r="AI710" s="2006"/>
      <c r="AJ710" s="2006"/>
      <c r="AK710" s="2007"/>
      <c r="AL710" s="1362"/>
      <c r="AM710" s="217"/>
    </row>
    <row r="711" spans="1:39">
      <c r="A711" s="1011" t="s">
        <v>417</v>
      </c>
      <c r="B711" s="2275" t="s">
        <v>1109</v>
      </c>
      <c r="C711" s="2275"/>
      <c r="D711" s="2275"/>
      <c r="E711" s="2275"/>
      <c r="F711" s="2275"/>
      <c r="G711" s="2275"/>
      <c r="H711" s="2275"/>
      <c r="I711" s="2275"/>
      <c r="J711" s="2275"/>
      <c r="K711" s="2275"/>
      <c r="L711" s="2275"/>
      <c r="M711" s="2275"/>
      <c r="N711" s="2275"/>
      <c r="O711" s="2275"/>
      <c r="P711" s="2275"/>
      <c r="Q711" s="2275"/>
      <c r="R711" s="2275"/>
      <c r="S711" s="2276"/>
      <c r="T711" s="2403">
        <f>IF(AK689&gt;2,2,AK689)</f>
        <v>0</v>
      </c>
      <c r="U711" s="2404"/>
      <c r="V711" s="2404"/>
      <c r="W711" s="2404"/>
      <c r="X711" s="2404"/>
      <c r="Y711" s="2405"/>
      <c r="Z711" s="2005">
        <v>2</v>
      </c>
      <c r="AA711" s="2006"/>
      <c r="AB711" s="2006"/>
      <c r="AC711" s="2006"/>
      <c r="AD711" s="2006"/>
      <c r="AE711" s="2007"/>
      <c r="AF711" s="2005">
        <f>IF(T711&gt;Z711,Z711,T711)</f>
        <v>0</v>
      </c>
      <c r="AG711" s="2420"/>
      <c r="AH711" s="2420"/>
      <c r="AI711" s="2420"/>
      <c r="AJ711" s="2420"/>
      <c r="AK711" s="2421"/>
      <c r="AL711" s="376"/>
      <c r="AM711" s="217"/>
    </row>
    <row r="712" spans="1:39">
      <c r="A712" s="2274" t="s">
        <v>330</v>
      </c>
      <c r="B712" s="2275"/>
      <c r="C712" s="2275"/>
      <c r="D712" s="2275"/>
      <c r="E712" s="2275"/>
      <c r="F712" s="2275"/>
      <c r="G712" s="2275"/>
      <c r="H712" s="2275"/>
      <c r="I712" s="2275"/>
      <c r="J712" s="2275"/>
      <c r="K712" s="2275"/>
      <c r="L712" s="2275"/>
      <c r="M712" s="2275"/>
      <c r="N712" s="2275"/>
      <c r="O712" s="2275"/>
      <c r="P712" s="2275"/>
      <c r="Q712" s="2275"/>
      <c r="R712" s="2275"/>
      <c r="S712" s="2276"/>
      <c r="T712" s="1999"/>
      <c r="U712" s="1999"/>
      <c r="V712" s="1999"/>
      <c r="W712" s="1999"/>
      <c r="X712" s="1999"/>
      <c r="Y712" s="1999"/>
      <c r="Z712" s="1634" t="s">
        <v>329</v>
      </c>
      <c r="AA712" s="1634"/>
      <c r="AB712" s="1634"/>
      <c r="AC712" s="1634"/>
      <c r="AD712" s="1634"/>
      <c r="AE712" s="1634"/>
      <c r="AF712" s="2005">
        <f>IF(T712&gt;0,T712,0)</f>
        <v>0</v>
      </c>
      <c r="AG712" s="2006"/>
      <c r="AH712" s="2006"/>
      <c r="AI712" s="2006"/>
      <c r="AJ712" s="2006"/>
      <c r="AK712" s="2007"/>
      <c r="AL712" s="1353"/>
      <c r="AM712" s="217"/>
    </row>
    <row r="713" spans="1:39" ht="15.75">
      <c r="A713" s="2286" t="s">
        <v>796</v>
      </c>
      <c r="B713" s="2287"/>
      <c r="C713" s="2287"/>
      <c r="D713" s="2287"/>
      <c r="E713" s="2287"/>
      <c r="F713" s="2287"/>
      <c r="G713" s="2287"/>
      <c r="H713" s="2287"/>
      <c r="I713" s="2287"/>
      <c r="J713" s="2287"/>
      <c r="K713" s="2287"/>
      <c r="L713" s="2287"/>
      <c r="M713" s="2287"/>
      <c r="N713" s="2287"/>
      <c r="O713" s="2287"/>
      <c r="P713" s="2287"/>
      <c r="Q713" s="2287"/>
      <c r="R713" s="2287"/>
      <c r="S713" s="2287"/>
      <c r="T713" s="2287"/>
      <c r="U713" s="2287"/>
      <c r="V713" s="2287"/>
      <c r="W713" s="2287"/>
      <c r="X713" s="2287"/>
      <c r="Y713" s="2287"/>
      <c r="Z713" s="2287"/>
      <c r="AA713" s="2287"/>
      <c r="AB713" s="2287"/>
      <c r="AC713" s="2287"/>
      <c r="AD713" s="2287"/>
      <c r="AE713" s="2288"/>
      <c r="AF713" s="2412">
        <f>SUM(AF699:AK711)-AF712</f>
        <v>81</v>
      </c>
      <c r="AG713" s="2413"/>
      <c r="AH713" s="2413"/>
      <c r="AI713" s="2413"/>
      <c r="AJ713" s="2413"/>
      <c r="AK713" s="2414"/>
      <c r="AL713" s="1363"/>
      <c r="AM713" s="46"/>
    </row>
    <row r="714" spans="1:39" ht="15.75">
      <c r="A714" s="2289"/>
      <c r="B714" s="2290"/>
      <c r="C714" s="2290"/>
      <c r="D714" s="2290"/>
      <c r="E714" s="2290"/>
      <c r="F714" s="2290"/>
      <c r="G714" s="2290"/>
      <c r="H714" s="2290"/>
      <c r="I714" s="2290"/>
      <c r="J714" s="2290"/>
      <c r="K714" s="2290"/>
      <c r="L714" s="2290"/>
      <c r="M714" s="2290"/>
      <c r="N714" s="2290"/>
      <c r="O714" s="2290"/>
      <c r="P714" s="2290"/>
      <c r="Q714" s="2290"/>
      <c r="R714" s="2290"/>
      <c r="S714" s="2290"/>
      <c r="T714" s="2290"/>
      <c r="U714" s="2290"/>
      <c r="V714" s="2290"/>
      <c r="W714" s="2290"/>
      <c r="X714" s="2290"/>
      <c r="Y714" s="2290"/>
      <c r="Z714" s="2290"/>
      <c r="AA714" s="2290"/>
      <c r="AB714" s="2290"/>
      <c r="AC714" s="2290"/>
      <c r="AD714" s="2290"/>
      <c r="AE714" s="2291"/>
      <c r="AF714" s="2415"/>
      <c r="AG714" s="2416"/>
      <c r="AH714" s="2416"/>
      <c r="AI714" s="2416"/>
      <c r="AJ714" s="2416"/>
      <c r="AK714" s="2417"/>
      <c r="AL714" s="1363"/>
      <c r="AM714" s="46"/>
    </row>
    <row r="715" spans="1:39">
      <c r="A715" s="1533" t="s">
        <v>7</v>
      </c>
      <c r="B715" s="1533"/>
      <c r="C715" s="1533"/>
      <c r="D715" s="1533"/>
      <c r="E715" s="1533"/>
      <c r="F715" s="1533"/>
      <c r="G715" s="1533"/>
      <c r="H715" s="1533"/>
      <c r="I715" s="1533"/>
      <c r="J715" s="1533"/>
      <c r="K715" s="1533"/>
      <c r="L715" s="1533"/>
      <c r="M715" s="1533"/>
      <c r="N715" s="1533"/>
      <c r="O715" s="1533"/>
      <c r="P715" s="1533"/>
      <c r="Q715" s="1533"/>
      <c r="R715" s="1533"/>
      <c r="S715" s="1533"/>
      <c r="T715" s="1533"/>
      <c r="U715" s="1533"/>
      <c r="V715" s="1533"/>
      <c r="W715" s="1533"/>
      <c r="X715" s="1533"/>
      <c r="Y715" s="1533"/>
      <c r="Z715" s="1533"/>
      <c r="AA715" s="1533"/>
      <c r="AB715" s="1533"/>
      <c r="AC715" s="1533"/>
      <c r="AD715" s="1533"/>
      <c r="AE715" s="1533"/>
      <c r="AF715" s="1533"/>
      <c r="AG715" s="1533"/>
      <c r="AH715" s="1533"/>
      <c r="AI715" s="1533"/>
      <c r="AJ715" s="1533"/>
      <c r="AK715" s="1533"/>
      <c r="AL715" s="1533"/>
      <c r="AM715" s="2463"/>
    </row>
    <row r="716" spans="1:39" ht="12.4" customHeight="1">
      <c r="A716" s="1533"/>
      <c r="B716" s="1533"/>
      <c r="C716" s="1533"/>
      <c r="D716" s="1533"/>
      <c r="E716" s="1533"/>
      <c r="F716" s="1533"/>
      <c r="G716" s="1533"/>
      <c r="H716" s="1533"/>
      <c r="I716" s="1533"/>
      <c r="J716" s="1533"/>
      <c r="K716" s="1533"/>
      <c r="L716" s="1533"/>
      <c r="M716" s="1533"/>
      <c r="N716" s="1533"/>
      <c r="O716" s="1533"/>
      <c r="P716" s="1533"/>
      <c r="Q716" s="1533"/>
      <c r="R716" s="1533"/>
      <c r="S716" s="1533"/>
      <c r="T716" s="1533"/>
      <c r="U716" s="1533"/>
      <c r="V716" s="1533"/>
      <c r="W716" s="1533"/>
      <c r="X716" s="1533"/>
      <c r="Y716" s="1533"/>
      <c r="Z716" s="1533"/>
      <c r="AA716" s="1533"/>
      <c r="AB716" s="1533"/>
      <c r="AC716" s="1533"/>
      <c r="AD716" s="1533"/>
      <c r="AE716" s="1533"/>
      <c r="AF716" s="1533"/>
      <c r="AG716" s="1533"/>
      <c r="AH716" s="1533"/>
      <c r="AI716" s="1533"/>
      <c r="AJ716" s="1533"/>
      <c r="AK716" s="1533"/>
      <c r="AL716" s="1533"/>
      <c r="AM716" s="2463"/>
    </row>
    <row r="717" spans="1:39" ht="56.25" customHeight="1">
      <c r="A717" s="1533"/>
      <c r="B717" s="1533"/>
      <c r="C717" s="1533"/>
      <c r="D717" s="1533"/>
      <c r="E717" s="1533"/>
      <c r="F717" s="1533"/>
      <c r="G717" s="1533"/>
      <c r="H717" s="1533"/>
      <c r="I717" s="1533"/>
      <c r="J717" s="1533"/>
      <c r="K717" s="1533"/>
      <c r="L717" s="1533"/>
      <c r="M717" s="1533"/>
      <c r="N717" s="1533"/>
      <c r="O717" s="1533"/>
      <c r="P717" s="1533"/>
      <c r="Q717" s="1533"/>
      <c r="R717" s="1533"/>
      <c r="S717" s="1533"/>
      <c r="T717" s="1533"/>
      <c r="U717" s="1533"/>
      <c r="V717" s="1533"/>
      <c r="W717" s="1533"/>
      <c r="X717" s="1533"/>
      <c r="Y717" s="1533"/>
      <c r="Z717" s="1533"/>
      <c r="AA717" s="1533"/>
      <c r="AB717" s="1533"/>
      <c r="AC717" s="1533"/>
      <c r="AD717" s="1533"/>
      <c r="AE717" s="1533"/>
      <c r="AF717" s="1533"/>
      <c r="AG717" s="1533"/>
      <c r="AH717" s="1533"/>
      <c r="AI717" s="1533"/>
      <c r="AJ717" s="1533"/>
      <c r="AK717" s="1533"/>
      <c r="AL717" s="1533"/>
      <c r="AM717" s="2463"/>
    </row>
    <row r="718" spans="1:39" ht="12.4" hidden="1" customHeight="1">
      <c r="A718" s="1533"/>
      <c r="B718" s="1533"/>
      <c r="C718" s="1533"/>
      <c r="D718" s="1533"/>
      <c r="E718" s="1533"/>
      <c r="F718" s="1533"/>
      <c r="G718" s="1533"/>
      <c r="H718" s="1533"/>
      <c r="I718" s="1533"/>
      <c r="J718" s="1533"/>
      <c r="K718" s="1533"/>
      <c r="L718" s="1533"/>
      <c r="M718" s="1533"/>
      <c r="N718" s="1533"/>
      <c r="O718" s="1533"/>
      <c r="P718" s="1533"/>
      <c r="Q718" s="1533"/>
      <c r="R718" s="1533"/>
      <c r="S718" s="1533"/>
      <c r="T718" s="1533"/>
      <c r="U718" s="1533"/>
      <c r="V718" s="1533"/>
      <c r="W718" s="1533"/>
      <c r="X718" s="1533"/>
      <c r="Y718" s="1533"/>
      <c r="Z718" s="1533"/>
      <c r="AA718" s="1533"/>
      <c r="AB718" s="1533"/>
      <c r="AC718" s="1533"/>
      <c r="AD718" s="1533"/>
      <c r="AE718" s="1533"/>
      <c r="AF718" s="1533"/>
      <c r="AG718" s="1533"/>
      <c r="AH718" s="1533"/>
      <c r="AI718" s="1533"/>
      <c r="AJ718" s="1533"/>
      <c r="AK718" s="1533"/>
      <c r="AL718" s="1533"/>
      <c r="AM718" s="2463"/>
    </row>
    <row r="719" spans="1:39" ht="12.4" hidden="1" customHeight="1">
      <c r="A719" s="1533"/>
      <c r="B719" s="1533"/>
      <c r="C719" s="1533"/>
      <c r="D719" s="1533"/>
      <c r="E719" s="1533"/>
      <c r="F719" s="1533"/>
      <c r="G719" s="1533"/>
      <c r="H719" s="1533"/>
      <c r="I719" s="1533"/>
      <c r="J719" s="1533"/>
      <c r="K719" s="1533"/>
      <c r="L719" s="1533"/>
      <c r="M719" s="1533"/>
      <c r="N719" s="1533"/>
      <c r="O719" s="1533"/>
      <c r="P719" s="1533"/>
      <c r="Q719" s="1533"/>
      <c r="R719" s="1533"/>
      <c r="S719" s="1533"/>
      <c r="T719" s="1533"/>
      <c r="U719" s="1533"/>
      <c r="V719" s="1533"/>
      <c r="W719" s="1533"/>
      <c r="X719" s="1533"/>
      <c r="Y719" s="1533"/>
      <c r="Z719" s="1533"/>
      <c r="AA719" s="1533"/>
      <c r="AB719" s="1533"/>
      <c r="AC719" s="1533"/>
      <c r="AD719" s="1533"/>
      <c r="AE719" s="1533"/>
      <c r="AF719" s="1533"/>
      <c r="AG719" s="1533"/>
      <c r="AH719" s="1533"/>
      <c r="AI719" s="1533"/>
      <c r="AJ719" s="1533"/>
      <c r="AK719" s="1533"/>
      <c r="AL719" s="1533"/>
      <c r="AM719" s="2463"/>
    </row>
    <row r="720" spans="1:39" ht="12.4" hidden="1" customHeight="1">
      <c r="A720" s="1533"/>
      <c r="B720" s="1533"/>
      <c r="C720" s="1533"/>
      <c r="D720" s="1533"/>
      <c r="E720" s="1533"/>
      <c r="F720" s="1533"/>
      <c r="G720" s="1533"/>
      <c r="H720" s="1533"/>
      <c r="I720" s="1533"/>
      <c r="J720" s="1533"/>
      <c r="K720" s="1533"/>
      <c r="L720" s="1533"/>
      <c r="M720" s="1533"/>
      <c r="N720" s="1533"/>
      <c r="O720" s="1533"/>
      <c r="P720" s="1533"/>
      <c r="Q720" s="1533"/>
      <c r="R720" s="1533"/>
      <c r="S720" s="1533"/>
      <c r="T720" s="1533"/>
      <c r="U720" s="1533"/>
      <c r="V720" s="1533"/>
      <c r="W720" s="1533"/>
      <c r="X720" s="1533"/>
      <c r="Y720" s="1533"/>
      <c r="Z720" s="1533"/>
      <c r="AA720" s="1533"/>
      <c r="AB720" s="1533"/>
      <c r="AC720" s="1533"/>
      <c r="AD720" s="1533"/>
      <c r="AE720" s="1533"/>
      <c r="AF720" s="1533"/>
      <c r="AG720" s="1533"/>
      <c r="AH720" s="1533"/>
      <c r="AI720" s="1533"/>
      <c r="AJ720" s="1533"/>
      <c r="AK720" s="1533"/>
      <c r="AL720" s="1533"/>
      <c r="AM720" s="2463"/>
    </row>
    <row r="721" spans="1:1" hidden="1"/>
    <row r="722" spans="1:1" hidden="1"/>
    <row r="723" spans="1:1" hidden="1"/>
    <row r="724" spans="1:1" hidden="1"/>
    <row r="725" spans="1:1" hidden="1"/>
    <row r="726" spans="1:1" hidden="1"/>
    <row r="727" spans="1:1" hidden="1"/>
    <row r="728" spans="1:1" hidden="1"/>
    <row r="729" spans="1:1" hidden="1">
      <c r="A729" s="30"/>
    </row>
    <row r="730" spans="1:1" hidden="1">
      <c r="A730" s="30"/>
    </row>
    <row r="731" spans="1:1" hidden="1">
      <c r="A731" s="30"/>
    </row>
    <row r="732" spans="1:1" hidden="1">
      <c r="A732" s="30"/>
    </row>
    <row r="733" spans="1:1" hidden="1">
      <c r="A733" s="30"/>
    </row>
    <row r="734" spans="1:1" hidden="1">
      <c r="A734" s="30"/>
    </row>
    <row r="735" spans="1:1" hidden="1"/>
    <row r="736" spans="1:1" hidden="1">
      <c r="A736" s="30"/>
    </row>
    <row r="737" spans="1:32" hidden="1">
      <c r="A737" s="30"/>
    </row>
    <row r="738" spans="1:32" hidden="1">
      <c r="A738" s="30"/>
    </row>
    <row r="739" spans="1:32" hidden="1">
      <c r="A739" s="30"/>
    </row>
    <row r="740" spans="1:32" hidden="1">
      <c r="A740" s="30"/>
    </row>
    <row r="741" spans="1:32" hidden="1">
      <c r="A741" s="30"/>
      <c r="AF741" s="30"/>
    </row>
    <row r="742" spans="1:32" hidden="1">
      <c r="A742" s="30"/>
    </row>
    <row r="743" spans="1:32" hidden="1">
      <c r="A743" s="30"/>
    </row>
    <row r="744" spans="1:32" hidden="1">
      <c r="A744" s="30"/>
    </row>
    <row r="745" spans="1:32" hidden="1">
      <c r="A745" s="30"/>
    </row>
    <row r="746" spans="1:32" hidden="1">
      <c r="A746" s="30"/>
    </row>
    <row r="747" spans="1:32" hidden="1">
      <c r="A747" s="30"/>
    </row>
    <row r="748" spans="1:32" hidden="1">
      <c r="A748" s="30"/>
    </row>
    <row r="749" spans="1:32" hidden="1">
      <c r="A749" s="30"/>
    </row>
    <row r="750" spans="1:32" hidden="1">
      <c r="A750" s="30"/>
    </row>
    <row r="751" spans="1:32" hidden="1">
      <c r="A751" s="30"/>
    </row>
    <row r="752" spans="1:32" hidden="1">
      <c r="A752" s="30"/>
    </row>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sheetData>
  <sheetProtection algorithmName="SHA-512" hashValue="GdwxxZhcH8Nm9HZ7HeDFlryPTxTXivPZ0gWSqoLZ63mTzM0LU3RbI0acN4Uuyrrmv2OlGmRDHxck2759ZNkiAg==" saltValue="v6It4DFft5xLM3MMvS9Nug=="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40">
    <mergeCell ref="A715:AM720"/>
    <mergeCell ref="S583:T583"/>
    <mergeCell ref="AA582:AB582"/>
    <mergeCell ref="Y581:Z581"/>
    <mergeCell ref="AA581:AB581"/>
    <mergeCell ref="W572:X572"/>
    <mergeCell ref="W571:X571"/>
    <mergeCell ref="W580:X580"/>
    <mergeCell ref="AE580:AF580"/>
    <mergeCell ref="AE581:AF581"/>
    <mergeCell ref="AE582:AF582"/>
    <mergeCell ref="AE583:AF583"/>
    <mergeCell ref="A696:AM696"/>
    <mergeCell ref="E590:J590"/>
    <mergeCell ref="K590:P590"/>
    <mergeCell ref="E586:J589"/>
    <mergeCell ref="K586:P589"/>
    <mergeCell ref="Q586:V589"/>
    <mergeCell ref="W586:AB589"/>
    <mergeCell ref="AC586:AH589"/>
    <mergeCell ref="W590:AB590"/>
    <mergeCell ref="AC590:AH590"/>
    <mergeCell ref="C679:D679"/>
    <mergeCell ref="O579:P579"/>
    <mergeCell ref="AF398:AL398"/>
    <mergeCell ref="C389:D389"/>
    <mergeCell ref="C400:D400"/>
    <mergeCell ref="C408:D408"/>
    <mergeCell ref="AE571:AF571"/>
    <mergeCell ref="C477:D477"/>
    <mergeCell ref="C515:D515"/>
    <mergeCell ref="C537:D537"/>
    <mergeCell ref="E258:AD260"/>
    <mergeCell ref="H321:R321"/>
    <mergeCell ref="H309:R309"/>
    <mergeCell ref="H304:R304"/>
    <mergeCell ref="H305:R305"/>
    <mergeCell ref="H317:R317"/>
    <mergeCell ref="AA317:AK317"/>
    <mergeCell ref="H303:R303"/>
    <mergeCell ref="H308:R308"/>
    <mergeCell ref="H300:R300"/>
    <mergeCell ref="H298:M298"/>
    <mergeCell ref="H295:R295"/>
    <mergeCell ref="H297:R297"/>
    <mergeCell ref="H296:R296"/>
    <mergeCell ref="P298:R298"/>
    <mergeCell ref="H301:R301"/>
    <mergeCell ref="C666:D666"/>
    <mergeCell ref="H286:R286"/>
    <mergeCell ref="H288:R288"/>
    <mergeCell ref="P316:R316"/>
    <mergeCell ref="H318:R318"/>
    <mergeCell ref="C387:D387"/>
    <mergeCell ref="C468:D468"/>
    <mergeCell ref="C464:D464"/>
    <mergeCell ref="AA580:AB580"/>
    <mergeCell ref="U578:V578"/>
    <mergeCell ref="C377:D377"/>
    <mergeCell ref="C398:D398"/>
    <mergeCell ref="H290:R290"/>
    <mergeCell ref="H328:R328"/>
    <mergeCell ref="AA297:AK297"/>
    <mergeCell ref="H292:R292"/>
    <mergeCell ref="AA325:AF325"/>
    <mergeCell ref="AA328:AK328"/>
    <mergeCell ref="H325:M325"/>
    <mergeCell ref="H299:R299"/>
    <mergeCell ref="AA292:AK292"/>
    <mergeCell ref="AF416:AL416"/>
    <mergeCell ref="AE486:AK486"/>
    <mergeCell ref="AF458:AL458"/>
    <mergeCell ref="BJ535:BK535"/>
    <mergeCell ref="BD534:BE534"/>
    <mergeCell ref="BJ513:BP514"/>
    <mergeCell ref="B554:AG559"/>
    <mergeCell ref="AP544:AT544"/>
    <mergeCell ref="BM541:BP541"/>
    <mergeCell ref="BO539:BP539"/>
    <mergeCell ref="BE556:BH556"/>
    <mergeCell ref="BM553:BP553"/>
    <mergeCell ref="BM555:BP555"/>
    <mergeCell ref="BM539:BN539"/>
    <mergeCell ref="BE554:BH554"/>
    <mergeCell ref="BM540:BN540"/>
    <mergeCell ref="BI556:BL556"/>
    <mergeCell ref="BI553:BL553"/>
    <mergeCell ref="BE553:BH553"/>
    <mergeCell ref="BM542:BP542"/>
    <mergeCell ref="BM544:BP544"/>
    <mergeCell ref="BM546:BP546"/>
    <mergeCell ref="AU513:BA514"/>
    <mergeCell ref="AU546:AY546"/>
    <mergeCell ref="AU555:AV555"/>
    <mergeCell ref="BM537:BN537"/>
    <mergeCell ref="AP546:AT546"/>
    <mergeCell ref="AP216:AQ216"/>
    <mergeCell ref="BE516:BG530"/>
    <mergeCell ref="AF258:AL258"/>
    <mergeCell ref="AA321:AK321"/>
    <mergeCell ref="AF273:AL273"/>
    <mergeCell ref="AA308:AK308"/>
    <mergeCell ref="AA301:AK301"/>
    <mergeCell ref="AA303:AK303"/>
    <mergeCell ref="AA305:AK305"/>
    <mergeCell ref="AA304:AK304"/>
    <mergeCell ref="AF479:AL479"/>
    <mergeCell ref="AA322:AK322"/>
    <mergeCell ref="AA319:AK319"/>
    <mergeCell ref="AS355:AT355"/>
    <mergeCell ref="F373:AF376"/>
    <mergeCell ref="F382:AF386"/>
    <mergeCell ref="F392:AF395"/>
    <mergeCell ref="F404:AF407"/>
    <mergeCell ref="AF377:AL377"/>
    <mergeCell ref="AF396:AL396"/>
    <mergeCell ref="C345:AJ347"/>
    <mergeCell ref="C348:AJ356"/>
    <mergeCell ref="C357:AJ363"/>
    <mergeCell ref="C396:D396"/>
    <mergeCell ref="AF387:AL387"/>
    <mergeCell ref="H291:R291"/>
    <mergeCell ref="AA294:AK294"/>
    <mergeCell ref="H315:R315"/>
    <mergeCell ref="H322:R322"/>
    <mergeCell ref="H294:R294"/>
    <mergeCell ref="AA299:AK299"/>
    <mergeCell ref="AA300:AK300"/>
    <mergeCell ref="AA296:AK296"/>
    <mergeCell ref="AA295:AK295"/>
    <mergeCell ref="AA318:AK318"/>
    <mergeCell ref="AA313:AK313"/>
    <mergeCell ref="AA316:AF316"/>
    <mergeCell ref="AA306:AK306"/>
    <mergeCell ref="P307:R307"/>
    <mergeCell ref="AI316:AK316"/>
    <mergeCell ref="AA314:AK314"/>
    <mergeCell ref="U368:W368"/>
    <mergeCell ref="U369:W369"/>
    <mergeCell ref="C364:AJ366"/>
    <mergeCell ref="AO194:AP194"/>
    <mergeCell ref="BJ536:BK536"/>
    <mergeCell ref="BJ537:BK537"/>
    <mergeCell ref="AP543:AT543"/>
    <mergeCell ref="AU541:AY541"/>
    <mergeCell ref="AU543:AY543"/>
    <mergeCell ref="AP542:AT542"/>
    <mergeCell ref="AA307:AF307"/>
    <mergeCell ref="AU542:AY542"/>
    <mergeCell ref="AP541:AT541"/>
    <mergeCell ref="AF424:AL424"/>
    <mergeCell ref="AA323:AK323"/>
    <mergeCell ref="AF428:AL428"/>
    <mergeCell ref="AA298:AF298"/>
    <mergeCell ref="AI298:AK298"/>
    <mergeCell ref="AA291:AK291"/>
    <mergeCell ref="AF435:AL435"/>
    <mergeCell ref="AF448:AL448"/>
    <mergeCell ref="AF456:AL456"/>
    <mergeCell ref="AA326:AK326"/>
    <mergeCell ref="AP516:AR530"/>
    <mergeCell ref="BD533:BE533"/>
    <mergeCell ref="AF379:AL379"/>
    <mergeCell ref="AF389:AL389"/>
    <mergeCell ref="H187:I187"/>
    <mergeCell ref="AF198:AL198"/>
    <mergeCell ref="AA288:AK288"/>
    <mergeCell ref="AA286:AK286"/>
    <mergeCell ref="E249:AB250"/>
    <mergeCell ref="AF400:AL400"/>
    <mergeCell ref="E246:AB247"/>
    <mergeCell ref="AF246:AL246"/>
    <mergeCell ref="AA290:AK290"/>
    <mergeCell ref="H289:M289"/>
    <mergeCell ref="E262:AD265"/>
    <mergeCell ref="H277:I277"/>
    <mergeCell ref="E273:AD275"/>
    <mergeCell ref="AJ204:AK204"/>
    <mergeCell ref="AA287:AK287"/>
    <mergeCell ref="AI289:AK289"/>
    <mergeCell ref="AJ242:AK242"/>
    <mergeCell ref="AJ269:AK269"/>
    <mergeCell ref="E232:AB234"/>
    <mergeCell ref="AF249:AL249"/>
    <mergeCell ref="E223:AB224"/>
    <mergeCell ref="E236:AA238"/>
    <mergeCell ref="AF232:AL232"/>
    <mergeCell ref="H285:R285"/>
    <mergeCell ref="AF464:AL464"/>
    <mergeCell ref="F515:AE516"/>
    <mergeCell ref="AF468:AL468"/>
    <mergeCell ref="AF408:AL408"/>
    <mergeCell ref="S570:T570"/>
    <mergeCell ref="S572:T572"/>
    <mergeCell ref="W577:X577"/>
    <mergeCell ref="Q575:R575"/>
    <mergeCell ref="O574:P574"/>
    <mergeCell ref="AA572:AB572"/>
    <mergeCell ref="Y574:Z574"/>
    <mergeCell ref="S577:T577"/>
    <mergeCell ref="AA575:AB575"/>
    <mergeCell ref="S574:T574"/>
    <mergeCell ref="W576:X576"/>
    <mergeCell ref="AA574:AB574"/>
    <mergeCell ref="W575:X575"/>
    <mergeCell ref="S576:T576"/>
    <mergeCell ref="Q566:AF567"/>
    <mergeCell ref="AE568:AF568"/>
    <mergeCell ref="AE569:AF569"/>
    <mergeCell ref="AE570:AF570"/>
    <mergeCell ref="S568:T568"/>
    <mergeCell ref="F464:AE466"/>
    <mergeCell ref="AP545:AT545"/>
    <mergeCell ref="Y571:Z571"/>
    <mergeCell ref="AE575:AF575"/>
    <mergeCell ref="AE576:AF576"/>
    <mergeCell ref="AE577:AF577"/>
    <mergeCell ref="AE552:AK552"/>
    <mergeCell ref="W583:X583"/>
    <mergeCell ref="U573:V573"/>
    <mergeCell ref="U575:V575"/>
    <mergeCell ref="W574:X574"/>
    <mergeCell ref="AA583:AB583"/>
    <mergeCell ref="Y576:Z576"/>
    <mergeCell ref="AA573:AB573"/>
    <mergeCell ref="AC575:AD575"/>
    <mergeCell ref="AC573:AD573"/>
    <mergeCell ref="AC576:AD576"/>
    <mergeCell ref="AC578:AD578"/>
    <mergeCell ref="AC581:AD581"/>
    <mergeCell ref="U576:V576"/>
    <mergeCell ref="W582:X582"/>
    <mergeCell ref="AP557:AT557"/>
    <mergeCell ref="U583:V583"/>
    <mergeCell ref="AE572:AF572"/>
    <mergeCell ref="Y618:AC618"/>
    <mergeCell ref="E584:AH585"/>
    <mergeCell ref="Y580:Z580"/>
    <mergeCell ref="AF710:AK710"/>
    <mergeCell ref="T712:Y712"/>
    <mergeCell ref="Z712:AE712"/>
    <mergeCell ref="AC582:AD582"/>
    <mergeCell ref="Y583:Z583"/>
    <mergeCell ref="T620:X620"/>
    <mergeCell ref="J620:N620"/>
    <mergeCell ref="O620:S620"/>
    <mergeCell ref="T610:X613"/>
    <mergeCell ref="Y610:AC613"/>
    <mergeCell ref="O610:S613"/>
    <mergeCell ref="Y615:AC615"/>
    <mergeCell ref="B603:AH608"/>
    <mergeCell ref="B629:AH630"/>
    <mergeCell ref="A623:AI623"/>
    <mergeCell ref="J616:N616"/>
    <mergeCell ref="J617:N617"/>
    <mergeCell ref="T619:X619"/>
    <mergeCell ref="AG633:AJ633"/>
    <mergeCell ref="AG636:AJ636"/>
    <mergeCell ref="F633:AD634"/>
    <mergeCell ref="AF707:AK707"/>
    <mergeCell ref="Z708:AE708"/>
    <mergeCell ref="Z697:AE698"/>
    <mergeCell ref="T703:Y703"/>
    <mergeCell ref="B707:S707"/>
    <mergeCell ref="AF713:AK714"/>
    <mergeCell ref="AY550:AZ550"/>
    <mergeCell ref="AS551:AU551"/>
    <mergeCell ref="AX591:AY591"/>
    <mergeCell ref="AZ591:BA591"/>
    <mergeCell ref="AC595:AH595"/>
    <mergeCell ref="AC596:AH596"/>
    <mergeCell ref="AJ623:AK623"/>
    <mergeCell ref="AF700:AK700"/>
    <mergeCell ref="AC597:AH597"/>
    <mergeCell ref="AF712:AK712"/>
    <mergeCell ref="AF711:AK711"/>
    <mergeCell ref="AF709:AK709"/>
    <mergeCell ref="Z709:AE709"/>
    <mergeCell ref="AG602:AJ602"/>
    <mergeCell ref="Y614:AC614"/>
    <mergeCell ref="W597:AB597"/>
    <mergeCell ref="AC598:AH598"/>
    <mergeCell ref="AE579:AF579"/>
    <mergeCell ref="Z711:AE711"/>
    <mergeCell ref="Z710:AE710"/>
    <mergeCell ref="T709:Y709"/>
    <mergeCell ref="T707:Y707"/>
    <mergeCell ref="Z707:AE707"/>
    <mergeCell ref="T705:Y705"/>
    <mergeCell ref="T711:Y711"/>
    <mergeCell ref="BJ599:BM599"/>
    <mergeCell ref="AF706:AK706"/>
    <mergeCell ref="AF708:AK708"/>
    <mergeCell ref="AF699:AK699"/>
    <mergeCell ref="A692:AM693"/>
    <mergeCell ref="J614:N614"/>
    <mergeCell ref="AF701:AK701"/>
    <mergeCell ref="E708:S708"/>
    <mergeCell ref="J615:N615"/>
    <mergeCell ref="Z700:AE700"/>
    <mergeCell ref="T699:Y699"/>
    <mergeCell ref="AF705:AK705"/>
    <mergeCell ref="AF704:AK704"/>
    <mergeCell ref="AF702:AK702"/>
    <mergeCell ref="AF703:AK703"/>
    <mergeCell ref="T704:Y704"/>
    <mergeCell ref="Z701:AE701"/>
    <mergeCell ref="B702:S702"/>
    <mergeCell ref="Z705:AE705"/>
    <mergeCell ref="Z706:AE706"/>
    <mergeCell ref="T618:X618"/>
    <mergeCell ref="Q594:V594"/>
    <mergeCell ref="T697:Y698"/>
    <mergeCell ref="C636:D636"/>
    <mergeCell ref="O615:S615"/>
    <mergeCell ref="T615:X615"/>
    <mergeCell ref="J610:N613"/>
    <mergeCell ref="O614:S614"/>
    <mergeCell ref="T614:X614"/>
    <mergeCell ref="O617:S617"/>
    <mergeCell ref="E599:J599"/>
    <mergeCell ref="W596:AB596"/>
    <mergeCell ref="C681:D681"/>
    <mergeCell ref="C675:D675"/>
    <mergeCell ref="Y617:AC617"/>
    <mergeCell ref="O616:S616"/>
    <mergeCell ref="O618:S618"/>
    <mergeCell ref="AC599:AH599"/>
    <mergeCell ref="C633:D633"/>
    <mergeCell ref="Z703:AE703"/>
    <mergeCell ref="Z699:AE699"/>
    <mergeCell ref="A1:AM2"/>
    <mergeCell ref="AF208:AL208"/>
    <mergeCell ref="AF193:AL193"/>
    <mergeCell ref="AJ189:AK189"/>
    <mergeCell ref="B71:K71"/>
    <mergeCell ref="E161:AC163"/>
    <mergeCell ref="E165:AC167"/>
    <mergeCell ref="E169:AC171"/>
    <mergeCell ref="B125:C125"/>
    <mergeCell ref="C40:AD40"/>
    <mergeCell ref="B11:AI11"/>
    <mergeCell ref="B16:AJ16"/>
    <mergeCell ref="AB13:AC13"/>
    <mergeCell ref="AF33:AL33"/>
    <mergeCell ref="AF114:AL114"/>
    <mergeCell ref="AF177:AL177"/>
    <mergeCell ref="AJ156:AK156"/>
    <mergeCell ref="E173:AC175"/>
    <mergeCell ref="AF169:AL169"/>
    <mergeCell ref="S138:T138"/>
    <mergeCell ref="AF133:AL133"/>
    <mergeCell ref="E193:AB196"/>
    <mergeCell ref="E208:AB210"/>
    <mergeCell ref="AF148:AL148"/>
    <mergeCell ref="AE78:AK78"/>
    <mergeCell ref="AE69:AK69"/>
    <mergeCell ref="AJ144:AK144"/>
    <mergeCell ref="H117:I117"/>
    <mergeCell ref="H142:I142"/>
    <mergeCell ref="AF95:AL95"/>
    <mergeCell ref="AF100:AL100"/>
    <mergeCell ref="AF105:AL105"/>
    <mergeCell ref="E133:AD137"/>
    <mergeCell ref="AF140:AL140"/>
    <mergeCell ref="AF110:AL110"/>
    <mergeCell ref="AK73:AM73"/>
    <mergeCell ref="E125:AG128"/>
    <mergeCell ref="H123:AE123"/>
    <mergeCell ref="AE4:AK4"/>
    <mergeCell ref="B8:AC8"/>
    <mergeCell ref="AF211:AL211"/>
    <mergeCell ref="H214:I214"/>
    <mergeCell ref="E220:AB221"/>
    <mergeCell ref="AJ216:AK216"/>
    <mergeCell ref="H240:I240"/>
    <mergeCell ref="H226:I226"/>
    <mergeCell ref="AF236:AL236"/>
    <mergeCell ref="AJ228:AK228"/>
    <mergeCell ref="B49:AK55"/>
    <mergeCell ref="AF6:AL6"/>
    <mergeCell ref="T72:AC72"/>
    <mergeCell ref="C35:AD35"/>
    <mergeCell ref="AJ47:AK47"/>
    <mergeCell ref="AF71:AL71"/>
    <mergeCell ref="AJ31:AK31"/>
    <mergeCell ref="B57:AK60"/>
    <mergeCell ref="B62:AK64"/>
    <mergeCell ref="AF151:AL151"/>
    <mergeCell ref="B72:S72"/>
    <mergeCell ref="AC37:AD37"/>
    <mergeCell ref="C45:AD45"/>
    <mergeCell ref="AJ129:AK129"/>
    <mergeCell ref="AU544:AY544"/>
    <mergeCell ref="AU545:AY545"/>
    <mergeCell ref="AA570:AB570"/>
    <mergeCell ref="AC570:AD570"/>
    <mergeCell ref="BI555:BL555"/>
    <mergeCell ref="BT579:BX579"/>
    <mergeCell ref="AU558:AW558"/>
    <mergeCell ref="AW571:AY571"/>
    <mergeCell ref="Q570:R570"/>
    <mergeCell ref="U570:V570"/>
    <mergeCell ref="S569:T569"/>
    <mergeCell ref="W568:X568"/>
    <mergeCell ref="W569:X569"/>
    <mergeCell ref="AE574:AF574"/>
    <mergeCell ref="S575:T575"/>
    <mergeCell ref="AE573:AF573"/>
    <mergeCell ref="BQ559:BT559"/>
    <mergeCell ref="AC579:AD579"/>
    <mergeCell ref="Y573:Z573"/>
    <mergeCell ref="AC577:AD577"/>
    <mergeCell ref="AA577:AB577"/>
    <mergeCell ref="Q578:R578"/>
    <mergeCell ref="Q579:R579"/>
    <mergeCell ref="B562:AF563"/>
    <mergeCell ref="BT585:BX585"/>
    <mergeCell ref="BU559:BX559"/>
    <mergeCell ref="Y572:Z572"/>
    <mergeCell ref="AV563:AY563"/>
    <mergeCell ref="AP583:AT583"/>
    <mergeCell ref="AP585:AT585"/>
    <mergeCell ref="AP582:AT582"/>
    <mergeCell ref="BF574:BJ574"/>
    <mergeCell ref="BJ580:BN580"/>
    <mergeCell ref="AT569:AX569"/>
    <mergeCell ref="B560:AG561"/>
    <mergeCell ref="AA579:AB579"/>
    <mergeCell ref="W579:X579"/>
    <mergeCell ref="Y579:Z579"/>
    <mergeCell ref="AC574:AD574"/>
    <mergeCell ref="BQ553:BT553"/>
    <mergeCell ref="BT583:BX583"/>
    <mergeCell ref="BE557:BH557"/>
    <mergeCell ref="BM558:BP558"/>
    <mergeCell ref="BE559:BH559"/>
    <mergeCell ref="BO580:BS580"/>
    <mergeCell ref="BO581:BS581"/>
    <mergeCell ref="BE582:BI582"/>
    <mergeCell ref="BE581:BI581"/>
    <mergeCell ref="BO583:BS583"/>
    <mergeCell ref="BE583:BI583"/>
    <mergeCell ref="BJ579:BN579"/>
    <mergeCell ref="BU555:BX555"/>
    <mergeCell ref="BU553:BX553"/>
    <mergeCell ref="BQ554:BT554"/>
    <mergeCell ref="BQ555:BT555"/>
    <mergeCell ref="BU554:BX554"/>
    <mergeCell ref="BU556:BX556"/>
    <mergeCell ref="BQ556:BT556"/>
    <mergeCell ref="BE555:BH555"/>
    <mergeCell ref="BI554:BL554"/>
    <mergeCell ref="BM554:BP554"/>
    <mergeCell ref="BA574:BE574"/>
    <mergeCell ref="AP577:BJ578"/>
    <mergeCell ref="BP594:BQ594"/>
    <mergeCell ref="BN594:BO594"/>
    <mergeCell ref="BQ558:BT558"/>
    <mergeCell ref="BJ582:BN582"/>
    <mergeCell ref="BQ557:BT557"/>
    <mergeCell ref="BO582:BS582"/>
    <mergeCell ref="BT580:BX580"/>
    <mergeCell ref="BI557:BL557"/>
    <mergeCell ref="BH593:BI593"/>
    <mergeCell ref="BT584:BX584"/>
    <mergeCell ref="BI558:BL558"/>
    <mergeCell ref="BP593:BQ593"/>
    <mergeCell ref="BL592:BM592"/>
    <mergeCell ref="BJ592:BK592"/>
    <mergeCell ref="BN593:BO593"/>
    <mergeCell ref="BO584:BS584"/>
    <mergeCell ref="BJ591:BK591"/>
    <mergeCell ref="BL591:BM591"/>
    <mergeCell ref="BP591:BQ591"/>
    <mergeCell ref="BN591:BO591"/>
    <mergeCell ref="BL593:BM593"/>
    <mergeCell ref="BJ593:BK593"/>
    <mergeCell ref="BJ584:BN584"/>
    <mergeCell ref="BU557:BX557"/>
    <mergeCell ref="AP593:AT593"/>
    <mergeCell ref="BB597:BC597"/>
    <mergeCell ref="AX594:AY594"/>
    <mergeCell ref="AZ594:BA594"/>
    <mergeCell ref="BB592:BC592"/>
    <mergeCell ref="AZ580:BD580"/>
    <mergeCell ref="BB593:BC593"/>
    <mergeCell ref="BF593:BG593"/>
    <mergeCell ref="BD594:BE594"/>
    <mergeCell ref="BF597:BG597"/>
    <mergeCell ref="BF596:BG596"/>
    <mergeCell ref="AZ582:BD582"/>
    <mergeCell ref="AZ585:BD585"/>
    <mergeCell ref="AZ593:BA593"/>
    <mergeCell ref="AZ595:BA595"/>
    <mergeCell ref="BE585:BI585"/>
    <mergeCell ref="AX596:AY596"/>
    <mergeCell ref="AZ592:BA592"/>
    <mergeCell ref="BD593:BE593"/>
    <mergeCell ref="BD596:BE596"/>
    <mergeCell ref="BD592:BE592"/>
    <mergeCell ref="BD595:BE595"/>
    <mergeCell ref="AX593:AY593"/>
    <mergeCell ref="BB591:BC591"/>
    <mergeCell ref="BH595:BI595"/>
    <mergeCell ref="BH597:BI597"/>
    <mergeCell ref="BJ594:BK594"/>
    <mergeCell ref="BH594:BI594"/>
    <mergeCell ref="BN597:BO597"/>
    <mergeCell ref="AU581:AY581"/>
    <mergeCell ref="AU584:AY584"/>
    <mergeCell ref="AU585:AY585"/>
    <mergeCell ref="AZ581:BD581"/>
    <mergeCell ref="BN596:BO596"/>
    <mergeCell ref="BN595:BO595"/>
    <mergeCell ref="AZ583:BD583"/>
    <mergeCell ref="AZ584:BD584"/>
    <mergeCell ref="BJ583:BN583"/>
    <mergeCell ref="AX598:BA598"/>
    <mergeCell ref="AP594:AT594"/>
    <mergeCell ref="AP595:AT595"/>
    <mergeCell ref="AZ596:BA596"/>
    <mergeCell ref="AP596:AT596"/>
    <mergeCell ref="BH596:BI596"/>
    <mergeCell ref="BF595:BG595"/>
    <mergeCell ref="BF598:BI598"/>
    <mergeCell ref="BJ598:BM598"/>
    <mergeCell ref="BB595:BC595"/>
    <mergeCell ref="BB596:BC596"/>
    <mergeCell ref="BB598:BE598"/>
    <mergeCell ref="BD597:BE597"/>
    <mergeCell ref="BF594:BG594"/>
    <mergeCell ref="AX597:AY597"/>
    <mergeCell ref="AZ597:BA597"/>
    <mergeCell ref="BL596:BM596"/>
    <mergeCell ref="BL595:BM595"/>
    <mergeCell ref="BJ595:BK595"/>
    <mergeCell ref="BB594:BC594"/>
    <mergeCell ref="AX595:AY595"/>
    <mergeCell ref="BJ597:BK597"/>
    <mergeCell ref="BL594:BM594"/>
    <mergeCell ref="BL597:BM597"/>
    <mergeCell ref="BQ537:BR537"/>
    <mergeCell ref="BS537:BT537"/>
    <mergeCell ref="BI559:BL559"/>
    <mergeCell ref="CA537:CB537"/>
    <mergeCell ref="BQ544:BT544"/>
    <mergeCell ref="BM545:BP545"/>
    <mergeCell ref="BU545:BX545"/>
    <mergeCell ref="BQ545:BT545"/>
    <mergeCell ref="BO540:BP540"/>
    <mergeCell ref="BO537:BP537"/>
    <mergeCell ref="BO538:BP538"/>
    <mergeCell ref="BQ539:BR539"/>
    <mergeCell ref="BU539:BV539"/>
    <mergeCell ref="BW540:BX540"/>
    <mergeCell ref="BU537:BV537"/>
    <mergeCell ref="BM543:BP543"/>
    <mergeCell ref="BM556:BP556"/>
    <mergeCell ref="BW537:BX537"/>
    <mergeCell ref="BY537:BZ537"/>
    <mergeCell ref="BY539:BZ539"/>
    <mergeCell ref="BU538:BV538"/>
    <mergeCell ref="BS538:BT538"/>
    <mergeCell ref="BS539:BT539"/>
    <mergeCell ref="BQ538:BR538"/>
    <mergeCell ref="CC537:CD537"/>
    <mergeCell ref="CA538:CB538"/>
    <mergeCell ref="BY540:BZ540"/>
    <mergeCell ref="CA540:CB540"/>
    <mergeCell ref="CC540:CD540"/>
    <mergeCell ref="CC541:CF541"/>
    <mergeCell ref="CE538:CF538"/>
    <mergeCell ref="BW538:BX538"/>
    <mergeCell ref="CE537:CF537"/>
    <mergeCell ref="BY538:BZ538"/>
    <mergeCell ref="CC538:CD538"/>
    <mergeCell ref="BW539:BX539"/>
    <mergeCell ref="CA539:CB539"/>
    <mergeCell ref="CC539:CD539"/>
    <mergeCell ref="CE539:CF539"/>
    <mergeCell ref="BU541:BX541"/>
    <mergeCell ref="BY541:CB541"/>
    <mergeCell ref="CC544:CF544"/>
    <mergeCell ref="CC546:CF546"/>
    <mergeCell ref="BU544:BX544"/>
    <mergeCell ref="BQ546:BT546"/>
    <mergeCell ref="CC542:CF542"/>
    <mergeCell ref="BQ543:BT543"/>
    <mergeCell ref="BU546:BX546"/>
    <mergeCell ref="CC543:CF543"/>
    <mergeCell ref="CE540:CF540"/>
    <mergeCell ref="CC545:CF545"/>
    <mergeCell ref="BS540:BT540"/>
    <mergeCell ref="BY546:CB546"/>
    <mergeCell ref="BU543:BX543"/>
    <mergeCell ref="BY543:CB543"/>
    <mergeCell ref="BU540:BV540"/>
    <mergeCell ref="BY542:CB542"/>
    <mergeCell ref="BU542:BX542"/>
    <mergeCell ref="BY544:CB544"/>
    <mergeCell ref="BY545:CB545"/>
    <mergeCell ref="BQ542:BT542"/>
    <mergeCell ref="BQ541:BT541"/>
    <mergeCell ref="BQ540:BR540"/>
    <mergeCell ref="CC559:CF559"/>
    <mergeCell ref="CH559:CK559"/>
    <mergeCell ref="CG546:CJ546"/>
    <mergeCell ref="CH555:CK555"/>
    <mergeCell ref="CH556:CK556"/>
    <mergeCell ref="CH557:CK557"/>
    <mergeCell ref="CH558:CK558"/>
    <mergeCell ref="CH550:CK554"/>
    <mergeCell ref="BY553:CB553"/>
    <mergeCell ref="BY557:CB557"/>
    <mergeCell ref="BY554:CB554"/>
    <mergeCell ref="BY555:CB555"/>
    <mergeCell ref="BY556:CB556"/>
    <mergeCell ref="BY559:CB559"/>
    <mergeCell ref="BN598:BQ598"/>
    <mergeCell ref="BP596:BQ596"/>
    <mergeCell ref="BP597:BQ597"/>
    <mergeCell ref="BJ596:BK596"/>
    <mergeCell ref="BP595:BQ595"/>
    <mergeCell ref="BY558:CB558"/>
    <mergeCell ref="BO579:BS579"/>
    <mergeCell ref="AC580:AD580"/>
    <mergeCell ref="AC592:AH592"/>
    <mergeCell ref="AC591:AH591"/>
    <mergeCell ref="AU580:AY580"/>
    <mergeCell ref="AP581:AT581"/>
    <mergeCell ref="AP584:AT584"/>
    <mergeCell ref="AX590:BQ590"/>
    <mergeCell ref="BJ581:BN581"/>
    <mergeCell ref="BU558:BX558"/>
    <mergeCell ref="AC572:AD572"/>
    <mergeCell ref="BM559:BP559"/>
    <mergeCell ref="BK574:BO574"/>
    <mergeCell ref="BE558:BH558"/>
    <mergeCell ref="BE580:BI580"/>
    <mergeCell ref="AP580:AT580"/>
    <mergeCell ref="BK577:BO578"/>
    <mergeCell ref="BY585:CC585"/>
    <mergeCell ref="CD584:CH584"/>
    <mergeCell ref="BY583:CC583"/>
    <mergeCell ref="BJ585:BN585"/>
    <mergeCell ref="CI579:CM579"/>
    <mergeCell ref="CI580:CM580"/>
    <mergeCell ref="CI582:CM582"/>
    <mergeCell ref="BY584:CC584"/>
    <mergeCell ref="CD581:CH581"/>
    <mergeCell ref="CD583:CH583"/>
    <mergeCell ref="BY581:CC581"/>
    <mergeCell ref="CI581:CM581"/>
    <mergeCell ref="BY582:CC582"/>
    <mergeCell ref="CI584:CM584"/>
    <mergeCell ref="CI583:CM583"/>
    <mergeCell ref="CD579:CH579"/>
    <mergeCell ref="CD580:CH580"/>
    <mergeCell ref="CD582:CH582"/>
    <mergeCell ref="BY579:CC579"/>
    <mergeCell ref="BY580:CC580"/>
    <mergeCell ref="BT581:BX581"/>
    <mergeCell ref="BT582:BX582"/>
    <mergeCell ref="CD585:CH585"/>
    <mergeCell ref="CI585:CM585"/>
    <mergeCell ref="BO585:BS585"/>
    <mergeCell ref="CN586:CR586"/>
    <mergeCell ref="AP590:AT590"/>
    <mergeCell ref="AP591:AT591"/>
    <mergeCell ref="AP592:AT592"/>
    <mergeCell ref="AZ586:BD586"/>
    <mergeCell ref="BE586:BI586"/>
    <mergeCell ref="BD591:BE591"/>
    <mergeCell ref="CI586:CM586"/>
    <mergeCell ref="BY586:CC586"/>
    <mergeCell ref="BH592:BI592"/>
    <mergeCell ref="AX592:AY592"/>
    <mergeCell ref="BT586:BX586"/>
    <mergeCell ref="CD586:CH586"/>
    <mergeCell ref="AP586:AT586"/>
    <mergeCell ref="BO586:BS586"/>
    <mergeCell ref="BH591:BI591"/>
    <mergeCell ref="BF592:BG592"/>
    <mergeCell ref="BN592:BO592"/>
    <mergeCell ref="BP592:BQ592"/>
    <mergeCell ref="BF591:BG591"/>
    <mergeCell ref="BJ586:BN586"/>
    <mergeCell ref="AU586:AY586"/>
    <mergeCell ref="BM538:BN538"/>
    <mergeCell ref="Y568:Z568"/>
    <mergeCell ref="AC583:AD583"/>
    <mergeCell ref="AU582:AY582"/>
    <mergeCell ref="BE584:BI584"/>
    <mergeCell ref="BM557:BP557"/>
    <mergeCell ref="AU583:AY583"/>
    <mergeCell ref="C479:D479"/>
    <mergeCell ref="U569:V569"/>
    <mergeCell ref="C481:D481"/>
    <mergeCell ref="AA569:AB569"/>
    <mergeCell ref="Q569:R569"/>
    <mergeCell ref="F517:Z517"/>
    <mergeCell ref="F522:H522"/>
    <mergeCell ref="C524:D524"/>
    <mergeCell ref="G527:AF527"/>
    <mergeCell ref="C529:D529"/>
    <mergeCell ref="C533:D533"/>
    <mergeCell ref="G533:AF534"/>
    <mergeCell ref="C526:D526"/>
    <mergeCell ref="Y569:Z569"/>
    <mergeCell ref="Q568:R568"/>
    <mergeCell ref="AA568:AB568"/>
    <mergeCell ref="V501:X501"/>
    <mergeCell ref="B710:S710"/>
    <mergeCell ref="C671:D671"/>
    <mergeCell ref="O575:P575"/>
    <mergeCell ref="O583:P583"/>
    <mergeCell ref="S579:T579"/>
    <mergeCell ref="O582:P582"/>
    <mergeCell ref="O578:P578"/>
    <mergeCell ref="E591:J591"/>
    <mergeCell ref="Q582:R582"/>
    <mergeCell ref="O580:P580"/>
    <mergeCell ref="Q580:R580"/>
    <mergeCell ref="Q583:R583"/>
    <mergeCell ref="S582:T582"/>
    <mergeCell ref="S581:T581"/>
    <mergeCell ref="O581:P581"/>
    <mergeCell ref="T617:X617"/>
    <mergeCell ref="T710:Y710"/>
    <mergeCell ref="T708:Y708"/>
    <mergeCell ref="E594:J594"/>
    <mergeCell ref="Y578:Z578"/>
    <mergeCell ref="O576:P576"/>
    <mergeCell ref="Y577:Z577"/>
    <mergeCell ref="Z704:AE704"/>
    <mergeCell ref="E701:S701"/>
    <mergeCell ref="A713:AE714"/>
    <mergeCell ref="A695:AM695"/>
    <mergeCell ref="J618:N618"/>
    <mergeCell ref="K596:L596"/>
    <mergeCell ref="M596:P596"/>
    <mergeCell ref="E592:J592"/>
    <mergeCell ref="K593:P593"/>
    <mergeCell ref="Q598:V598"/>
    <mergeCell ref="AC594:AH594"/>
    <mergeCell ref="K594:P594"/>
    <mergeCell ref="Q592:V592"/>
    <mergeCell ref="K597:L597"/>
    <mergeCell ref="M597:P597"/>
    <mergeCell ref="E596:J596"/>
    <mergeCell ref="E593:J593"/>
    <mergeCell ref="Q596:V596"/>
    <mergeCell ref="B703:S703"/>
    <mergeCell ref="E704:S704"/>
    <mergeCell ref="E705:S705"/>
    <mergeCell ref="B706:S706"/>
    <mergeCell ref="Z702:AE702"/>
    <mergeCell ref="T706:Y706"/>
    <mergeCell ref="T701:Y701"/>
    <mergeCell ref="T702:Y702"/>
    <mergeCell ref="A712:S712"/>
    <mergeCell ref="E700:S700"/>
    <mergeCell ref="U580:V580"/>
    <mergeCell ref="S580:T580"/>
    <mergeCell ref="AF697:AK698"/>
    <mergeCell ref="T700:Y700"/>
    <mergeCell ref="W591:AB591"/>
    <mergeCell ref="B642:AH657"/>
    <mergeCell ref="AA571:AB571"/>
    <mergeCell ref="E598:J598"/>
    <mergeCell ref="Q597:V597"/>
    <mergeCell ref="B711:S711"/>
    <mergeCell ref="C686:D686"/>
    <mergeCell ref="B699:S699"/>
    <mergeCell ref="E709:S709"/>
    <mergeCell ref="J619:N619"/>
    <mergeCell ref="AK689:AM689"/>
    <mergeCell ref="AK661:AM661"/>
    <mergeCell ref="Y619:AC619"/>
    <mergeCell ref="K598:P598"/>
    <mergeCell ref="K591:P591"/>
    <mergeCell ref="Q593:V593"/>
    <mergeCell ref="W594:AB594"/>
    <mergeCell ref="O619:S619"/>
    <mergeCell ref="AS353:AT353"/>
    <mergeCell ref="AA315:AK315"/>
    <mergeCell ref="AA312:AK312"/>
    <mergeCell ref="H314:R314"/>
    <mergeCell ref="H310:R310"/>
    <mergeCell ref="H307:M307"/>
    <mergeCell ref="AI307:AK307"/>
    <mergeCell ref="H313:R313"/>
    <mergeCell ref="AA310:AK310"/>
    <mergeCell ref="AA309:AK309"/>
    <mergeCell ref="AA327:AK327"/>
    <mergeCell ref="AA324:AK324"/>
    <mergeCell ref="H323:R323"/>
    <mergeCell ref="AI325:AK325"/>
    <mergeCell ref="H326:R326"/>
    <mergeCell ref="H327:R327"/>
    <mergeCell ref="P325:R325"/>
    <mergeCell ref="H324:R324"/>
    <mergeCell ref="H312:R312"/>
    <mergeCell ref="H316:M316"/>
    <mergeCell ref="H319:R319"/>
    <mergeCell ref="AE331:AK331"/>
    <mergeCell ref="C332:AJ339"/>
    <mergeCell ref="C340:AJ344"/>
    <mergeCell ref="AQ366:AR366"/>
    <mergeCell ref="AQ379:AR379"/>
    <mergeCell ref="C379:D379"/>
    <mergeCell ref="C456:D456"/>
    <mergeCell ref="D509:E509"/>
    <mergeCell ref="F492:AE493"/>
    <mergeCell ref="C410:D410"/>
    <mergeCell ref="C458:D458"/>
    <mergeCell ref="AF460:AL460"/>
    <mergeCell ref="AF410:AL410"/>
    <mergeCell ref="AF450:AL450"/>
    <mergeCell ref="C415:D415"/>
    <mergeCell ref="AF437:AL437"/>
    <mergeCell ref="AF426:AL426"/>
    <mergeCell ref="C435:D435"/>
    <mergeCell ref="C460:D460"/>
    <mergeCell ref="C412:D412"/>
    <mergeCell ref="C424:D424"/>
    <mergeCell ref="C428:D428"/>
    <mergeCell ref="C448:D448"/>
    <mergeCell ref="C450:D450"/>
    <mergeCell ref="C437:D437"/>
    <mergeCell ref="AF412:AL412"/>
    <mergeCell ref="F420:AE423"/>
    <mergeCell ref="B20:AK30"/>
    <mergeCell ref="AK66:AM66"/>
    <mergeCell ref="B80:AK90"/>
    <mergeCell ref="A625:AJ625"/>
    <mergeCell ref="H306:R306"/>
    <mergeCell ref="F432:AE434"/>
    <mergeCell ref="F439:AE447"/>
    <mergeCell ref="F452:AE455"/>
    <mergeCell ref="F415:AE418"/>
    <mergeCell ref="C426:D426"/>
    <mergeCell ref="O573:P573"/>
    <mergeCell ref="S571:T571"/>
    <mergeCell ref="Q572:R572"/>
    <mergeCell ref="U572:V572"/>
    <mergeCell ref="O577:P577"/>
    <mergeCell ref="I575:N583"/>
    <mergeCell ref="Q581:R581"/>
    <mergeCell ref="U581:V581"/>
    <mergeCell ref="V506:X506"/>
    <mergeCell ref="F538:AF539"/>
    <mergeCell ref="C496:D496"/>
    <mergeCell ref="F519:AE520"/>
    <mergeCell ref="C492:D492"/>
    <mergeCell ref="AK281:AM281"/>
    <mergeCell ref="H154:I154"/>
    <mergeCell ref="E184:AC185"/>
    <mergeCell ref="AF184:AL184"/>
    <mergeCell ref="AF161:AL161"/>
    <mergeCell ref="AF181:AL181"/>
    <mergeCell ref="AA285:AK285"/>
    <mergeCell ref="AA289:AF289"/>
    <mergeCell ref="E198:AB200"/>
    <mergeCell ref="H252:I252"/>
    <mergeCell ref="AJ254:AK254"/>
    <mergeCell ref="H267:I267"/>
    <mergeCell ref="AF262:AL262"/>
    <mergeCell ref="AF173:AL173"/>
    <mergeCell ref="H202:I202"/>
    <mergeCell ref="AE170:AK170"/>
    <mergeCell ref="AF165:AL165"/>
    <mergeCell ref="E177:AC179"/>
    <mergeCell ref="E211:AB213"/>
    <mergeCell ref="AF220:AL220"/>
    <mergeCell ref="AF223:AL223"/>
    <mergeCell ref="P289:R289"/>
    <mergeCell ref="E181:AC182"/>
    <mergeCell ref="AJ279:AK279"/>
    <mergeCell ref="H287:R287"/>
    <mergeCell ref="AK625:AM625"/>
    <mergeCell ref="AF477:AL477"/>
    <mergeCell ref="O572:P572"/>
    <mergeCell ref="O571:P571"/>
    <mergeCell ref="Q574:R574"/>
    <mergeCell ref="Q573:R573"/>
    <mergeCell ref="S573:T573"/>
    <mergeCell ref="U571:V571"/>
    <mergeCell ref="W598:AB598"/>
    <mergeCell ref="T616:X616"/>
    <mergeCell ref="W581:X581"/>
    <mergeCell ref="Y620:AC620"/>
    <mergeCell ref="Y575:Z575"/>
    <mergeCell ref="Y616:AC616"/>
    <mergeCell ref="Q591:V591"/>
    <mergeCell ref="W595:AB595"/>
    <mergeCell ref="U568:V568"/>
    <mergeCell ref="V499:X499"/>
    <mergeCell ref="AC568:AD568"/>
    <mergeCell ref="Q571:R571"/>
    <mergeCell ref="Q576:R576"/>
    <mergeCell ref="U574:V574"/>
    <mergeCell ref="W573:X573"/>
    <mergeCell ref="O569:P569"/>
    <mergeCell ref="F473:AF476"/>
    <mergeCell ref="F468:AE471"/>
    <mergeCell ref="AK483:AM483"/>
    <mergeCell ref="AK549:AM549"/>
    <mergeCell ref="W570:X570"/>
    <mergeCell ref="AG553:AJ553"/>
    <mergeCell ref="AF481:AL481"/>
    <mergeCell ref="AA576:AB576"/>
    <mergeCell ref="Y570:Z570"/>
    <mergeCell ref="AC571:AD571"/>
    <mergeCell ref="AC569:AD569"/>
    <mergeCell ref="C519:D519"/>
    <mergeCell ref="V512:X512"/>
    <mergeCell ref="O570:P570"/>
    <mergeCell ref="F494:Z494"/>
    <mergeCell ref="F636:AD639"/>
    <mergeCell ref="K592:P592"/>
    <mergeCell ref="E595:J595"/>
    <mergeCell ref="K595:P595"/>
    <mergeCell ref="AC593:AH593"/>
    <mergeCell ref="U582:V582"/>
    <mergeCell ref="V510:X510"/>
    <mergeCell ref="Q577:R577"/>
    <mergeCell ref="U577:V577"/>
    <mergeCell ref="U579:V579"/>
    <mergeCell ref="AA578:AB578"/>
    <mergeCell ref="W578:X578"/>
    <mergeCell ref="AE578:AF578"/>
    <mergeCell ref="Y582:Z582"/>
    <mergeCell ref="Q590:V590"/>
    <mergeCell ref="S578:T578"/>
    <mergeCell ref="W593:AB593"/>
    <mergeCell ref="W592:AB592"/>
    <mergeCell ref="E597:J597"/>
    <mergeCell ref="Q595:V595"/>
  </mergeCells>
  <phoneticPr fontId="0" type="noConversion"/>
  <conditionalFormatting sqref="AG710:AK710 AG712:AL712 T699:AK699 AG702:AK702 AG706:AK706 AF700:AF713 T700:AE712 AJ623 AQ466:AQ468 AN466:AN470 AP465 W590:W598 AC590:AC600 AF703:AK703">
    <cfRule type="expression" dxfId="4" priority="2" stopIfTrue="1">
      <formula>ISERROR(T465)</formula>
    </cfRule>
  </conditionalFormatting>
  <conditionalFormatting sqref="AP485">
    <cfRule type="expression" dxfId="3" priority="1" stopIfTrue="1">
      <formula>ISERROR(AP485)</formula>
    </cfRule>
  </conditionalFormatting>
  <dataValidations count="30">
    <dataValidation type="list" allowBlank="1" showInputMessage="1" showErrorMessage="1" sqref="C636:D636 C681:D681 C679:D679 C675:D675 C671:D671 C633:D633 C666:D666 C537:D537 C456:D456 C529:D529 C479:D479 C477:D477 C481:D481 C524:D524 C468:D468 C496:D496 C533:D533 C519:D519 C460:D460 C458:D458 C450:D450 C492:D492 C464:D464 C448:D448 C435:D435 C437:D437 C396:D396 C379:D379 C377:D377 C389:D389 C387:D387 C428:D428 C426:D426 C415:D415 C410:D410 C408:D408 C400:D400 C398:D398 C412:D412 C424:D424 S138:T138 C686:D686 C515:D515" xr:uid="{00000000-0002-0000-0700-000000000000}">
      <formula1>"N/A, Yes"</formula1>
    </dataValidation>
    <dataValidation type="whole" allowBlank="1" showInputMessage="1" showErrorMessage="1" error="Please enter whole numbers only" sqref="E590:E598" xr:uid="{00000000-0002-0000-0700-000001000000}">
      <formula1>0</formula1>
      <formula2>100000000</formula2>
    </dataValidation>
    <dataValidation type="list" allowBlank="1" showInputMessage="1" showErrorMessage="1" sqref="G527:AF527" xr:uid="{00000000-0002-0000-0700-000002000000}">
      <formula1>$AO$502:$AO$505</formula1>
    </dataValidation>
    <dataValidation type="list" allowBlank="1" showInputMessage="1" showErrorMessage="1" sqref="H252:I252 H142:I142 H154:I154 H202:I202 H214:I214 H226:I226 H240:I240" xr:uid="{00000000-0002-0000-0700-000003000000}">
      <formula1>$AO$101:$AO$103</formula1>
    </dataValidation>
    <dataValidation type="list" allowBlank="1" showInputMessage="1" showErrorMessage="1" sqref="H267:I267" xr:uid="{00000000-0002-0000-0700-000004000000}">
      <formula1>$AP$212:$AP$214</formula1>
    </dataValidation>
    <dataValidation type="list" showInputMessage="1" showErrorMessage="1" sqref="AA299:AK299 H299:R299 AA308:AK308 H308:R308 AA317:AK317 H317:R317 AA326:AK326 H326:R326 H290:R290 AA290:AK290" xr:uid="{00000000-0002-0000-0700-000005000000}">
      <formula1>$AP$201:$AP$211</formula1>
    </dataValidation>
    <dataValidation type="list" allowBlank="1" showInputMessage="1" showErrorMessage="1" sqref="H187:I187" xr:uid="{00000000-0002-0000-0700-000006000000}">
      <formula1>$AO$137:$AO$144</formula1>
    </dataValidation>
    <dataValidation type="list" allowBlank="1" showInputMessage="1" showErrorMessage="1" sqref="H154:I154" xr:uid="{00000000-0002-0000-0700-000007000000}">
      <formula1>$AO$101:$AO$102</formula1>
    </dataValidation>
    <dataValidation type="list" showInputMessage="1" showErrorMessage="1" sqref="B125:C125" xr:uid="{00000000-0002-0000-0700-000008000000}">
      <formula1>$AP$91:$AP$92</formula1>
    </dataValidation>
    <dataValidation type="list" allowBlank="1" showInputMessage="1" showErrorMessage="1" sqref="AB13:AC13 AC37:AD37"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C40:AD40" xr:uid="{00000000-0002-0000-0700-00000B000000}">
      <formula1>$AO$35:$AO$37</formula1>
    </dataValidation>
    <dataValidation type="list" allowBlank="1" showInputMessage="1" showErrorMessage="1" sqref="C36:AD36" xr:uid="{00000000-0002-0000-0700-00000C000000}">
      <formula1>$AO$29:$AO$34</formula1>
    </dataValidation>
    <dataValidation type="list" allowBlank="1" showInputMessage="1" showErrorMessage="1" sqref="B11" xr:uid="{00000000-0002-0000-0700-00000D000000}">
      <formula1>$AO$9:$AO$11</formula1>
    </dataValidation>
    <dataValidation type="list" allowBlank="1" showInputMessage="1" showErrorMessage="1" sqref="C35" xr:uid="{00000000-0002-0000-0700-00000E000000}">
      <formula1>$AO$29:$AO$32</formula1>
    </dataValidation>
    <dataValidation type="list" allowBlank="1" showInputMessage="1" showErrorMessage="1" sqref="V501:X501" xr:uid="{00000000-0002-0000-0700-00000F000000}">
      <formula1>$AO$475:$AO$477</formula1>
    </dataValidation>
    <dataValidation type="list" allowBlank="1" showInputMessage="1" showErrorMessage="1" sqref="V510:X510" xr:uid="{00000000-0002-0000-0700-000010000000}">
      <formula1>$AW$475:$AW$478</formula1>
    </dataValidation>
    <dataValidation type="list" allowBlank="1" showInputMessage="1" showErrorMessage="1" sqref="V512:X512" xr:uid="{00000000-0002-0000-0700-000011000000}">
      <formula1>$BA$475:$BA$477</formula1>
    </dataValidation>
    <dataValidation type="list" allowBlank="1" showInputMessage="1" showErrorMessage="1" sqref="H117:I121" xr:uid="{00000000-0002-0000-0700-000012000000}">
      <formula1>$AO$101:$AO$106</formula1>
    </dataValidation>
    <dataValidation type="list" allowBlank="1" showInputMessage="1" showErrorMessage="1" sqref="H123:AE123" xr:uid="{00000000-0002-0000-0700-000013000000}">
      <formula1>$AO$121:$AO$123</formula1>
    </dataValidation>
    <dataValidation type="list" showInputMessage="1" showErrorMessage="1" sqref="T72:AC72" xr:uid="{00000000-0002-0000-0700-000014000000}">
      <formula1>$AP$71:$AP$73</formula1>
    </dataValidation>
    <dataValidation type="list" allowBlank="1" showInputMessage="1" showErrorMessage="1" sqref="F494:Z494" xr:uid="{00000000-0002-0000-0700-000015000000}">
      <formula1>$AO$465:$AO$473</formula1>
    </dataValidation>
    <dataValidation type="list" allowBlank="1" showInputMessage="1" showErrorMessage="1" sqref="F517:Z517" xr:uid="{00000000-0002-0000-0700-000016000000}">
      <formula1>$AO$485:$AO$493</formula1>
    </dataValidation>
    <dataValidation type="list" allowBlank="1" showInputMessage="1" showErrorMessage="1" sqref="F522:H522" xr:uid="{00000000-0002-0000-0700-000017000000}">
      <formula1>$AO$495:$AO$497</formula1>
    </dataValidation>
    <dataValidation type="list" allowBlank="1" showInputMessage="1" showErrorMessage="1" sqref="V506:X506" xr:uid="{00000000-0002-0000-0700-000018000000}">
      <formula1>$AO$479:$AO$481</formula1>
    </dataValidation>
    <dataValidation type="whole" allowBlank="1" showInputMessage="1" showErrorMessage="1" sqref="AJ623:AK623" xr:uid="{00000000-0002-0000-0700-000019000000}">
      <formula1>0</formula1>
      <formula2>2</formula2>
    </dataValidation>
    <dataValidation type="list" allowBlank="1" showInputMessage="1" showErrorMessage="1" sqref="F538" xr:uid="{00000000-0002-0000-0700-00001A000000}">
      <formula1>$AO$508:$AO$511</formula1>
    </dataValidation>
    <dataValidation type="list" allowBlank="1" showInputMessage="1" showErrorMessage="1" sqref="H277:I277" xr:uid="{00000000-0002-0000-0700-00001B000000}">
      <formula1>$AO$272:$AO$273</formula1>
    </dataValidation>
    <dataValidation type="list" allowBlank="1" showInputMessage="1" showErrorMessage="1" sqref="V499:X499" xr:uid="{00000000-0002-0000-0700-00001C000000}">
      <formula1>$AR$475:$AR$477</formula1>
    </dataValidation>
    <dataValidation type="list" showInputMessage="1" showErrorMessage="1" sqref="B71:K71" xr:uid="{00000000-0002-0000-0700-00001D000000}">
      <formula1>$AP$45:$AP$50</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7" max="16383" man="1"/>
    <brk id="74" max="16383" man="1"/>
    <brk id="129" max="16383" man="1"/>
    <brk id="189" max="16383" man="1"/>
    <brk id="254" max="16383" man="1"/>
    <brk id="282" max="16383" man="1"/>
    <brk id="329" max="16383" man="1"/>
    <brk id="371" max="16383" man="1"/>
    <brk id="430" max="16383" man="1"/>
    <brk id="484" max="16383" man="1"/>
    <brk id="550" max="16383" man="1"/>
    <brk id="601" max="16383" man="1"/>
    <brk id="625" max="16383" man="1"/>
    <brk id="662" max="16383" man="1"/>
    <brk id="691" max="16383" man="1"/>
  </rowBreaks>
  <ignoredErrors>
    <ignoredError sqref="E373 E382 E392 E404 E420 E432 E439 E452 E464 E468" numberStoredAsText="1"/>
    <ignoredError sqref="W596 BF597"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
    <pageSetUpPr fitToPage="1"/>
  </sheetPr>
  <dimension ref="A1:AG54"/>
  <sheetViews>
    <sheetView showGridLines="0" topLeftCell="A10" zoomScaleNormal="100" zoomScaleSheetLayoutView="80" workbookViewId="0">
      <selection activeCell="F28" sqref="F28"/>
    </sheetView>
  </sheetViews>
  <sheetFormatPr defaultColWidth="0" defaultRowHeight="14.25" zeroHeight="1"/>
  <cols>
    <col min="1" max="2" width="2.5703125" style="467" customWidth="1"/>
    <col min="3" max="3" width="3.85546875" style="467" customWidth="1"/>
    <col min="4" max="4" width="15.42578125" style="467" customWidth="1"/>
    <col min="5" max="5" width="32.5703125" style="467" customWidth="1"/>
    <col min="6" max="8" width="15.5703125" style="467" customWidth="1"/>
    <col min="9" max="9" width="40.5703125" style="467" customWidth="1"/>
    <col min="10" max="10" width="30.5703125" style="467" customWidth="1"/>
    <col min="11" max="11" width="2.5703125" style="467" customWidth="1"/>
    <col min="12" max="13" width="2.5703125" style="467" hidden="1" customWidth="1"/>
    <col min="14" max="14" width="29.7109375" style="467" hidden="1" customWidth="1"/>
    <col min="15" max="24" width="2.5703125" style="467" hidden="1" customWidth="1"/>
    <col min="25" max="33" width="0" style="467" hidden="1" customWidth="1"/>
    <col min="34" max="16384" width="9" style="467" hidden="1"/>
  </cols>
  <sheetData>
    <row r="1" spans="1:33" ht="15">
      <c r="A1" s="2472" t="s">
        <v>129</v>
      </c>
      <c r="B1" s="2472"/>
      <c r="C1" s="2472"/>
      <c r="D1" s="2472"/>
      <c r="E1" s="2472"/>
      <c r="F1" s="2472"/>
      <c r="G1" s="2472"/>
      <c r="H1" s="2472"/>
      <c r="I1" s="2472"/>
      <c r="J1" s="2472"/>
      <c r="K1" s="2472"/>
      <c r="L1" s="466"/>
      <c r="M1" s="466"/>
      <c r="N1" s="466"/>
      <c r="O1" s="466"/>
      <c r="P1" s="466"/>
      <c r="Q1" s="466"/>
      <c r="R1" s="466"/>
      <c r="S1" s="466"/>
      <c r="T1" s="466"/>
      <c r="U1" s="466"/>
      <c r="V1" s="466"/>
      <c r="W1" s="466"/>
      <c r="X1" s="466"/>
      <c r="Y1" s="466"/>
      <c r="Z1" s="466"/>
      <c r="AA1" s="466"/>
      <c r="AB1" s="466"/>
      <c r="AC1" s="466"/>
      <c r="AD1" s="466"/>
      <c r="AE1" s="466"/>
      <c r="AF1" s="466"/>
      <c r="AG1" s="466"/>
    </row>
    <row r="2" spans="1:33" ht="15">
      <c r="A2" s="2472"/>
      <c r="B2" s="2472"/>
      <c r="C2" s="2472"/>
      <c r="D2" s="2472"/>
      <c r="E2" s="2472"/>
      <c r="F2" s="2472"/>
      <c r="G2" s="2472"/>
      <c r="H2" s="2472"/>
      <c r="I2" s="2472"/>
      <c r="J2" s="2472"/>
      <c r="K2" s="2472"/>
      <c r="L2" s="466"/>
      <c r="M2" s="466"/>
      <c r="N2" s="466"/>
      <c r="O2" s="466"/>
      <c r="P2" s="466"/>
      <c r="Q2" s="466"/>
      <c r="R2" s="466"/>
      <c r="S2" s="466"/>
      <c r="T2" s="466"/>
      <c r="U2" s="466"/>
      <c r="V2" s="466"/>
      <c r="W2" s="466"/>
      <c r="X2" s="466"/>
      <c r="Y2" s="466"/>
      <c r="Z2" s="466"/>
      <c r="AA2" s="466"/>
      <c r="AB2" s="466"/>
      <c r="AC2" s="466"/>
      <c r="AD2" s="466"/>
      <c r="AE2" s="466"/>
      <c r="AF2" s="466"/>
      <c r="AG2" s="466"/>
    </row>
    <row r="3" spans="1:33">
      <c r="L3" s="468"/>
      <c r="M3" s="468"/>
      <c r="N3" s="468"/>
      <c r="O3" s="468"/>
      <c r="P3" s="468"/>
      <c r="Q3" s="468"/>
      <c r="R3" s="468"/>
      <c r="S3" s="468"/>
      <c r="T3" s="468"/>
      <c r="U3" s="468"/>
      <c r="V3" s="468"/>
      <c r="W3" s="468"/>
      <c r="X3" s="468"/>
      <c r="Y3" s="468"/>
      <c r="Z3" s="468"/>
      <c r="AA3" s="468"/>
      <c r="AB3" s="468"/>
      <c r="AC3" s="468"/>
    </row>
    <row r="4" spans="1:33">
      <c r="C4" s="2484" t="s">
        <v>662</v>
      </c>
      <c r="D4" s="2484"/>
      <c r="E4" s="2484"/>
      <c r="F4" s="2484"/>
      <c r="G4" s="2484"/>
      <c r="H4" s="2484"/>
      <c r="I4" s="2484"/>
      <c r="J4" s="2484"/>
    </row>
    <row r="5" spans="1:33">
      <c r="C5" s="2484"/>
      <c r="D5" s="2484"/>
      <c r="E5" s="2484"/>
      <c r="F5" s="2484"/>
      <c r="G5" s="2484"/>
      <c r="H5" s="2484"/>
      <c r="I5" s="2484"/>
      <c r="J5" s="2484"/>
    </row>
    <row r="6" spans="1:33">
      <c r="C6" s="480"/>
      <c r="D6" s="480"/>
      <c r="E6" s="480"/>
      <c r="F6" s="480"/>
      <c r="G6" s="480"/>
      <c r="H6" s="480"/>
      <c r="I6" s="480"/>
      <c r="J6" s="480"/>
    </row>
    <row r="7" spans="1:33">
      <c r="C7" s="481" t="s">
        <v>822</v>
      </c>
      <c r="D7" s="480"/>
      <c r="E7" s="2479" t="str">
        <f>Application!H15</f>
        <v>Otay Affordable II V8, L.P.</v>
      </c>
      <c r="F7" s="2479"/>
      <c r="G7" s="2479"/>
      <c r="H7" s="480"/>
      <c r="I7" s="481" t="s">
        <v>2003</v>
      </c>
      <c r="J7" s="1142">
        <f>Application!AG426+Application!AG424</f>
        <v>115</v>
      </c>
    </row>
    <row r="8" spans="1:33">
      <c r="C8" s="481" t="s">
        <v>823</v>
      </c>
      <c r="D8" s="480"/>
      <c r="E8" s="2479" t="str">
        <f>Application!H17</f>
        <v>Otay Ranch II</v>
      </c>
      <c r="F8" s="2479"/>
      <c r="G8" s="2479"/>
      <c r="H8" s="480"/>
      <c r="I8" s="481" t="s">
        <v>2004</v>
      </c>
      <c r="J8" s="1145">
        <f>Application!$CD$635</f>
        <v>259</v>
      </c>
    </row>
    <row r="9" spans="1:33" ht="14.25" customHeight="1">
      <c r="C9" s="481" t="s">
        <v>824</v>
      </c>
      <c r="D9" s="480"/>
      <c r="E9" s="2485" t="str">
        <f>Application!D221</f>
        <v>Large Family</v>
      </c>
      <c r="F9" s="2485"/>
      <c r="G9" s="2485"/>
      <c r="H9" s="480"/>
      <c r="I9" s="481" t="s">
        <v>2005</v>
      </c>
      <c r="J9" s="766">
        <v>0</v>
      </c>
      <c r="N9" s="1141"/>
    </row>
    <row r="10" spans="1:33" ht="26.85" customHeight="1">
      <c r="C10" s="2484" t="s">
        <v>2002</v>
      </c>
      <c r="D10" s="2484"/>
      <c r="E10" s="2486" t="str">
        <f>Application!$E$224</f>
        <v>N/A</v>
      </c>
      <c r="F10" s="2486"/>
      <c r="G10" s="2486"/>
      <c r="H10" s="1139"/>
      <c r="I10" s="1144" t="s">
        <v>2006</v>
      </c>
      <c r="J10" s="1143">
        <f>IF(J9&gt;0,J8-J9,J8)</f>
        <v>259</v>
      </c>
      <c r="N10" s="1141"/>
    </row>
    <row r="11" spans="1:33">
      <c r="C11" s="469"/>
      <c r="N11" s="1141"/>
    </row>
    <row r="12" spans="1:33" ht="15" customHeight="1">
      <c r="C12" s="2473" t="s">
        <v>970</v>
      </c>
      <c r="D12" s="2474"/>
      <c r="E12" s="2475"/>
      <c r="F12" s="2480" t="s">
        <v>1244</v>
      </c>
      <c r="G12" s="2480" t="s">
        <v>971</v>
      </c>
      <c r="H12" s="2482" t="s">
        <v>2133</v>
      </c>
      <c r="I12" s="2480" t="s">
        <v>1245</v>
      </c>
      <c r="J12" s="2480" t="s">
        <v>2132</v>
      </c>
      <c r="N12" s="1141"/>
    </row>
    <row r="13" spans="1:33" ht="68.25" customHeight="1">
      <c r="C13" s="2476"/>
      <c r="D13" s="2477"/>
      <c r="E13" s="2478"/>
      <c r="F13" s="2481"/>
      <c r="G13" s="2481"/>
      <c r="H13" s="2483"/>
      <c r="I13" s="2481"/>
      <c r="J13" s="2481"/>
    </row>
    <row r="14" spans="1:33" ht="15" customHeight="1">
      <c r="C14" s="1157" t="s">
        <v>2302</v>
      </c>
      <c r="D14" s="1158"/>
      <c r="E14" s="1158"/>
      <c r="F14" s="1155"/>
      <c r="G14" s="1155"/>
      <c r="H14" s="1156"/>
      <c r="I14" s="1156"/>
      <c r="J14" s="1156"/>
    </row>
    <row r="15" spans="1:33">
      <c r="C15" s="470" t="s">
        <v>972</v>
      </c>
      <c r="D15" s="467" t="s">
        <v>982</v>
      </c>
      <c r="F15" s="477"/>
      <c r="G15" s="478"/>
      <c r="H15" s="670"/>
      <c r="I15" s="670"/>
      <c r="J15" s="670"/>
    </row>
    <row r="16" spans="1:33">
      <c r="C16" s="470" t="s">
        <v>973</v>
      </c>
      <c r="D16" s="467" t="s">
        <v>983</v>
      </c>
      <c r="F16" s="477"/>
      <c r="G16" s="667"/>
      <c r="H16" s="670"/>
      <c r="I16" s="670"/>
      <c r="J16" s="670"/>
    </row>
    <row r="17" spans="3:10">
      <c r="C17" s="470" t="s">
        <v>974</v>
      </c>
      <c r="D17" s="467" t="s">
        <v>1139</v>
      </c>
      <c r="F17" s="477" t="s">
        <v>2414</v>
      </c>
      <c r="G17" s="667">
        <v>4242</v>
      </c>
      <c r="H17" s="670" t="s">
        <v>2416</v>
      </c>
      <c r="I17" s="670" t="s">
        <v>2418</v>
      </c>
      <c r="J17" s="670" t="s">
        <v>2417</v>
      </c>
    </row>
    <row r="18" spans="3:10">
      <c r="C18" s="470" t="s">
        <v>975</v>
      </c>
      <c r="D18" s="468" t="s">
        <v>1140</v>
      </c>
      <c r="E18" s="468"/>
      <c r="F18" s="477"/>
      <c r="G18" s="667"/>
      <c r="H18" s="670"/>
      <c r="I18" s="670"/>
      <c r="J18" s="670"/>
    </row>
    <row r="19" spans="3:10">
      <c r="C19" s="470" t="s">
        <v>976</v>
      </c>
      <c r="D19" s="468" t="s">
        <v>391</v>
      </c>
      <c r="E19" s="468"/>
      <c r="F19" s="477"/>
      <c r="G19" s="667"/>
      <c r="H19" s="670"/>
      <c r="I19" s="670"/>
      <c r="J19" s="670"/>
    </row>
    <row r="20" spans="3:10">
      <c r="C20" s="470" t="s">
        <v>977</v>
      </c>
      <c r="D20" s="468" t="s">
        <v>392</v>
      </c>
      <c r="E20" s="1169"/>
      <c r="F20" s="1168" t="s">
        <v>2415</v>
      </c>
      <c r="G20" s="667">
        <v>15758</v>
      </c>
      <c r="H20" s="670" t="s">
        <v>2416</v>
      </c>
      <c r="I20" s="670" t="s">
        <v>2418</v>
      </c>
      <c r="J20" s="670" t="s">
        <v>2417</v>
      </c>
    </row>
    <row r="21" spans="3:10">
      <c r="C21" s="1146"/>
      <c r="D21" s="1147"/>
      <c r="E21" s="1148"/>
      <c r="F21" s="1168"/>
      <c r="G21" s="667"/>
      <c r="H21" s="670"/>
      <c r="I21" s="670"/>
      <c r="J21" s="670"/>
    </row>
    <row r="22" spans="3:10">
      <c r="C22" s="1159" t="s">
        <v>1942</v>
      </c>
      <c r="D22" s="1160"/>
      <c r="E22" s="1160"/>
      <c r="F22" s="1161"/>
      <c r="G22" s="1162"/>
      <c r="H22" s="1163"/>
      <c r="I22" s="1163"/>
      <c r="J22" s="1163"/>
    </row>
    <row r="23" spans="3:10">
      <c r="C23" s="470" t="s">
        <v>978</v>
      </c>
      <c r="D23" s="468" t="s">
        <v>1141</v>
      </c>
      <c r="E23" s="468"/>
      <c r="F23" s="477"/>
      <c r="G23" s="667"/>
      <c r="H23" s="670"/>
      <c r="I23" s="670"/>
      <c r="J23" s="670"/>
    </row>
    <row r="24" spans="3:10">
      <c r="C24" s="470" t="s">
        <v>979</v>
      </c>
      <c r="D24" s="468" t="s">
        <v>1142</v>
      </c>
      <c r="E24" s="468"/>
      <c r="F24" s="477"/>
      <c r="G24" s="667"/>
      <c r="H24" s="670"/>
      <c r="I24" s="670"/>
      <c r="J24" s="670"/>
    </row>
    <row r="25" spans="3:10">
      <c r="C25" s="470" t="s">
        <v>980</v>
      </c>
      <c r="D25" s="467" t="s">
        <v>1139</v>
      </c>
      <c r="E25" s="468"/>
      <c r="F25" s="477"/>
      <c r="G25" s="667"/>
      <c r="H25" s="670"/>
      <c r="I25" s="670"/>
      <c r="J25" s="670"/>
    </row>
    <row r="26" spans="3:10">
      <c r="C26" s="470" t="s">
        <v>1143</v>
      </c>
      <c r="D26" s="468" t="s">
        <v>2022</v>
      </c>
      <c r="E26" s="468"/>
      <c r="F26" s="477"/>
      <c r="G26" s="667"/>
      <c r="H26" s="670"/>
      <c r="I26" s="670"/>
      <c r="J26" s="670"/>
    </row>
    <row r="27" spans="3:10">
      <c r="C27" s="470" t="s">
        <v>1144</v>
      </c>
      <c r="D27" s="468" t="s">
        <v>391</v>
      </c>
      <c r="E27" s="468"/>
      <c r="F27" s="477"/>
      <c r="G27" s="667"/>
      <c r="H27" s="670"/>
      <c r="I27" s="670"/>
      <c r="J27" s="670"/>
    </row>
    <row r="28" spans="3:10">
      <c r="C28" s="470" t="s">
        <v>1145</v>
      </c>
      <c r="D28" s="468" t="s">
        <v>392</v>
      </c>
      <c r="E28" s="468"/>
      <c r="F28" s="477"/>
      <c r="G28" s="667"/>
      <c r="H28" s="670"/>
      <c r="I28" s="670"/>
      <c r="J28" s="670"/>
    </row>
    <row r="29" spans="3:10">
      <c r="C29" s="1170"/>
      <c r="D29" s="469"/>
      <c r="E29" s="469"/>
      <c r="F29" s="477"/>
      <c r="G29" s="667"/>
      <c r="H29" s="670"/>
      <c r="I29" s="670"/>
      <c r="J29" s="670"/>
    </row>
    <row r="30" spans="3:10" ht="15">
      <c r="C30" s="1164" t="s">
        <v>981</v>
      </c>
      <c r="D30" s="1160"/>
      <c r="E30" s="1160"/>
      <c r="F30" s="1165"/>
      <c r="G30" s="1166"/>
      <c r="H30" s="1167"/>
      <c r="I30" s="1167"/>
      <c r="J30" s="1167"/>
    </row>
    <row r="31" spans="3:10">
      <c r="C31" s="470"/>
      <c r="D31" s="475" t="s">
        <v>2431</v>
      </c>
      <c r="E31" s="475"/>
      <c r="F31" s="477"/>
      <c r="G31" s="667">
        <v>2700</v>
      </c>
      <c r="H31" s="670" t="s">
        <v>2416</v>
      </c>
      <c r="I31" s="670" t="s">
        <v>2418</v>
      </c>
      <c r="J31" s="670" t="s">
        <v>2432</v>
      </c>
    </row>
    <row r="32" spans="3:10">
      <c r="C32" s="470"/>
      <c r="D32" s="475"/>
      <c r="E32" s="475"/>
      <c r="F32" s="477"/>
      <c r="G32" s="667"/>
      <c r="H32" s="670"/>
      <c r="I32" s="670"/>
      <c r="J32" s="670"/>
    </row>
    <row r="33" spans="3:10">
      <c r="C33" s="470"/>
      <c r="D33" s="476"/>
      <c r="E33" s="475"/>
      <c r="F33" s="477"/>
      <c r="G33" s="667"/>
      <c r="H33" s="670"/>
      <c r="I33" s="670"/>
      <c r="J33" s="670"/>
    </row>
    <row r="34" spans="3:10">
      <c r="C34" s="470"/>
      <c r="F34" s="471"/>
      <c r="G34" s="471"/>
      <c r="H34" s="471"/>
      <c r="I34" s="471"/>
      <c r="J34" s="471"/>
    </row>
    <row r="35" spans="3:10" ht="15">
      <c r="C35" s="472" t="s">
        <v>984</v>
      </c>
      <c r="D35" s="473"/>
      <c r="E35" s="473"/>
      <c r="F35" s="668"/>
      <c r="G35" s="474">
        <f>SUM(G15:G33)</f>
        <v>22700</v>
      </c>
      <c r="H35" s="669"/>
      <c r="I35" s="669"/>
      <c r="J35" s="669"/>
    </row>
    <row r="36" spans="3:10"/>
    <row r="37" spans="3:10" ht="16.5">
      <c r="C37" s="465" t="s">
        <v>2023</v>
      </c>
    </row>
    <row r="38" spans="3:10" s="479" customFormat="1" ht="17.25" customHeight="1">
      <c r="C38" s="494" t="s">
        <v>2134</v>
      </c>
    </row>
    <row r="39" spans="3:10" s="479" customFormat="1" ht="15">
      <c r="C39" s="479" t="s">
        <v>2135</v>
      </c>
    </row>
    <row r="40" spans="3:10" s="479" customFormat="1"/>
    <row r="41" spans="3:10" s="479" customFormat="1"/>
    <row r="42" spans="3:10" s="479" customFormat="1" hidden="1"/>
    <row r="43" spans="3:10" s="479" customFormat="1" hidden="1"/>
    <row r="44" spans="3:10" s="479" customFormat="1" hidden="1"/>
    <row r="45" spans="3:10" s="479" customFormat="1" hidden="1"/>
    <row r="46" spans="3:10" s="479" customFormat="1" hidden="1"/>
    <row r="47" spans="3:10" s="479" customFormat="1" hidden="1"/>
    <row r="48" spans="3:10" s="479" customFormat="1" hidden="1"/>
    <row r="49" s="479" customFormat="1" hidden="1"/>
    <row r="50" s="479" customFormat="1" hidden="1"/>
    <row r="51" s="479" customFormat="1" hidden="1"/>
    <row r="52" s="479" customFormat="1" hidden="1"/>
    <row r="53" s="479" customFormat="1" hidden="1"/>
    <row r="54"/>
  </sheetData>
  <sheetProtection algorithmName="SHA-512" hashValue="RKZR6z2YhK6tQmSjrRAEwXQr4ai24WUK/WZL2myw38I4WmSjvwnJ0vfO9mx6S+/VllVoLuVETHSkaOCQic3eAg==" saltValue="t4fXTfNdxhDByQL530vhXA==" spinCount="100000" sheet="1" objects="1" scenarios="1"/>
  <customSheetViews>
    <customSheetView guid="{48A1B9AA-9520-4513-968D-1FB22989E0AF}" scale="80" showGridLines="0" fitToPage="1">
      <selection activeCell="J8" sqref="J8"/>
      <pageMargins left="0.5" right="0.5" top="0.75" bottom="0.75" header="0.5" footer="0.5"/>
      <printOptions horizontalCentered="1"/>
      <pageSetup scale="72" firstPageNumber="43" orientation="landscape" useFirstPageNumber="1" r:id="rId1"/>
      <headerFooter alignWithMargins="0">
        <oddHeader>&amp;C&amp;14Service Amenities Sources and Uses Budget</oddHeader>
        <oddFooter>&amp;L&amp;8April 18, 2016 Version&amp;C&amp;P&amp;R&amp;8&amp;A &amp;D</oddFooter>
      </headerFooter>
    </customSheetView>
  </customSheetViews>
  <mergeCells count="13">
    <mergeCell ref="A1:K2"/>
    <mergeCell ref="C12:E13"/>
    <mergeCell ref="E7:G7"/>
    <mergeCell ref="E8:G8"/>
    <mergeCell ref="F12:F13"/>
    <mergeCell ref="I12:I13"/>
    <mergeCell ref="G12:G13"/>
    <mergeCell ref="H12:H13"/>
    <mergeCell ref="J12:J13"/>
    <mergeCell ref="C4:J5"/>
    <mergeCell ref="E9:G9"/>
    <mergeCell ref="E10:G10"/>
    <mergeCell ref="C10:D10"/>
  </mergeCells>
  <phoneticPr fontId="21" type="noConversion"/>
  <conditionalFormatting sqref="J10">
    <cfRule type="cellIs" dxfId="2" priority="1" operator="lessThan">
      <formula>0</formula>
    </cfRule>
  </conditionalFormatting>
  <printOptions horizontalCentered="1"/>
  <pageMargins left="0.5" right="0.5" top="0.75" bottom="0.75" header="0.5" footer="0.5"/>
  <pageSetup scale="73" firstPageNumber="43" orientation="landscape" useFirstPageNumber="1" r:id="rId2"/>
  <headerFooter alignWithMargins="0">
    <oddHeader>&amp;C&amp;14Service Amenities Sources and Uses Budget</oddHeader>
    <oddFooter>&amp;C&amp;P&amp;R&amp;8&amp;A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21</vt:i4>
      </vt:variant>
    </vt:vector>
  </HeadingPairs>
  <TitlesOfParts>
    <vt:vector size="38" baseType="lpstr">
      <vt:lpstr>Instructions-App Completion</vt:lpstr>
      <vt:lpstr>Instructions-Electronic Submit</vt:lpstr>
      <vt:lpstr>Checklist Items</vt:lpstr>
      <vt:lpstr>Application</vt:lpstr>
      <vt:lpstr>Sources and Uses Budget</vt:lpstr>
      <vt:lpstr>Sources and Basis Breakdown</vt:lpstr>
      <vt:lpstr>Basis &amp; Credits</vt:lpstr>
      <vt:lpstr>Points System</vt:lpstr>
      <vt:lpstr>Service Amenities Budget</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'Service Amenities Budget'!Print_Area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Michelle Ito</cp:lastModifiedBy>
  <cp:lastPrinted>2020-06-24T23:34:28Z</cp:lastPrinted>
  <dcterms:created xsi:type="dcterms:W3CDTF">2007-12-27T18:26:28Z</dcterms:created>
  <dcterms:modified xsi:type="dcterms:W3CDTF">2020-07-01T19:41:18Z</dcterms:modified>
</cp:coreProperties>
</file>